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https://ifad.sharepoint.com/sites/IFAD-DaIMAGCF/Shared Documents/Funding Proposal/IDR3/Annex 22 - GHG Accounting/"/>
    </mc:Choice>
  </mc:AlternateContent>
  <xr:revisionPtr revIDLastSave="68" documentId="11_FE286DA1AA8DC1AD1721103354AFD3F359685FBC" xr6:coauthVersionLast="47" xr6:coauthVersionMax="47" xr10:uidLastSave="{F2851244-D7E5-4305-AF02-99C95C5D079D}"/>
  <bookViews>
    <workbookView xWindow="28680" yWindow="-120" windowWidth="29040" windowHeight="15840" xr2:uid="{00000000-000D-0000-FFFF-FFFF00000000}"/>
  </bookViews>
  <sheets>
    <sheet name="Soil C sequestration" sheetId="1" r:id="rId1"/>
    <sheet name="Feuil2" sheetId="2" state="hidden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EGuscHuo5Eezz/rISzN+APaAqSQ+wS3q+BZXtHLw0iI="/>
    </ext>
  </extLst>
</workbook>
</file>

<file path=xl/calcChain.xml><?xml version="1.0" encoding="utf-8"?>
<calcChain xmlns="http://schemas.openxmlformats.org/spreadsheetml/2006/main">
  <c r="J40" i="1" l="1"/>
  <c r="N30" i="1"/>
  <c r="N26" i="1"/>
  <c r="H39" i="1"/>
  <c r="M30" i="1"/>
  <c r="M32" i="1" s="1"/>
  <c r="H30" i="1"/>
  <c r="N29" i="1"/>
  <c r="M29" i="1"/>
  <c r="N28" i="1"/>
  <c r="M28" i="1"/>
  <c r="N27" i="1"/>
  <c r="M27" i="1"/>
  <c r="M26" i="1"/>
  <c r="H17" i="1"/>
  <c r="N16" i="1"/>
  <c r="O16" i="1" s="1"/>
  <c r="K16" i="1" s="1"/>
  <c r="N15" i="1"/>
  <c r="O15" i="1" s="1"/>
  <c r="K15" i="1" s="1"/>
  <c r="N14" i="1"/>
  <c r="O14" i="1" s="1"/>
  <c r="K14" i="1" s="1"/>
  <c r="N13" i="1"/>
  <c r="O13" i="1" s="1"/>
  <c r="K13" i="1"/>
  <c r="P13" i="1" s="1"/>
  <c r="X9" i="1"/>
  <c r="W9" i="1"/>
  <c r="U9" i="1"/>
  <c r="T9" i="1"/>
  <c r="Z9" i="1" s="1"/>
  <c r="H9" i="1"/>
  <c r="G9" i="1"/>
  <c r="F9" i="1"/>
  <c r="E9" i="1"/>
  <c r="AA8" i="1"/>
  <c r="Z8" i="1"/>
  <c r="N8" i="1"/>
  <c r="O8" i="1" s="1"/>
  <c r="K8" i="1"/>
  <c r="P8" i="1" s="1"/>
  <c r="G8" i="1"/>
  <c r="F8" i="1"/>
  <c r="AA7" i="1"/>
  <c r="Z7" i="1"/>
  <c r="N7" i="1"/>
  <c r="O7" i="1" s="1"/>
  <c r="K7" i="1" s="1"/>
  <c r="G7" i="1"/>
  <c r="F7" i="1"/>
  <c r="AA6" i="1"/>
  <c r="Z6" i="1"/>
  <c r="N6" i="1"/>
  <c r="O6" i="1" s="1"/>
  <c r="K6" i="1"/>
  <c r="P6" i="1" s="1"/>
  <c r="G6" i="1"/>
  <c r="F6" i="1"/>
  <c r="AA5" i="1"/>
  <c r="Z5" i="1"/>
  <c r="N5" i="1"/>
  <c r="O5" i="1" s="1"/>
  <c r="K5" i="1"/>
  <c r="P5" i="1" s="1"/>
  <c r="G5" i="1"/>
  <c r="F5" i="1"/>
  <c r="P14" i="1" l="1"/>
  <c r="J14" i="1"/>
  <c r="J8" i="1"/>
  <c r="N34" i="1"/>
  <c r="N35" i="1" s="1"/>
  <c r="P16" i="1"/>
  <c r="R16" i="1" s="1"/>
  <c r="J16" i="1"/>
  <c r="P15" i="1"/>
  <c r="Q15" i="1" s="1"/>
  <c r="S15" i="1" s="1"/>
  <c r="J15" i="1"/>
  <c r="J5" i="1"/>
  <c r="P7" i="1"/>
  <c r="R7" i="1" s="1"/>
  <c r="J7" i="1"/>
  <c r="J6" i="1"/>
  <c r="J13" i="1"/>
  <c r="R5" i="1"/>
  <c r="Q5" i="1"/>
  <c r="S5" i="1" s="1"/>
  <c r="AB5" i="1"/>
  <c r="R6" i="1"/>
  <c r="Q6" i="1"/>
  <c r="S6" i="1" s="1"/>
  <c r="AB6" i="1"/>
  <c r="Q7" i="1"/>
  <c r="S7" i="1" s="1"/>
  <c r="AB7" i="1"/>
  <c r="R8" i="1"/>
  <c r="Q8" i="1"/>
  <c r="S8" i="1" s="1"/>
  <c r="AB8" i="1"/>
  <c r="AA9" i="1"/>
  <c r="AB9" i="1" s="1"/>
  <c r="V9" i="1"/>
  <c r="Y9" i="1"/>
  <c r="R13" i="1"/>
  <c r="Q13" i="1"/>
  <c r="S13" i="1" s="1"/>
  <c r="R14" i="1"/>
  <c r="Q14" i="1"/>
  <c r="S14" i="1" s="1"/>
  <c r="R15" i="1"/>
  <c r="N32" i="1"/>
  <c r="Q16" i="1" l="1"/>
  <c r="S16" i="1" s="1"/>
  <c r="S17" i="1" s="1"/>
  <c r="R17" i="1"/>
  <c r="S9" i="1"/>
  <c r="R9" i="1"/>
  <c r="R24" i="1" l="1"/>
  <c r="R19" i="1"/>
  <c r="S19" i="1"/>
  <c r="S21" i="1" s="1"/>
  <c r="T19" i="1" l="1"/>
  <c r="R21" i="1"/>
  <c r="R22" i="1" s="1"/>
</calcChain>
</file>

<file path=xl/sharedStrings.xml><?xml version="1.0" encoding="utf-8"?>
<sst xmlns="http://schemas.openxmlformats.org/spreadsheetml/2006/main" count="165" uniqueCount="61">
  <si>
    <t>GHG Emissions from GLEAM-i</t>
  </si>
  <si>
    <t>SOIL CARBON SEQUESTRATION ESTIMATION</t>
  </si>
  <si>
    <t>With DaIMA</t>
  </si>
  <si>
    <t>Total milk production (t milk/year)</t>
  </si>
  <si>
    <t>Total feed intake (t DM/year)</t>
  </si>
  <si>
    <t>Milk emission intensities</t>
  </si>
  <si>
    <t>WOP</t>
  </si>
  <si>
    <t>GHG emissions reduction</t>
  </si>
  <si>
    <t>Area for rehabilitation (ha)</t>
  </si>
  <si>
    <t>Storage potential (tCha/yr) (from pre-feasibility study)</t>
  </si>
  <si>
    <t>Assumption</t>
  </si>
  <si>
    <t>Annual soil C increase (tC/ha/yr)</t>
  </si>
  <si>
    <t>Biomass yield (tDM/ha/yr)</t>
  </si>
  <si>
    <t xml:space="preserve">Root/Shoot </t>
  </si>
  <si>
    <t>Bellow-ground biomass (tDM/ha/yr)</t>
  </si>
  <si>
    <t>C returned into soil (tC/ha/yr)</t>
  </si>
  <si>
    <t xml:space="preserve">Annual carbon sequestered 
tC/yr </t>
  </si>
  <si>
    <t xml:space="preserve">Annual carbon sequestered 
tCO2 eq./yr </t>
  </si>
  <si>
    <t>Cumulated C sequestered (20years) tC</t>
  </si>
  <si>
    <t>Cumulated C sequestered (20years) tCO2 eq.</t>
  </si>
  <si>
    <t>% change</t>
  </si>
  <si>
    <t>Rwanda</t>
  </si>
  <si>
    <t>Uganda</t>
  </si>
  <si>
    <t>Tanzania</t>
  </si>
  <si>
    <t>Kenya</t>
  </si>
  <si>
    <t>DaIMA</t>
  </si>
  <si>
    <t>Potentiel stockage (tCha/yr) Study 6</t>
  </si>
  <si>
    <t>Delta DaIMA - WOP</t>
  </si>
  <si>
    <t>Country</t>
  </si>
  <si>
    <t xml:space="preserve">Soil carbon sequestered in tC
(20 years) </t>
  </si>
  <si>
    <t xml:space="preserve">Soil carbon sequestered in tCO2 eq.
(20 years) </t>
  </si>
  <si>
    <t>Soil carbon sequestered in tC over 20 years</t>
  </si>
  <si>
    <t>WP</t>
  </si>
  <si>
    <t> </t>
  </si>
  <si>
    <t>Livestock Production Systems</t>
  </si>
  <si>
    <t>Degraded</t>
  </si>
  <si>
    <t>Stable</t>
  </si>
  <si>
    <t>Improved</t>
  </si>
  <si>
    <t>Livestock only production system - Grassland-based -  Arid and semi-arid tropics and subtropics</t>
  </si>
  <si>
    <t xml:space="preserve"> - </t>
  </si>
  <si>
    <t>Livestock only production system - Grassland-based -  Humid and sub-humid tropics and subtropics</t>
  </si>
  <si>
    <t>Livestock only production system - Grassland-based -  Temperate and tropical highlands</t>
  </si>
  <si>
    <t>Livestock only production system - Shrubland-based -  Humid and sub-humid tropics and subtropics</t>
  </si>
  <si>
    <t>Livestock only production system - Shrubland-based -  Temperate and tropical highlands</t>
  </si>
  <si>
    <t xml:space="preserve">             -  </t>
  </si>
  <si>
    <t>Mixed, crop-livestock production system - Irrigated -  Humid and sub-humid tropics and subtropics</t>
  </si>
  <si>
    <t>Mixed, crop-livestock production system - Irrigated -  Temperate and tropical highlands</t>
  </si>
  <si>
    <t>Mixed, crop-livestock production system - Irrigated and Grassland -  Arid and semi-arid tropics and subtropics</t>
  </si>
  <si>
    <t>Mixed, crop-livestock production system - Irrigated and Shrubland -  Arid and semi-arid tropics and subtropics</t>
  </si>
  <si>
    <t>Mixed, crop-livestock production system - Rainfed -  Hyperarid</t>
  </si>
  <si>
    <t>Mixed, crop-livestock production system - Rainfed and Grassland -  Arid and semi-arid tropics and subtropics</t>
  </si>
  <si>
    <t>Mixed, crop-livestock production system - Rainfed and Grassland -  Humid and sub-humid tropics and subtropics</t>
  </si>
  <si>
    <t>Mixed, crop-livestock production system - Rainfed and Grassland -  Temperate and tropical highlands</t>
  </si>
  <si>
    <t>Mixed, crop-livestock production system - Rainfed and Shrubland -  Arid and semi-arid tropics and subtropics</t>
  </si>
  <si>
    <t>Mixed, crop-livestock production system - Rainfed and Shrubland -  Humid and sub-humid tropics and subtropics</t>
  </si>
  <si>
    <t>Mixed, crop-livestock production system - Rainfed and Shrubland -  Temperate and tropical highlands</t>
  </si>
  <si>
    <t>Other</t>
  </si>
  <si>
    <t>Livestock only production system - Shrubland-based -  Arid and semi-arid tropics and subtropics</t>
  </si>
  <si>
    <t>total</t>
  </si>
  <si>
    <t>per year</t>
  </si>
  <si>
    <t>Delta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</si>
</sst>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* #,##0_);_(* \(#,##0\);_(* &quot;-&quot;??_);_(@_)"/>
    <numFmt numFmtId="165" formatCode="0.0"/>
    <numFmt numFmtId="166" formatCode="_(* #,##0.0_);_(* \(#,##0.0\);_(* &quot;-&quot;?_);_(@_)"/>
    <numFmt numFmtId="167" formatCode="_(* #,##0.0000_);_(* \(#,##0.0000\);_(* &quot;-&quot;????_);_(@_)"/>
  </numFmts>
  <fonts count="15">
    <font>
      <sz val="11"/>
      <color theme="1"/>
      <name val="Aptos Narrow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</font>
    <font>
      <sz val="11"/>
      <name val="Aptos Narrow"/>
    </font>
    <font>
      <b/>
      <sz val="11"/>
      <color theme="1"/>
      <name val="Calibri"/>
    </font>
    <font>
      <sz val="11"/>
      <color theme="1"/>
      <name val="Aptos Narrow"/>
    </font>
    <font>
      <b/>
      <sz val="11"/>
      <color rgb="FF000000"/>
      <name val="Calibri"/>
    </font>
    <font>
      <sz val="11"/>
      <color theme="1"/>
      <name val="Calibri"/>
    </font>
    <font>
      <sz val="11"/>
      <color rgb="FF000000"/>
      <name val="Calibri"/>
    </font>
    <font>
      <sz val="10"/>
      <color rgb="FF000000"/>
      <name val="Arial"/>
    </font>
    <font>
      <b/>
      <sz val="11"/>
      <color rgb="FF444444"/>
      <name val="Aptos Narrow"/>
    </font>
    <font>
      <sz val="10"/>
      <color rgb="FF000000"/>
      <name val="Calibri"/>
    </font>
    <font>
      <sz val="11"/>
      <color theme="0"/>
      <name val="Aptos Narrow"/>
      <family val="2"/>
      <scheme val="minor"/>
    </font>
    <font>
      <sz val="11"/>
      <color theme="0"/>
      <name val="Aptos Narrow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1E4F5"/>
        <bgColor rgb="FFC1E4F5"/>
      </patternFill>
    </fill>
    <fill>
      <patternFill patternType="solid">
        <fgColor rgb="FFC1F0C8"/>
        <bgColor rgb="FFC1F0C8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5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6" fillId="0" borderId="6" xfId="0" applyFont="1" applyBorder="1"/>
    <xf numFmtId="0" fontId="4" fillId="0" borderId="6" xfId="0" applyFont="1" applyBorder="1"/>
    <xf numFmtId="0" fontId="6" fillId="0" borderId="9" xfId="0" applyFont="1" applyBorder="1"/>
    <xf numFmtId="0" fontId="6" fillId="0" borderId="10" xfId="0" applyFont="1" applyBorder="1"/>
    <xf numFmtId="0" fontId="6" fillId="0" borderId="7" xfId="0" applyFont="1" applyBorder="1"/>
    <xf numFmtId="0" fontId="4" fillId="0" borderId="7" xfId="0" applyFont="1" applyBorder="1"/>
    <xf numFmtId="0" fontId="5" fillId="0" borderId="5" xfId="0" applyFont="1" applyBorder="1" applyAlignment="1">
      <alignment horizontal="left"/>
    </xf>
    <xf numFmtId="164" fontId="5" fillId="0" borderId="5" xfId="0" applyNumberFormat="1" applyFont="1" applyBorder="1" applyAlignment="1">
      <alignment horizontal="center"/>
    </xf>
    <xf numFmtId="10" fontId="5" fillId="0" borderId="2" xfId="0" applyNumberFormat="1" applyFont="1" applyBorder="1" applyAlignment="1">
      <alignment horizontal="center"/>
    </xf>
    <xf numFmtId="164" fontId="5" fillId="0" borderId="5" xfId="0" applyNumberFormat="1" applyFont="1" applyBorder="1"/>
    <xf numFmtId="164" fontId="5" fillId="0" borderId="0" xfId="0" applyNumberFormat="1" applyFont="1"/>
    <xf numFmtId="3" fontId="7" fillId="0" borderId="2" xfId="0" applyNumberFormat="1" applyFont="1" applyBorder="1"/>
    <xf numFmtId="0" fontId="5" fillId="0" borderId="5" xfId="0" applyFont="1" applyBorder="1"/>
    <xf numFmtId="9" fontId="5" fillId="0" borderId="5" xfId="0" applyNumberFormat="1" applyFont="1" applyBorder="1"/>
    <xf numFmtId="2" fontId="5" fillId="0" borderId="5" xfId="0" applyNumberFormat="1" applyFont="1" applyBorder="1"/>
    <xf numFmtId="164" fontId="5" fillId="0" borderId="2" xfId="0" applyNumberFormat="1" applyFont="1" applyBorder="1"/>
    <xf numFmtId="164" fontId="8" fillId="0" borderId="5" xfId="0" applyNumberFormat="1" applyFont="1" applyBorder="1" applyAlignment="1">
      <alignment horizontal="right"/>
    </xf>
    <xf numFmtId="10" fontId="8" fillId="0" borderId="4" xfId="0" applyNumberFormat="1" applyFont="1" applyBorder="1"/>
    <xf numFmtId="3" fontId="8" fillId="0" borderId="5" xfId="0" applyNumberFormat="1" applyFont="1" applyBorder="1"/>
    <xf numFmtId="10" fontId="8" fillId="0" borderId="5" xfId="0" applyNumberFormat="1" applyFont="1" applyBorder="1"/>
    <xf numFmtId="165" fontId="5" fillId="0" borderId="4" xfId="0" applyNumberFormat="1" applyFont="1" applyBorder="1"/>
    <xf numFmtId="165" fontId="5" fillId="0" borderId="5" xfId="0" applyNumberFormat="1" applyFont="1" applyBorder="1"/>
    <xf numFmtId="10" fontId="2" fillId="0" borderId="3" xfId="0" applyNumberFormat="1" applyFont="1" applyBorder="1" applyAlignment="1">
      <alignment horizontal="center"/>
    </xf>
    <xf numFmtId="3" fontId="7" fillId="0" borderId="0" xfId="0" applyNumberFormat="1" applyFont="1"/>
    <xf numFmtId="3" fontId="9" fillId="0" borderId="0" xfId="0" applyNumberFormat="1" applyFont="1"/>
    <xf numFmtId="164" fontId="5" fillId="0" borderId="5" xfId="0" applyNumberFormat="1" applyFont="1" applyBorder="1" applyAlignment="1">
      <alignment horizontal="right"/>
    </xf>
    <xf numFmtId="9" fontId="8" fillId="0" borderId="4" xfId="0" applyNumberFormat="1" applyFont="1" applyBorder="1"/>
    <xf numFmtId="43" fontId="5" fillId="0" borderId="5" xfId="0" applyNumberFormat="1" applyFont="1" applyBorder="1"/>
    <xf numFmtId="10" fontId="5" fillId="0" borderId="5" xfId="0" applyNumberFormat="1" applyFont="1" applyBorder="1"/>
    <xf numFmtId="0" fontId="2" fillId="0" borderId="5" xfId="0" applyFont="1" applyBorder="1" applyAlignment="1">
      <alignment horizontal="left"/>
    </xf>
    <xf numFmtId="164" fontId="2" fillId="0" borderId="5" xfId="0" applyNumberFormat="1" applyFont="1" applyBorder="1" applyAlignment="1">
      <alignment horizontal="center"/>
    </xf>
    <xf numFmtId="10" fontId="2" fillId="0" borderId="2" xfId="0" applyNumberFormat="1" applyFont="1" applyBorder="1" applyAlignment="1">
      <alignment horizontal="center"/>
    </xf>
    <xf numFmtId="164" fontId="5" fillId="0" borderId="11" xfId="0" applyNumberFormat="1" applyFont="1" applyBorder="1"/>
    <xf numFmtId="10" fontId="2" fillId="0" borderId="4" xfId="0" applyNumberFormat="1" applyFont="1" applyBorder="1" applyAlignment="1">
      <alignment horizontal="center"/>
    </xf>
    <xf numFmtId="10" fontId="2" fillId="0" borderId="5" xfId="0" applyNumberFormat="1" applyFont="1" applyBorder="1" applyAlignment="1">
      <alignment horizontal="center"/>
    </xf>
    <xf numFmtId="166" fontId="5" fillId="0" borderId="0" xfId="0" applyNumberFormat="1" applyFont="1"/>
    <xf numFmtId="167" fontId="5" fillId="0" borderId="0" xfId="0" applyNumberFormat="1" applyFont="1"/>
    <xf numFmtId="43" fontId="5" fillId="0" borderId="0" xfId="0" applyNumberFormat="1" applyFont="1"/>
    <xf numFmtId="0" fontId="4" fillId="0" borderId="0" xfId="0" applyFont="1"/>
    <xf numFmtId="0" fontId="6" fillId="0" borderId="0" xfId="0" applyFont="1"/>
    <xf numFmtId="0" fontId="2" fillId="0" borderId="12" xfId="0" applyFont="1" applyBorder="1" applyAlignment="1">
      <alignment horizontal="center" wrapText="1"/>
    </xf>
    <xf numFmtId="3" fontId="6" fillId="0" borderId="0" xfId="0" applyNumberFormat="1" applyFont="1"/>
    <xf numFmtId="9" fontId="6" fillId="0" borderId="0" xfId="0" applyNumberFormat="1" applyFont="1"/>
    <xf numFmtId="9" fontId="5" fillId="0" borderId="13" xfId="0" applyNumberFormat="1" applyFont="1" applyBorder="1"/>
    <xf numFmtId="2" fontId="5" fillId="0" borderId="13" xfId="0" applyNumberFormat="1" applyFont="1" applyBorder="1"/>
    <xf numFmtId="164" fontId="5" fillId="0" borderId="13" xfId="0" applyNumberFormat="1" applyFont="1" applyBorder="1"/>
    <xf numFmtId="2" fontId="5" fillId="0" borderId="0" xfId="0" applyNumberFormat="1" applyFont="1"/>
    <xf numFmtId="0" fontId="2" fillId="0" borderId="2" xfId="0" applyFont="1" applyBorder="1" applyAlignment="1">
      <alignment horizontal="center" wrapText="1"/>
    </xf>
    <xf numFmtId="0" fontId="8" fillId="0" borderId="14" xfId="0" applyFont="1" applyBorder="1"/>
    <xf numFmtId="0" fontId="8" fillId="0" borderId="17" xfId="0" applyFont="1" applyBorder="1"/>
    <xf numFmtId="3" fontId="8" fillId="0" borderId="18" xfId="0" applyNumberFormat="1" applyFont="1" applyBorder="1"/>
    <xf numFmtId="0" fontId="8" fillId="0" borderId="0" xfId="0" applyFont="1"/>
    <xf numFmtId="0" fontId="8" fillId="0" borderId="18" xfId="0" applyFont="1" applyBorder="1"/>
    <xf numFmtId="164" fontId="0" fillId="0" borderId="0" xfId="0" applyNumberFormat="1"/>
    <xf numFmtId="0" fontId="4" fillId="0" borderId="2" xfId="0" applyFont="1" applyBorder="1" applyAlignment="1">
      <alignment horizontal="center" vertical="center"/>
    </xf>
    <xf numFmtId="0" fontId="3" fillId="0" borderId="3" xfId="0" applyFont="1" applyBorder="1"/>
    <xf numFmtId="0" fontId="5" fillId="0" borderId="2" xfId="0" applyFont="1" applyBorder="1" applyAlignment="1">
      <alignment horizontal="center"/>
    </xf>
    <xf numFmtId="0" fontId="3" fillId="0" borderId="4" xfId="0" applyFont="1" applyBorder="1"/>
    <xf numFmtId="0" fontId="2" fillId="0" borderId="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3" fillId="0" borderId="9" xfId="0" applyFont="1" applyBorder="1"/>
    <xf numFmtId="0" fontId="2" fillId="2" borderId="1" xfId="0" applyFont="1" applyFill="1" applyBorder="1" applyAlignment="1">
      <alignment horizontal="center"/>
    </xf>
    <xf numFmtId="0" fontId="3" fillId="0" borderId="1" xfId="0" applyFont="1" applyBorder="1"/>
    <xf numFmtId="0" fontId="2" fillId="3" borderId="1" xfId="0" applyFont="1" applyFill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8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8" fillId="0" borderId="15" xfId="0" applyFont="1" applyBorder="1"/>
    <xf numFmtId="164" fontId="13" fillId="0" borderId="0" xfId="0" applyNumberFormat="1" applyFont="1"/>
    <xf numFmtId="0" fontId="12" fillId="0" borderId="0" xfId="0" applyFont="1"/>
    <xf numFmtId="10" fontId="13" fillId="0" borderId="0" xfId="0" applyNumberFormat="1" applyFont="1"/>
    <xf numFmtId="43" fontId="0" fillId="0" borderId="0" xfId="0" applyNumberFormat="1"/>
    <xf numFmtId="3" fontId="9" fillId="0" borderId="1" xfId="0" applyNumberFormat="1" applyFont="1" applyBorder="1"/>
    <xf numFmtId="0" fontId="10" fillId="0" borderId="12" xfId="0" applyFont="1" applyBorder="1" applyAlignment="1">
      <alignment horizontal="center" wrapText="1"/>
    </xf>
    <xf numFmtId="0" fontId="2" fillId="0" borderId="19" xfId="0" applyFont="1" applyBorder="1"/>
    <xf numFmtId="164" fontId="5" fillId="0" borderId="19" xfId="0" applyNumberFormat="1" applyFont="1" applyBorder="1"/>
    <xf numFmtId="0" fontId="1" fillId="0" borderId="0" xfId="0" applyFont="1"/>
    <xf numFmtId="0" fontId="1" fillId="0" borderId="0" xfId="0" applyFont="1" applyAlignment="1">
      <alignment horizontal="right"/>
    </xf>
    <xf numFmtId="0" fontId="6" fillId="0" borderId="14" xfId="0" applyFont="1" applyBorder="1"/>
    <xf numFmtId="0" fontId="11" fillId="0" borderId="14" xfId="0" applyFont="1" applyBorder="1"/>
    <xf numFmtId="0" fontId="11" fillId="0" borderId="15" xfId="0" applyFont="1" applyBorder="1"/>
    <xf numFmtId="0" fontId="11" fillId="0" borderId="16" xfId="0" applyFont="1" applyBorder="1"/>
    <xf numFmtId="0" fontId="8" fillId="0" borderId="20" xfId="0" applyFont="1" applyBorder="1"/>
    <xf numFmtId="3" fontId="8" fillId="0" borderId="21" xfId="0" applyNumberFormat="1" applyFont="1" applyBorder="1"/>
    <xf numFmtId="3" fontId="8" fillId="0" borderId="22" xfId="0" applyNumberFormat="1" applyFont="1" applyBorder="1"/>
    <xf numFmtId="3" fontId="8" fillId="0" borderId="23" xfId="0" applyNumberFormat="1" applyFont="1" applyBorder="1"/>
    <xf numFmtId="0" fontId="8" fillId="0" borderId="22" xfId="0" applyFont="1" applyBorder="1"/>
    <xf numFmtId="0" fontId="8" fillId="0" borderId="23" xfId="0" applyFont="1" applyBorder="1"/>
    <xf numFmtId="0" fontId="8" fillId="0" borderId="24" xfId="0" applyFont="1" applyBorder="1"/>
    <xf numFmtId="0" fontId="8" fillId="0" borderId="25" xfId="0" applyFont="1" applyBorder="1"/>
    <xf numFmtId="0" fontId="8" fillId="0" borderId="1" xfId="0" applyFont="1" applyBorder="1"/>
    <xf numFmtId="3" fontId="8" fillId="0" borderId="1" xfId="0" applyNumberFormat="1" applyFont="1" applyBorder="1"/>
    <xf numFmtId="0" fontId="8" fillId="0" borderId="26" xfId="0" applyFont="1" applyBorder="1"/>
    <xf numFmtId="0" fontId="14" fillId="0" borderId="25" xfId="0" applyFont="1" applyBorder="1"/>
    <xf numFmtId="0" fontId="8" fillId="0" borderId="27" xfId="0" applyFont="1" applyBorder="1"/>
    <xf numFmtId="0" fontId="8" fillId="0" borderId="28" xfId="0" applyFont="1" applyBorder="1"/>
    <xf numFmtId="3" fontId="8" fillId="0" borderId="29" xfId="0" applyNumberFormat="1" applyFont="1" applyBorder="1"/>
    <xf numFmtId="3" fontId="8" fillId="0" borderId="30" xfId="0" applyNumberFormat="1" applyFont="1" applyBorder="1"/>
    <xf numFmtId="0" fontId="8" fillId="0" borderId="29" xfId="0" applyFont="1" applyBorder="1"/>
    <xf numFmtId="0" fontId="8" fillId="0" borderId="30" xfId="0" applyFont="1" applyBorder="1"/>
    <xf numFmtId="0" fontId="8" fillId="0" borderId="31" xfId="0" applyFont="1" applyBorder="1"/>
    <xf numFmtId="0" fontId="5" fillId="0" borderId="4" xfId="0" applyFont="1" applyBorder="1"/>
    <xf numFmtId="3" fontId="7" fillId="0" borderId="12" xfId="0" applyNumberFormat="1" applyFont="1" applyBorder="1"/>
    <xf numFmtId="3" fontId="7" fillId="0" borderId="11" xfId="0" applyNumberFormat="1" applyFont="1" applyBorder="1"/>
    <xf numFmtId="3" fontId="9" fillId="0" borderId="19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B1000"/>
  <sheetViews>
    <sheetView tabSelected="1" zoomScale="85" zoomScaleNormal="85" workbookViewId="0">
      <selection activeCell="C15" sqref="C15:D15"/>
    </sheetView>
  </sheetViews>
  <sheetFormatPr defaultColWidth="12.5703125" defaultRowHeight="15" customHeight="1"/>
  <cols>
    <col min="1" max="1" width="2.85546875" customWidth="1"/>
    <col min="2" max="2" width="11.42578125" customWidth="1"/>
    <col min="3" max="4" width="12.7109375" customWidth="1"/>
    <col min="5" max="5" width="16.140625" customWidth="1"/>
    <col min="6" max="7" width="11.7109375" customWidth="1"/>
    <col min="8" max="8" width="11.85546875" customWidth="1"/>
    <col min="9" max="9" width="27.42578125" customWidth="1"/>
    <col min="10" max="10" width="13.42578125" customWidth="1"/>
    <col min="11" max="11" width="18.5703125" customWidth="1"/>
    <col min="12" max="12" width="17.42578125" customWidth="1"/>
    <col min="13" max="13" width="11.42578125" customWidth="1"/>
    <col min="14" max="14" width="13.5703125" customWidth="1"/>
    <col min="15" max="17" width="11.42578125" customWidth="1"/>
    <col min="18" max="18" width="14.140625" customWidth="1"/>
    <col min="19" max="19" width="17.42578125" customWidth="1"/>
    <col min="20" max="20" width="11.85546875" customWidth="1"/>
    <col min="21" max="21" width="13.5703125" customWidth="1"/>
    <col min="22" max="22" width="11.42578125" customWidth="1"/>
    <col min="23" max="24" width="13.5703125" customWidth="1"/>
    <col min="25" max="28" width="11.42578125" customWidth="1"/>
  </cols>
  <sheetData>
    <row r="2" spans="2:28" ht="15" customHeight="1">
      <c r="B2" s="68" t="s">
        <v>0</v>
      </c>
      <c r="C2" s="69"/>
      <c r="D2" s="69"/>
      <c r="E2" s="69"/>
      <c r="F2" s="69"/>
      <c r="H2" s="70" t="s">
        <v>1</v>
      </c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</row>
    <row r="3" spans="2:28" ht="15" customHeight="1">
      <c r="J3" s="65" t="s">
        <v>2</v>
      </c>
      <c r="K3" s="62"/>
      <c r="L3" s="62"/>
      <c r="M3" s="62"/>
      <c r="N3" s="62"/>
      <c r="O3" s="62"/>
      <c r="P3" s="62"/>
      <c r="Q3" s="62"/>
      <c r="R3" s="62"/>
      <c r="S3" s="64"/>
      <c r="T3" s="71" t="s">
        <v>3</v>
      </c>
      <c r="U3" s="62"/>
      <c r="V3" s="64"/>
      <c r="W3" s="61" t="s">
        <v>4</v>
      </c>
      <c r="X3" s="62"/>
      <c r="Y3" s="62"/>
      <c r="Z3" s="63" t="s">
        <v>5</v>
      </c>
      <c r="AA3" s="62"/>
      <c r="AB3" s="64"/>
    </row>
    <row r="4" spans="2:28" ht="75">
      <c r="B4" s="1"/>
      <c r="C4" s="2" t="s">
        <v>6</v>
      </c>
      <c r="D4" s="2" t="s">
        <v>2</v>
      </c>
      <c r="E4" s="3" t="s">
        <v>7</v>
      </c>
      <c r="F4" s="4" t="s">
        <v>7</v>
      </c>
      <c r="H4" s="4" t="s">
        <v>8</v>
      </c>
      <c r="I4" s="4" t="s">
        <v>9</v>
      </c>
      <c r="J4" s="5" t="s">
        <v>10</v>
      </c>
      <c r="K4" s="5" t="s">
        <v>11</v>
      </c>
      <c r="L4" s="5" t="s">
        <v>12</v>
      </c>
      <c r="M4" s="5" t="s">
        <v>13</v>
      </c>
      <c r="N4" s="5" t="s">
        <v>14</v>
      </c>
      <c r="O4" s="5" t="s">
        <v>15</v>
      </c>
      <c r="P4" s="5" t="s">
        <v>16</v>
      </c>
      <c r="Q4" s="5" t="s">
        <v>17</v>
      </c>
      <c r="R4" s="5" t="s">
        <v>18</v>
      </c>
      <c r="S4" s="6" t="s">
        <v>19</v>
      </c>
      <c r="T4" s="7" t="s">
        <v>6</v>
      </c>
      <c r="U4" s="7" t="s">
        <v>2</v>
      </c>
      <c r="V4" s="8" t="s">
        <v>20</v>
      </c>
      <c r="W4" s="9" t="s">
        <v>6</v>
      </c>
      <c r="X4" s="7" t="s">
        <v>2</v>
      </c>
      <c r="Y4" s="8" t="s">
        <v>20</v>
      </c>
      <c r="Z4" s="10" t="s">
        <v>6</v>
      </c>
      <c r="AA4" s="11" t="s">
        <v>2</v>
      </c>
      <c r="AB4" s="12" t="s">
        <v>20</v>
      </c>
    </row>
    <row r="5" spans="2:28">
      <c r="B5" s="13" t="s">
        <v>21</v>
      </c>
      <c r="C5" s="14">
        <v>590818</v>
      </c>
      <c r="D5" s="14">
        <v>534311</v>
      </c>
      <c r="E5" s="15">
        <v>-9.9404656804994621E-2</v>
      </c>
      <c r="F5" s="16">
        <f t="shared" ref="F5:F9" si="0">C5-D5</f>
        <v>56507</v>
      </c>
      <c r="G5" s="17">
        <f t="shared" ref="G5:G9" si="1">(D5-C5)/20</f>
        <v>-2825.35</v>
      </c>
      <c r="H5" s="110">
        <v>51773</v>
      </c>
      <c r="I5" s="19">
        <v>0.52</v>
      </c>
      <c r="J5" s="20">
        <f t="shared" ref="J5:J8" si="2">K5/I5</f>
        <v>0.19821187584345479</v>
      </c>
      <c r="K5" s="21">
        <f t="shared" ref="K5:K8" si="3">O5</f>
        <v>0.10307017543859649</v>
      </c>
      <c r="L5" s="21">
        <v>5</v>
      </c>
      <c r="M5" s="21">
        <v>1.9</v>
      </c>
      <c r="N5" s="21">
        <f t="shared" ref="N5:N8" si="4">L5/M5</f>
        <v>2.6315789473684212</v>
      </c>
      <c r="O5" s="21">
        <f t="shared" ref="O5:O8" si="5">(N5/12)*0.47</f>
        <v>0.10307017543859649</v>
      </c>
      <c r="P5" s="21">
        <f t="shared" ref="P5:P8" si="6">H5*K5</f>
        <v>5336.2521929824561</v>
      </c>
      <c r="Q5" s="21">
        <f t="shared" ref="Q5:Q8" si="7">P5*44/12</f>
        <v>19566.258040935671</v>
      </c>
      <c r="R5" s="22">
        <f t="shared" ref="R5:S5" si="8">P5*20</f>
        <v>106725.04385964913</v>
      </c>
      <c r="S5" s="16">
        <f t="shared" si="8"/>
        <v>391325.16081871343</v>
      </c>
      <c r="T5" s="23">
        <v>89505</v>
      </c>
      <c r="U5" s="23">
        <v>154679</v>
      </c>
      <c r="V5" s="24">
        <v>0.72799999999999998</v>
      </c>
      <c r="W5" s="25">
        <v>852078</v>
      </c>
      <c r="X5" s="25">
        <v>747599</v>
      </c>
      <c r="Y5" s="26">
        <v>-0.1226</v>
      </c>
      <c r="Z5" s="27">
        <f t="shared" ref="Z5:AA5" si="9">C5/T5</f>
        <v>6.6009496676163346</v>
      </c>
      <c r="AA5" s="28">
        <f t="shared" si="9"/>
        <v>3.4543215303952057</v>
      </c>
      <c r="AB5" s="29">
        <f t="shared" ref="AB5:AB9" si="10">(AA5-Z5)/Z5</f>
        <v>-0.47669324804250568</v>
      </c>
    </row>
    <row r="6" spans="2:28">
      <c r="B6" s="13" t="s">
        <v>22</v>
      </c>
      <c r="C6" s="30">
        <v>1579242</v>
      </c>
      <c r="D6" s="30">
        <v>1496870</v>
      </c>
      <c r="E6" s="15">
        <v>-7.1886986318890914E-2</v>
      </c>
      <c r="F6" s="16">
        <f t="shared" si="0"/>
        <v>82372</v>
      </c>
      <c r="G6" s="17">
        <f t="shared" si="1"/>
        <v>-4118.6000000000004</v>
      </c>
      <c r="H6" s="112">
        <v>27443</v>
      </c>
      <c r="I6" s="109">
        <v>0.51</v>
      </c>
      <c r="J6" s="20">
        <f t="shared" si="2"/>
        <v>0.2020983832129343</v>
      </c>
      <c r="K6" s="21">
        <f t="shared" si="3"/>
        <v>0.10307017543859649</v>
      </c>
      <c r="L6" s="21">
        <v>5</v>
      </c>
      <c r="M6" s="21">
        <v>1.9</v>
      </c>
      <c r="N6" s="21">
        <f t="shared" si="4"/>
        <v>2.6315789473684212</v>
      </c>
      <c r="O6" s="21">
        <f t="shared" si="5"/>
        <v>0.10307017543859649</v>
      </c>
      <c r="P6" s="21">
        <f t="shared" si="6"/>
        <v>2828.5548245614036</v>
      </c>
      <c r="Q6" s="21">
        <f t="shared" si="7"/>
        <v>10371.36769005848</v>
      </c>
      <c r="R6" s="22">
        <f t="shared" ref="R6:S6" si="11">P6*20</f>
        <v>56571.096491228076</v>
      </c>
      <c r="S6" s="16">
        <f t="shared" si="11"/>
        <v>207427.35380116961</v>
      </c>
      <c r="T6" s="32">
        <v>739509</v>
      </c>
      <c r="U6" s="32">
        <v>957810</v>
      </c>
      <c r="V6" s="33">
        <v>0.3</v>
      </c>
      <c r="W6" s="34">
        <v>9595850</v>
      </c>
      <c r="X6" s="34">
        <v>9043218</v>
      </c>
      <c r="Y6" s="35">
        <v>-5.7599999999999998E-2</v>
      </c>
      <c r="Z6" s="27">
        <f t="shared" ref="Z6:AA6" si="12">C6/T6</f>
        <v>2.1355277623396063</v>
      </c>
      <c r="AA6" s="28">
        <f t="shared" si="12"/>
        <v>1.5628047316273583</v>
      </c>
      <c r="AB6" s="29">
        <f t="shared" si="10"/>
        <v>-0.26818805206484109</v>
      </c>
    </row>
    <row r="7" spans="2:28">
      <c r="B7" s="13" t="s">
        <v>23</v>
      </c>
      <c r="C7" s="14">
        <v>1400985</v>
      </c>
      <c r="D7" s="14">
        <v>1335267</v>
      </c>
      <c r="E7" s="15">
        <v>-5.6670284719167824E-2</v>
      </c>
      <c r="F7" s="16">
        <f t="shared" si="0"/>
        <v>65718</v>
      </c>
      <c r="G7" s="17">
        <f t="shared" si="1"/>
        <v>-3285.9</v>
      </c>
      <c r="H7" s="111">
        <v>46758</v>
      </c>
      <c r="I7" s="19">
        <v>0.53</v>
      </c>
      <c r="J7" s="20">
        <f t="shared" si="2"/>
        <v>0.19447202912942732</v>
      </c>
      <c r="K7" s="21">
        <f t="shared" si="3"/>
        <v>0.10307017543859649</v>
      </c>
      <c r="L7" s="21">
        <v>5</v>
      </c>
      <c r="M7" s="21">
        <v>1.9</v>
      </c>
      <c r="N7" s="21">
        <f t="shared" si="4"/>
        <v>2.6315789473684212</v>
      </c>
      <c r="O7" s="21">
        <f t="shared" si="5"/>
        <v>0.10307017543859649</v>
      </c>
      <c r="P7" s="21">
        <f t="shared" si="6"/>
        <v>4819.355263157895</v>
      </c>
      <c r="Q7" s="21">
        <f t="shared" si="7"/>
        <v>17670.969298245614</v>
      </c>
      <c r="R7" s="22">
        <f t="shared" ref="R7:S7" si="13">P7*20</f>
        <v>96387.105263157893</v>
      </c>
      <c r="S7" s="16">
        <f t="shared" si="13"/>
        <v>353419.3859649123</v>
      </c>
      <c r="T7" s="23">
        <v>164713</v>
      </c>
      <c r="U7" s="23">
        <v>210753</v>
      </c>
      <c r="V7" s="33">
        <v>0.28000000000000003</v>
      </c>
      <c r="W7" s="25">
        <v>2017136</v>
      </c>
      <c r="X7" s="25">
        <v>1895985</v>
      </c>
      <c r="Y7" s="26">
        <v>-6.0100000000000001E-2</v>
      </c>
      <c r="Z7" s="27">
        <f t="shared" ref="Z7:AA7" si="14">C7/T7</f>
        <v>8.505612793161438</v>
      </c>
      <c r="AA7" s="28">
        <f t="shared" si="14"/>
        <v>6.3356962890207971</v>
      </c>
      <c r="AB7" s="29">
        <f t="shared" si="10"/>
        <v>-0.25511583432122215</v>
      </c>
    </row>
    <row r="8" spans="2:28">
      <c r="B8" s="13" t="s">
        <v>24</v>
      </c>
      <c r="C8" s="14">
        <v>3069483</v>
      </c>
      <c r="D8" s="14">
        <v>3007516</v>
      </c>
      <c r="E8" s="15">
        <v>-2.31273575271146E-2</v>
      </c>
      <c r="F8" s="16">
        <f t="shared" si="0"/>
        <v>61967</v>
      </c>
      <c r="G8" s="17">
        <f t="shared" si="1"/>
        <v>-3098.35</v>
      </c>
      <c r="H8" s="18">
        <v>52388</v>
      </c>
      <c r="I8" s="19">
        <v>0.56999999999999995</v>
      </c>
      <c r="J8" s="20">
        <f t="shared" si="2"/>
        <v>0.18082486919052018</v>
      </c>
      <c r="K8" s="21">
        <f t="shared" si="3"/>
        <v>0.10307017543859649</v>
      </c>
      <c r="L8" s="21">
        <v>5</v>
      </c>
      <c r="M8" s="21">
        <v>1.9</v>
      </c>
      <c r="N8" s="21">
        <f t="shared" si="4"/>
        <v>2.6315789473684212</v>
      </c>
      <c r="O8" s="21">
        <f t="shared" si="5"/>
        <v>0.10307017543859649</v>
      </c>
      <c r="P8" s="21">
        <f t="shared" si="6"/>
        <v>5399.6403508771928</v>
      </c>
      <c r="Q8" s="21">
        <f t="shared" si="7"/>
        <v>19798.681286549709</v>
      </c>
      <c r="R8" s="22">
        <f t="shared" ref="R8:S8" si="15">P8*20</f>
        <v>107992.80701754385</v>
      </c>
      <c r="S8" s="16">
        <f t="shared" si="15"/>
        <v>395973.62573099416</v>
      </c>
      <c r="T8" s="23">
        <v>798387</v>
      </c>
      <c r="U8" s="23">
        <v>1042801</v>
      </c>
      <c r="V8" s="33">
        <v>0.31</v>
      </c>
      <c r="W8" s="25">
        <v>5006504</v>
      </c>
      <c r="X8" s="25">
        <v>4871544</v>
      </c>
      <c r="Y8" s="26">
        <v>-2.7E-2</v>
      </c>
      <c r="Z8" s="27">
        <f t="shared" ref="Z8:AA8" si="16">C8/T8</f>
        <v>3.8446054357097497</v>
      </c>
      <c r="AA8" s="28">
        <f t="shared" si="16"/>
        <v>2.8840747179950919</v>
      </c>
      <c r="AB8" s="29">
        <f t="shared" si="10"/>
        <v>-0.24983856829441717</v>
      </c>
    </row>
    <row r="9" spans="2:28">
      <c r="B9" s="36" t="s">
        <v>25</v>
      </c>
      <c r="C9" s="37">
        <v>6640528</v>
      </c>
      <c r="D9" s="37">
        <v>6373964</v>
      </c>
      <c r="E9" s="38">
        <f>(D9-C9)/C9</f>
        <v>-4.0141988709331548E-2</v>
      </c>
      <c r="F9" s="16">
        <f t="shared" si="0"/>
        <v>266564</v>
      </c>
      <c r="G9" s="17">
        <f t="shared" si="1"/>
        <v>-13328.2</v>
      </c>
      <c r="H9" s="16">
        <f>SUM(H5:H8)</f>
        <v>178362</v>
      </c>
      <c r="R9" s="39">
        <f t="shared" ref="R9:U9" si="17">SUM(R5:R8)</f>
        <v>367676.05263157893</v>
      </c>
      <c r="S9" s="16">
        <f t="shared" si="17"/>
        <v>1348145.5263157894</v>
      </c>
      <c r="T9" s="16">
        <f t="shared" si="17"/>
        <v>1792114</v>
      </c>
      <c r="U9" s="16">
        <f t="shared" si="17"/>
        <v>2366043</v>
      </c>
      <c r="V9" s="40">
        <f>(U9-T9)/T9</f>
        <v>0.32025250625797241</v>
      </c>
      <c r="W9" s="16">
        <f t="shared" ref="W9:X9" si="18">SUM(W5:W8)</f>
        <v>17471568</v>
      </c>
      <c r="X9" s="16">
        <f t="shared" si="18"/>
        <v>16558346</v>
      </c>
      <c r="Y9" s="41">
        <f>(X9-W9)/W9</f>
        <v>-5.2269035040243668E-2</v>
      </c>
      <c r="Z9" s="27">
        <f t="shared" ref="Z9:AA9" si="19">C9/T9</f>
        <v>3.705416061701432</v>
      </c>
      <c r="AA9" s="28">
        <f t="shared" si="19"/>
        <v>2.6939341339104996</v>
      </c>
      <c r="AB9" s="29">
        <f t="shared" si="10"/>
        <v>-0.27297391465575011</v>
      </c>
    </row>
    <row r="10" spans="2:28">
      <c r="R10" s="42"/>
      <c r="S10" s="43"/>
    </row>
    <row r="11" spans="2:28" ht="15" customHeight="1">
      <c r="C11" s="45"/>
      <c r="D11" s="45"/>
      <c r="E11" s="46"/>
      <c r="J11" s="65" t="s">
        <v>6</v>
      </c>
      <c r="K11" s="62"/>
      <c r="L11" s="62"/>
      <c r="M11" s="62"/>
      <c r="N11" s="62"/>
      <c r="O11" s="62"/>
      <c r="P11" s="62"/>
      <c r="Q11" s="62"/>
      <c r="R11" s="62"/>
      <c r="S11" s="64"/>
    </row>
    <row r="12" spans="2:28" ht="58.5" customHeight="1">
      <c r="C12" s="46"/>
      <c r="D12" s="46"/>
      <c r="E12" s="45"/>
      <c r="H12" s="4" t="s">
        <v>8</v>
      </c>
      <c r="I12" s="47" t="s">
        <v>26</v>
      </c>
      <c r="J12" s="3" t="s">
        <v>10</v>
      </c>
      <c r="K12" s="3" t="s">
        <v>11</v>
      </c>
      <c r="L12" s="3" t="s">
        <v>12</v>
      </c>
      <c r="M12" s="3" t="s">
        <v>13</v>
      </c>
      <c r="N12" s="3" t="s">
        <v>14</v>
      </c>
      <c r="O12" s="3" t="s">
        <v>15</v>
      </c>
      <c r="P12" s="3" t="s">
        <v>16</v>
      </c>
      <c r="Q12" s="3" t="s">
        <v>17</v>
      </c>
      <c r="R12" s="3" t="s">
        <v>18</v>
      </c>
      <c r="S12" s="3" t="s">
        <v>19</v>
      </c>
    </row>
    <row r="13" spans="2:28" ht="15" customHeight="1">
      <c r="C13" s="48"/>
      <c r="D13" s="48"/>
      <c r="E13" s="49"/>
      <c r="G13" s="13" t="s">
        <v>21</v>
      </c>
      <c r="H13" s="18">
        <v>51773</v>
      </c>
      <c r="I13" s="19">
        <v>0.52</v>
      </c>
      <c r="J13" s="50">
        <f t="shared" ref="J13:J16" si="20">K13/I13</f>
        <v>7.8501524769728645E-2</v>
      </c>
      <c r="K13" s="51">
        <f t="shared" ref="K13:K16" si="21">O13</f>
        <v>4.0820792880258895E-2</v>
      </c>
      <c r="L13" s="51">
        <v>2.1469999999999998</v>
      </c>
      <c r="M13" s="51">
        <v>2.06</v>
      </c>
      <c r="N13" s="51">
        <f t="shared" ref="N13:N16" si="22">L13/M13</f>
        <v>1.0422330097087378</v>
      </c>
      <c r="O13" s="51">
        <f t="shared" ref="O13:O16" si="23">(N13/12)*0.47</f>
        <v>4.0820792880258895E-2</v>
      </c>
      <c r="P13" s="51">
        <f t="shared" ref="P13:P16" si="24">H13*K13</f>
        <v>2113.4149097896438</v>
      </c>
      <c r="Q13" s="51">
        <f t="shared" ref="Q13:Q16" si="25">P13*44/12</f>
        <v>7749.1880025620276</v>
      </c>
      <c r="R13" s="39">
        <f t="shared" ref="R13:S13" si="26">P13*20</f>
        <v>42268.298195792879</v>
      </c>
      <c r="S13" s="52">
        <f t="shared" si="26"/>
        <v>154983.76005124056</v>
      </c>
    </row>
    <row r="14" spans="2:28" ht="15" customHeight="1">
      <c r="G14" s="13" t="s">
        <v>22</v>
      </c>
      <c r="H14" s="31">
        <v>27443</v>
      </c>
      <c r="I14" s="19">
        <v>0.51</v>
      </c>
      <c r="J14" s="20">
        <f t="shared" si="20"/>
        <v>8.0040770353448809E-2</v>
      </c>
      <c r="K14" s="21">
        <f t="shared" si="21"/>
        <v>4.0820792880258895E-2</v>
      </c>
      <c r="L14" s="21">
        <v>2.1469999999999998</v>
      </c>
      <c r="M14" s="21">
        <v>2.06</v>
      </c>
      <c r="N14" s="21">
        <f t="shared" si="22"/>
        <v>1.0422330097087378</v>
      </c>
      <c r="O14" s="21">
        <f t="shared" si="23"/>
        <v>4.0820792880258895E-2</v>
      </c>
      <c r="P14" s="21">
        <f t="shared" si="24"/>
        <v>1120.2450190129448</v>
      </c>
      <c r="Q14" s="21">
        <f t="shared" si="25"/>
        <v>4107.5650697141309</v>
      </c>
      <c r="R14" s="22">
        <f t="shared" ref="R14:S14" si="27">P14*20</f>
        <v>22404.900380258896</v>
      </c>
      <c r="S14" s="16">
        <f t="shared" si="27"/>
        <v>82151.301394282622</v>
      </c>
    </row>
    <row r="15" spans="2:28" ht="15" customHeight="1">
      <c r="G15" s="13" t="s">
        <v>23</v>
      </c>
      <c r="H15" s="18">
        <v>46758</v>
      </c>
      <c r="I15" s="19">
        <v>0.53</v>
      </c>
      <c r="J15" s="20">
        <f t="shared" si="20"/>
        <v>7.702036392501678E-2</v>
      </c>
      <c r="K15" s="21">
        <f t="shared" si="21"/>
        <v>4.0820792880258895E-2</v>
      </c>
      <c r="L15" s="21">
        <v>2.1469999999999998</v>
      </c>
      <c r="M15" s="21">
        <v>2.06</v>
      </c>
      <c r="N15" s="21">
        <f t="shared" si="22"/>
        <v>1.0422330097087378</v>
      </c>
      <c r="O15" s="21">
        <f t="shared" si="23"/>
        <v>4.0820792880258895E-2</v>
      </c>
      <c r="P15" s="21">
        <f t="shared" si="24"/>
        <v>1908.6986334951455</v>
      </c>
      <c r="Q15" s="21">
        <f t="shared" si="25"/>
        <v>6998.5616561488669</v>
      </c>
      <c r="R15" s="22">
        <f t="shared" ref="R15:S15" si="28">P15*20</f>
        <v>38173.972669902912</v>
      </c>
      <c r="S15" s="16">
        <f t="shared" si="28"/>
        <v>139971.23312297734</v>
      </c>
    </row>
    <row r="16" spans="2:28" ht="15" customHeight="1">
      <c r="G16" s="13" t="s">
        <v>24</v>
      </c>
      <c r="H16" s="18">
        <v>52388</v>
      </c>
      <c r="I16" s="19">
        <v>0.56999999999999995</v>
      </c>
      <c r="J16" s="20">
        <f t="shared" si="20"/>
        <v>7.1615426105717361E-2</v>
      </c>
      <c r="K16" s="21">
        <f t="shared" si="21"/>
        <v>4.0820792880258895E-2</v>
      </c>
      <c r="L16" s="21">
        <v>2.1469999999999998</v>
      </c>
      <c r="M16" s="21">
        <v>2.06</v>
      </c>
      <c r="N16" s="21">
        <f t="shared" si="22"/>
        <v>1.0422330097087378</v>
      </c>
      <c r="O16" s="21">
        <f t="shared" si="23"/>
        <v>4.0820792880258895E-2</v>
      </c>
      <c r="P16" s="21">
        <f t="shared" si="24"/>
        <v>2138.5196974110031</v>
      </c>
      <c r="Q16" s="21">
        <f t="shared" si="25"/>
        <v>7841.2388905070111</v>
      </c>
      <c r="R16" s="22">
        <f t="shared" ref="R16:S16" si="29">P16*20</f>
        <v>42770.393948220066</v>
      </c>
      <c r="S16" s="16">
        <f t="shared" si="29"/>
        <v>156824.77781014022</v>
      </c>
    </row>
    <row r="17" spans="7:20" ht="15" customHeight="1">
      <c r="G17" s="36" t="s">
        <v>25</v>
      </c>
      <c r="H17" s="16">
        <f>SUM(H13:H16)</f>
        <v>178362</v>
      </c>
      <c r="R17" s="39">
        <f t="shared" ref="R17:S17" si="30">SUM(R13:R16)</f>
        <v>145617.56519417476</v>
      </c>
      <c r="S17" s="16">
        <f t="shared" si="30"/>
        <v>533931.07237864076</v>
      </c>
    </row>
    <row r="18" spans="7:20" ht="15" customHeight="1">
      <c r="H18" s="44"/>
    </row>
    <row r="19" spans="7:20" ht="15" hidden="1" customHeight="1">
      <c r="P19" s="60"/>
      <c r="R19" s="76">
        <f>R9-R17</f>
        <v>222058.48743740417</v>
      </c>
      <c r="S19" s="76">
        <f>S9-S17</f>
        <v>814214.45393714868</v>
      </c>
      <c r="T19" s="76">
        <f>R19*44/12</f>
        <v>814214.45393714868</v>
      </c>
    </row>
    <row r="20" spans="7:20" ht="15" hidden="1" customHeight="1">
      <c r="K20" s="53"/>
      <c r="R20" s="77"/>
      <c r="S20" s="77"/>
      <c r="T20" s="77"/>
    </row>
    <row r="21" spans="7:20" ht="15" hidden="1" customHeight="1">
      <c r="R21" s="76">
        <f t="shared" ref="R21:S21" si="31">R19/20</f>
        <v>11102.924371870209</v>
      </c>
      <c r="S21" s="76">
        <f t="shared" si="31"/>
        <v>40710.722696857432</v>
      </c>
      <c r="T21" s="77"/>
    </row>
    <row r="22" spans="7:20" ht="15" hidden="1" customHeight="1">
      <c r="R22" s="77">
        <f>R21/H17</f>
        <v>6.224938255833759E-2</v>
      </c>
      <c r="S22" s="77"/>
      <c r="T22" s="77"/>
    </row>
    <row r="23" spans="7:20" ht="15.75" hidden="1" customHeight="1">
      <c r="R23" s="77"/>
      <c r="S23" s="77"/>
      <c r="T23" s="77"/>
    </row>
    <row r="24" spans="7:20" ht="15" customHeight="1">
      <c r="I24" s="66" t="s">
        <v>6</v>
      </c>
      <c r="J24" s="67"/>
      <c r="K24" s="66" t="s">
        <v>2</v>
      </c>
      <c r="L24" s="67"/>
      <c r="M24" s="65" t="s">
        <v>27</v>
      </c>
      <c r="N24" s="64"/>
      <c r="R24" s="78">
        <f>(R9-R17)/R17</f>
        <v>1.5249430049273158</v>
      </c>
      <c r="S24" s="77"/>
      <c r="T24" s="77"/>
    </row>
    <row r="25" spans="7:20" ht="61.5" customHeight="1">
      <c r="G25" s="19" t="s">
        <v>28</v>
      </c>
      <c r="H25" s="3" t="s">
        <v>8</v>
      </c>
      <c r="I25" s="3" t="s">
        <v>29</v>
      </c>
      <c r="J25" s="3" t="s">
        <v>30</v>
      </c>
      <c r="K25" s="3" t="s">
        <v>29</v>
      </c>
      <c r="L25" s="3" t="s">
        <v>30</v>
      </c>
      <c r="M25" s="5" t="s">
        <v>29</v>
      </c>
      <c r="N25" s="5" t="s">
        <v>30</v>
      </c>
    </row>
    <row r="26" spans="7:20" ht="15" customHeight="1">
      <c r="G26" s="13" t="s">
        <v>21</v>
      </c>
      <c r="H26" s="16">
        <v>51773</v>
      </c>
      <c r="I26" s="16">
        <v>42268.298195792879</v>
      </c>
      <c r="J26" s="16">
        <v>154983.76005124056</v>
      </c>
      <c r="K26" s="22">
        <v>106725.04385964913</v>
      </c>
      <c r="L26" s="16">
        <v>391325.16081871343</v>
      </c>
      <c r="M26" s="16">
        <f t="shared" ref="M26:N26" si="32">K26-I26</f>
        <v>64456.745663856251</v>
      </c>
      <c r="N26" s="16">
        <f t="shared" si="32"/>
        <v>236341.40076747286</v>
      </c>
      <c r="O26" s="44"/>
    </row>
    <row r="27" spans="7:20" ht="15" customHeight="1">
      <c r="G27" s="13" t="s">
        <v>22</v>
      </c>
      <c r="H27" s="31">
        <v>27443</v>
      </c>
      <c r="I27" s="16">
        <v>22404.900380258896</v>
      </c>
      <c r="J27" s="16">
        <v>82151.301394282622</v>
      </c>
      <c r="K27" s="22">
        <v>56571.096491228076</v>
      </c>
      <c r="L27" s="16">
        <v>207427.35380116961</v>
      </c>
      <c r="M27" s="16">
        <f t="shared" ref="M27:N27" si="33">K27-I27</f>
        <v>34166.196110969177</v>
      </c>
      <c r="N27" s="16">
        <f t="shared" si="33"/>
        <v>125276.05240688699</v>
      </c>
      <c r="O27" s="44"/>
    </row>
    <row r="28" spans="7:20" ht="15" customHeight="1">
      <c r="G28" s="13" t="s">
        <v>23</v>
      </c>
      <c r="H28" s="16">
        <v>46758</v>
      </c>
      <c r="I28" s="16">
        <v>38173.972669902912</v>
      </c>
      <c r="J28" s="16">
        <v>139971.23312297734</v>
      </c>
      <c r="K28" s="22">
        <v>96387.105263157893</v>
      </c>
      <c r="L28" s="16">
        <v>353419.3859649123</v>
      </c>
      <c r="M28" s="16">
        <f t="shared" ref="M28:N28" si="34">K28-I28</f>
        <v>58213.132593254981</v>
      </c>
      <c r="N28" s="16">
        <f t="shared" si="34"/>
        <v>213448.15284193496</v>
      </c>
      <c r="O28" s="44"/>
    </row>
    <row r="29" spans="7:20" ht="15" customHeight="1">
      <c r="G29" s="13" t="s">
        <v>24</v>
      </c>
      <c r="H29" s="16">
        <v>52388</v>
      </c>
      <c r="I29" s="16">
        <v>42770.393948220066</v>
      </c>
      <c r="J29" s="16">
        <v>156824.77781014022</v>
      </c>
      <c r="K29" s="22">
        <v>107992.80701754385</v>
      </c>
      <c r="L29" s="16">
        <v>395973.62573099416</v>
      </c>
      <c r="M29" s="16">
        <f t="shared" ref="M29:N29" si="35">K29-I29</f>
        <v>65222.413069323782</v>
      </c>
      <c r="N29" s="16">
        <f t="shared" si="35"/>
        <v>239148.84792085394</v>
      </c>
      <c r="O29" s="44"/>
    </row>
    <row r="30" spans="7:20" ht="15" customHeight="1">
      <c r="G30" s="36" t="s">
        <v>25</v>
      </c>
      <c r="H30" s="16">
        <f>SUM(H26:H29)</f>
        <v>178362</v>
      </c>
      <c r="I30" s="16">
        <v>145617.56519417476</v>
      </c>
      <c r="J30" s="16">
        <v>533931.07237864076</v>
      </c>
      <c r="K30" s="39">
        <v>367676.05263157893</v>
      </c>
      <c r="L30" s="16">
        <v>1348145.5263157894</v>
      </c>
      <c r="M30" s="16">
        <f t="shared" ref="M30" si="36">K30-I30</f>
        <v>222058.48743740417</v>
      </c>
      <c r="N30" s="16">
        <f>L30-J30</f>
        <v>814214.45393714868</v>
      </c>
      <c r="O30" s="44"/>
    </row>
    <row r="31" spans="7:20" ht="15.75" customHeight="1"/>
    <row r="32" spans="7:20" ht="15" hidden="1" customHeight="1">
      <c r="M32" s="76">
        <f t="shared" ref="M32:N32" si="37">M30/20</f>
        <v>11102.924371870209</v>
      </c>
      <c r="N32" s="76">
        <f t="shared" si="37"/>
        <v>40710.722696857432</v>
      </c>
    </row>
    <row r="33" spans="7:15" ht="36" customHeight="1">
      <c r="I33" s="81" t="s">
        <v>31</v>
      </c>
      <c r="J33" s="67"/>
    </row>
    <row r="34" spans="7:15" ht="56.25" customHeight="1">
      <c r="G34" s="19" t="s">
        <v>28</v>
      </c>
      <c r="H34" s="54" t="s">
        <v>8</v>
      </c>
      <c r="I34" s="82" t="s">
        <v>6</v>
      </c>
      <c r="J34" s="82" t="s">
        <v>32</v>
      </c>
      <c r="M34" s="84" t="s">
        <v>58</v>
      </c>
      <c r="N34" s="17">
        <f>N30+F9</f>
        <v>1080778.4539371487</v>
      </c>
    </row>
    <row r="35" spans="7:15" ht="15" customHeight="1">
      <c r="G35" s="13" t="s">
        <v>21</v>
      </c>
      <c r="H35" s="22">
        <v>51773</v>
      </c>
      <c r="I35" s="83">
        <v>42268.298195792879</v>
      </c>
      <c r="J35" s="83">
        <v>106725.04385964913</v>
      </c>
      <c r="M35" s="84" t="s">
        <v>59</v>
      </c>
      <c r="N35" s="17">
        <f>N34/20</f>
        <v>54038.922696857437</v>
      </c>
      <c r="O35" s="79"/>
    </row>
    <row r="36" spans="7:15" ht="15" customHeight="1">
      <c r="G36" s="13" t="s">
        <v>22</v>
      </c>
      <c r="H36" s="80">
        <v>27443</v>
      </c>
      <c r="I36" s="83">
        <v>22404.900380258896</v>
      </c>
      <c r="J36" s="83">
        <v>56571.096491228076</v>
      </c>
    </row>
    <row r="37" spans="7:15" ht="15" customHeight="1">
      <c r="G37" s="13" t="s">
        <v>23</v>
      </c>
      <c r="H37" s="22">
        <v>46758</v>
      </c>
      <c r="I37" s="83">
        <v>38173.972669902912</v>
      </c>
      <c r="J37" s="83">
        <v>96387.105263157893</v>
      </c>
    </row>
    <row r="38" spans="7:15" ht="15" customHeight="1">
      <c r="G38" s="13" t="s">
        <v>24</v>
      </c>
      <c r="H38" s="22">
        <v>52388</v>
      </c>
      <c r="I38" s="83">
        <v>42770.393948220066</v>
      </c>
      <c r="J38" s="83">
        <v>107992.80701754385</v>
      </c>
    </row>
    <row r="39" spans="7:15" ht="15" customHeight="1">
      <c r="G39" s="36" t="s">
        <v>25</v>
      </c>
      <c r="H39" s="22">
        <f>SUM(H35:H38)</f>
        <v>178362</v>
      </c>
      <c r="I39" s="83">
        <v>145617.56519417476</v>
      </c>
      <c r="J39" s="83">
        <v>367676.05263157893</v>
      </c>
      <c r="L39" s="44"/>
    </row>
    <row r="40" spans="7:15" ht="15.75" customHeight="1">
      <c r="I40" s="85" t="s">
        <v>60</v>
      </c>
      <c r="J40" s="17">
        <f>J39-I39</f>
        <v>222058.48743740417</v>
      </c>
    </row>
    <row r="41" spans="7:15" ht="15.75" customHeight="1"/>
    <row r="42" spans="7:15" ht="15.75" customHeight="1"/>
    <row r="43" spans="7:15" ht="15.75" customHeight="1"/>
    <row r="44" spans="7:15" ht="15.75" customHeight="1"/>
    <row r="45" spans="7:15" ht="15.75" customHeight="1"/>
    <row r="46" spans="7:15" ht="15.75" customHeight="1"/>
    <row r="47" spans="7:15" ht="15.75" customHeight="1"/>
    <row r="48" spans="7:15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1">
    <mergeCell ref="I33:J33"/>
    <mergeCell ref="B2:F2"/>
    <mergeCell ref="H2:S2"/>
    <mergeCell ref="J3:S3"/>
    <mergeCell ref="T3:V3"/>
    <mergeCell ref="W3:Y3"/>
    <mergeCell ref="Z3:AB3"/>
    <mergeCell ref="J11:S11"/>
    <mergeCell ref="I24:J24"/>
    <mergeCell ref="K24:L24"/>
    <mergeCell ref="M24:N24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999"/>
  <sheetViews>
    <sheetView workbookViewId="0">
      <selection activeCell="C28" sqref="C28"/>
    </sheetView>
  </sheetViews>
  <sheetFormatPr defaultColWidth="12.5703125" defaultRowHeight="15" customHeight="1"/>
  <cols>
    <col min="1" max="1" width="58.28515625" customWidth="1"/>
    <col min="2" max="26" width="8.5703125" customWidth="1"/>
  </cols>
  <sheetData>
    <row r="1" spans="1:13" ht="15.75" thickBot="1">
      <c r="A1" s="55" t="s">
        <v>33</v>
      </c>
      <c r="B1" s="72" t="s">
        <v>24</v>
      </c>
      <c r="C1" s="73"/>
      <c r="D1" s="74"/>
      <c r="E1" s="75" t="s">
        <v>21</v>
      </c>
      <c r="F1" s="73"/>
      <c r="G1" s="74"/>
      <c r="H1" s="75" t="s">
        <v>23</v>
      </c>
      <c r="I1" s="73"/>
      <c r="J1" s="74"/>
      <c r="K1" s="75" t="s">
        <v>22</v>
      </c>
      <c r="L1" s="73"/>
      <c r="M1" s="74"/>
    </row>
    <row r="2" spans="1:13" ht="15.75" thickBot="1">
      <c r="A2" s="86" t="s">
        <v>34</v>
      </c>
      <c r="B2" s="87" t="s">
        <v>35</v>
      </c>
      <c r="C2" s="88" t="s">
        <v>36</v>
      </c>
      <c r="D2" s="89" t="s">
        <v>37</v>
      </c>
      <c r="E2" s="88" t="s">
        <v>35</v>
      </c>
      <c r="F2" s="88" t="s">
        <v>36</v>
      </c>
      <c r="G2" s="89" t="s">
        <v>37</v>
      </c>
      <c r="H2" s="88" t="s">
        <v>35</v>
      </c>
      <c r="I2" s="88" t="s">
        <v>36</v>
      </c>
      <c r="J2" s="89" t="s">
        <v>37</v>
      </c>
      <c r="K2" s="88" t="s">
        <v>35</v>
      </c>
      <c r="L2" s="88" t="s">
        <v>36</v>
      </c>
      <c r="M2" s="89" t="s">
        <v>37</v>
      </c>
    </row>
    <row r="3" spans="1:13">
      <c r="A3" s="90" t="s">
        <v>38</v>
      </c>
      <c r="B3" s="91">
        <v>1247</v>
      </c>
      <c r="C3" s="92">
        <v>10914</v>
      </c>
      <c r="D3" s="93">
        <v>1099</v>
      </c>
      <c r="E3" s="94" t="s">
        <v>39</v>
      </c>
      <c r="F3" s="94" t="s">
        <v>39</v>
      </c>
      <c r="G3" s="95" t="s">
        <v>39</v>
      </c>
      <c r="H3" s="92">
        <v>1800</v>
      </c>
      <c r="I3" s="94">
        <v>205</v>
      </c>
      <c r="J3" s="93">
        <v>2905</v>
      </c>
      <c r="K3" s="94">
        <v>1</v>
      </c>
      <c r="L3" s="94">
        <v>271</v>
      </c>
      <c r="M3" s="96">
        <v>9</v>
      </c>
    </row>
    <row r="4" spans="1:13">
      <c r="A4" s="97" t="s">
        <v>40</v>
      </c>
      <c r="B4" s="56">
        <v>6</v>
      </c>
      <c r="C4" s="98">
        <v>132</v>
      </c>
      <c r="D4" s="59">
        <v>11</v>
      </c>
      <c r="E4" s="98">
        <v>0</v>
      </c>
      <c r="F4" s="98">
        <v>7</v>
      </c>
      <c r="G4" s="59">
        <v>0</v>
      </c>
      <c r="H4" s="98">
        <v>113</v>
      </c>
      <c r="I4" s="98">
        <v>45</v>
      </c>
      <c r="J4" s="57">
        <v>2137</v>
      </c>
      <c r="K4" s="98">
        <v>12</v>
      </c>
      <c r="L4" s="99">
        <v>1357</v>
      </c>
      <c r="M4" s="100">
        <v>161</v>
      </c>
    </row>
    <row r="5" spans="1:13">
      <c r="A5" s="97" t="s">
        <v>41</v>
      </c>
      <c r="B5" s="56">
        <v>37</v>
      </c>
      <c r="C5" s="99">
        <v>1367</v>
      </c>
      <c r="D5" s="59">
        <v>24</v>
      </c>
      <c r="E5" s="98">
        <v>0</v>
      </c>
      <c r="F5" s="98">
        <v>7</v>
      </c>
      <c r="G5" s="59">
        <v>1</v>
      </c>
      <c r="H5" s="98">
        <v>639</v>
      </c>
      <c r="I5" s="98">
        <v>24</v>
      </c>
      <c r="J5" s="59">
        <v>745</v>
      </c>
      <c r="K5" s="98">
        <v>5</v>
      </c>
      <c r="L5" s="98">
        <v>25</v>
      </c>
      <c r="M5" s="100">
        <v>2</v>
      </c>
    </row>
    <row r="6" spans="1:13">
      <c r="A6" s="101" t="s">
        <v>57</v>
      </c>
      <c r="B6" s="56">
        <v>233</v>
      </c>
      <c r="C6" s="99">
        <v>19375</v>
      </c>
      <c r="D6" s="57">
        <v>1730</v>
      </c>
      <c r="E6" s="98" t="s">
        <v>39</v>
      </c>
      <c r="F6" s="98" t="s">
        <v>39</v>
      </c>
      <c r="G6" s="59" t="s">
        <v>39</v>
      </c>
      <c r="H6" s="99">
        <v>4028</v>
      </c>
      <c r="I6" s="98">
        <v>81</v>
      </c>
      <c r="J6" s="57">
        <v>3969</v>
      </c>
      <c r="K6" s="98">
        <v>0</v>
      </c>
      <c r="L6" s="98">
        <v>98</v>
      </c>
      <c r="M6" s="100">
        <v>5</v>
      </c>
    </row>
    <row r="7" spans="1:13">
      <c r="A7" s="97" t="s">
        <v>42</v>
      </c>
      <c r="B7" s="56">
        <v>3</v>
      </c>
      <c r="C7" s="98">
        <v>532</v>
      </c>
      <c r="D7" s="59">
        <v>83</v>
      </c>
      <c r="E7" s="98">
        <v>0</v>
      </c>
      <c r="F7" s="98">
        <v>6</v>
      </c>
      <c r="G7" s="59">
        <v>0</v>
      </c>
      <c r="H7" s="98">
        <v>492</v>
      </c>
      <c r="I7" s="98">
        <v>20</v>
      </c>
      <c r="J7" s="57">
        <v>1370</v>
      </c>
      <c r="K7" s="98">
        <v>5</v>
      </c>
      <c r="L7" s="98">
        <v>495</v>
      </c>
      <c r="M7" s="100">
        <v>60</v>
      </c>
    </row>
    <row r="8" spans="1:13">
      <c r="A8" s="97" t="s">
        <v>43</v>
      </c>
      <c r="B8" s="56">
        <v>9</v>
      </c>
      <c r="C8" s="98">
        <v>563</v>
      </c>
      <c r="D8" s="59">
        <v>24</v>
      </c>
      <c r="E8" s="98" t="s">
        <v>44</v>
      </c>
      <c r="F8" s="98">
        <v>1</v>
      </c>
      <c r="G8" s="59">
        <v>0</v>
      </c>
      <c r="H8" s="98">
        <v>245</v>
      </c>
      <c r="I8" s="98">
        <v>5</v>
      </c>
      <c r="J8" s="59">
        <v>327</v>
      </c>
      <c r="K8" s="98">
        <v>0</v>
      </c>
      <c r="L8" s="98">
        <v>25</v>
      </c>
      <c r="M8" s="100">
        <v>1</v>
      </c>
    </row>
    <row r="9" spans="1:13">
      <c r="A9" s="97" t="s">
        <v>45</v>
      </c>
      <c r="B9" s="56">
        <v>0</v>
      </c>
      <c r="C9" s="98">
        <v>38</v>
      </c>
      <c r="D9" s="59">
        <v>3</v>
      </c>
      <c r="E9" s="98">
        <v>0</v>
      </c>
      <c r="F9" s="98">
        <v>2</v>
      </c>
      <c r="G9" s="59" t="s">
        <v>44</v>
      </c>
      <c r="H9" s="98">
        <v>1</v>
      </c>
      <c r="I9" s="98" t="s">
        <v>44</v>
      </c>
      <c r="J9" s="59" t="s">
        <v>44</v>
      </c>
      <c r="K9" s="98" t="s">
        <v>44</v>
      </c>
      <c r="L9" s="98" t="s">
        <v>44</v>
      </c>
      <c r="M9" s="100" t="s">
        <v>44</v>
      </c>
    </row>
    <row r="10" spans="1:13">
      <c r="A10" s="97" t="s">
        <v>46</v>
      </c>
      <c r="B10" s="56">
        <v>0</v>
      </c>
      <c r="C10" s="98">
        <v>12</v>
      </c>
      <c r="D10" s="59">
        <v>1</v>
      </c>
      <c r="E10" s="98" t="s">
        <v>39</v>
      </c>
      <c r="F10" s="98" t="s">
        <v>39</v>
      </c>
      <c r="G10" s="59" t="s">
        <v>39</v>
      </c>
      <c r="H10" s="98">
        <v>2</v>
      </c>
      <c r="I10" s="98">
        <v>0</v>
      </c>
      <c r="J10" s="59">
        <v>2</v>
      </c>
      <c r="K10" s="98" t="s">
        <v>44</v>
      </c>
      <c r="L10" s="98" t="s">
        <v>44</v>
      </c>
      <c r="M10" s="100" t="s">
        <v>44</v>
      </c>
    </row>
    <row r="11" spans="1:13">
      <c r="A11" s="97" t="s">
        <v>47</v>
      </c>
      <c r="B11" s="56">
        <v>1</v>
      </c>
      <c r="C11" s="98">
        <v>22</v>
      </c>
      <c r="D11" s="59">
        <v>2</v>
      </c>
      <c r="E11" s="98" t="s">
        <v>39</v>
      </c>
      <c r="F11" s="98" t="s">
        <v>39</v>
      </c>
      <c r="G11" s="59" t="s">
        <v>39</v>
      </c>
      <c r="H11" s="98">
        <v>3</v>
      </c>
      <c r="I11" s="98">
        <v>3</v>
      </c>
      <c r="J11" s="59">
        <v>13</v>
      </c>
      <c r="K11" s="98" t="s">
        <v>44</v>
      </c>
      <c r="L11" s="98" t="s">
        <v>44</v>
      </c>
      <c r="M11" s="100" t="s">
        <v>44</v>
      </c>
    </row>
    <row r="12" spans="1:13">
      <c r="A12" s="97" t="s">
        <v>48</v>
      </c>
      <c r="B12" s="56">
        <v>0</v>
      </c>
      <c r="C12" s="98">
        <v>47</v>
      </c>
      <c r="D12" s="59">
        <v>3</v>
      </c>
      <c r="E12" s="98" t="s">
        <v>39</v>
      </c>
      <c r="F12" s="98" t="s">
        <v>39</v>
      </c>
      <c r="G12" s="59" t="s">
        <v>39</v>
      </c>
      <c r="H12" s="98">
        <v>7</v>
      </c>
      <c r="I12" s="98">
        <v>0</v>
      </c>
      <c r="J12" s="59">
        <v>12</v>
      </c>
      <c r="K12" s="98" t="s">
        <v>44</v>
      </c>
      <c r="L12" s="98" t="s">
        <v>44</v>
      </c>
      <c r="M12" s="100" t="s">
        <v>44</v>
      </c>
    </row>
    <row r="13" spans="1:13">
      <c r="A13" s="97" t="s">
        <v>49</v>
      </c>
      <c r="B13" s="56" t="s">
        <v>39</v>
      </c>
      <c r="C13" s="98" t="s">
        <v>39</v>
      </c>
      <c r="D13" s="59" t="s">
        <v>39</v>
      </c>
      <c r="E13" s="98" t="s">
        <v>39</v>
      </c>
      <c r="F13" s="98" t="s">
        <v>39</v>
      </c>
      <c r="G13" s="59" t="s">
        <v>39</v>
      </c>
      <c r="H13" s="98">
        <v>0</v>
      </c>
      <c r="I13" s="98">
        <v>0</v>
      </c>
      <c r="J13" s="59">
        <v>1</v>
      </c>
      <c r="K13" s="98" t="s">
        <v>44</v>
      </c>
      <c r="L13" s="98" t="s">
        <v>44</v>
      </c>
      <c r="M13" s="100" t="s">
        <v>44</v>
      </c>
    </row>
    <row r="14" spans="1:13">
      <c r="A14" s="97" t="s">
        <v>50</v>
      </c>
      <c r="B14" s="56">
        <v>21</v>
      </c>
      <c r="C14" s="98">
        <v>766</v>
      </c>
      <c r="D14" s="59">
        <v>60</v>
      </c>
      <c r="E14" s="98" t="s">
        <v>39</v>
      </c>
      <c r="F14" s="98" t="s">
        <v>39</v>
      </c>
      <c r="G14" s="59" t="s">
        <v>39</v>
      </c>
      <c r="H14" s="98">
        <v>459</v>
      </c>
      <c r="I14" s="98">
        <v>268</v>
      </c>
      <c r="J14" s="57">
        <v>4235</v>
      </c>
      <c r="K14" s="98">
        <v>2</v>
      </c>
      <c r="L14" s="98">
        <v>701</v>
      </c>
      <c r="M14" s="100">
        <v>23</v>
      </c>
    </row>
    <row r="15" spans="1:13">
      <c r="A15" s="97" t="s">
        <v>51</v>
      </c>
      <c r="B15" s="56">
        <v>6</v>
      </c>
      <c r="C15" s="98">
        <v>453</v>
      </c>
      <c r="D15" s="59">
        <v>33</v>
      </c>
      <c r="E15" s="98">
        <v>6</v>
      </c>
      <c r="F15" s="98">
        <v>201</v>
      </c>
      <c r="G15" s="59">
        <v>4</v>
      </c>
      <c r="H15" s="98">
        <v>332</v>
      </c>
      <c r="I15" s="98">
        <v>44</v>
      </c>
      <c r="J15" s="57">
        <v>2514</v>
      </c>
      <c r="K15" s="98">
        <v>117</v>
      </c>
      <c r="L15" s="99">
        <v>3714</v>
      </c>
      <c r="M15" s="100">
        <v>192</v>
      </c>
    </row>
    <row r="16" spans="1:13">
      <c r="A16" s="97" t="s">
        <v>52</v>
      </c>
      <c r="B16" s="56">
        <v>14</v>
      </c>
      <c r="C16" s="98">
        <v>947</v>
      </c>
      <c r="D16" s="59">
        <v>37</v>
      </c>
      <c r="E16" s="98">
        <v>7</v>
      </c>
      <c r="F16" s="98">
        <v>344</v>
      </c>
      <c r="G16" s="59">
        <v>22</v>
      </c>
      <c r="H16" s="98">
        <v>517</v>
      </c>
      <c r="I16" s="98">
        <v>14</v>
      </c>
      <c r="J16" s="59">
        <v>662</v>
      </c>
      <c r="K16" s="98">
        <v>10</v>
      </c>
      <c r="L16" s="98">
        <v>489</v>
      </c>
      <c r="M16" s="100">
        <v>8</v>
      </c>
    </row>
    <row r="17" spans="1:13">
      <c r="A17" s="97" t="s">
        <v>53</v>
      </c>
      <c r="B17" s="56">
        <v>15</v>
      </c>
      <c r="C17" s="99">
        <v>2332</v>
      </c>
      <c r="D17" s="59">
        <v>237</v>
      </c>
      <c r="E17" s="98" t="s">
        <v>39</v>
      </c>
      <c r="F17" s="98" t="s">
        <v>39</v>
      </c>
      <c r="G17" s="59" t="s">
        <v>39</v>
      </c>
      <c r="H17" s="99">
        <v>1007</v>
      </c>
      <c r="I17" s="98">
        <v>72</v>
      </c>
      <c r="J17" s="57">
        <v>5769</v>
      </c>
      <c r="K17" s="98">
        <v>1</v>
      </c>
      <c r="L17" s="98">
        <v>239</v>
      </c>
      <c r="M17" s="100">
        <v>15</v>
      </c>
    </row>
    <row r="18" spans="1:13">
      <c r="A18" s="97" t="s">
        <v>54</v>
      </c>
      <c r="B18" s="56">
        <v>4</v>
      </c>
      <c r="C18" s="98">
        <v>616</v>
      </c>
      <c r="D18" s="59">
        <v>58</v>
      </c>
      <c r="E18" s="98">
        <v>3</v>
      </c>
      <c r="F18" s="98">
        <v>87</v>
      </c>
      <c r="G18" s="59">
        <v>3</v>
      </c>
      <c r="H18" s="98">
        <v>270</v>
      </c>
      <c r="I18" s="98">
        <v>17</v>
      </c>
      <c r="J18" s="57">
        <v>1423</v>
      </c>
      <c r="K18" s="98">
        <v>86</v>
      </c>
      <c r="L18" s="99">
        <v>3158</v>
      </c>
      <c r="M18" s="100">
        <v>140</v>
      </c>
    </row>
    <row r="19" spans="1:13">
      <c r="A19" s="97" t="s">
        <v>55</v>
      </c>
      <c r="B19" s="56">
        <v>7</v>
      </c>
      <c r="C19" s="98">
        <v>972</v>
      </c>
      <c r="D19" s="59">
        <v>80</v>
      </c>
      <c r="E19" s="98">
        <v>2</v>
      </c>
      <c r="F19" s="98">
        <v>143</v>
      </c>
      <c r="G19" s="59">
        <v>8</v>
      </c>
      <c r="H19" s="98">
        <v>242</v>
      </c>
      <c r="I19" s="98">
        <v>10</v>
      </c>
      <c r="J19" s="59">
        <v>580</v>
      </c>
      <c r="K19" s="98">
        <v>3</v>
      </c>
      <c r="L19" s="98">
        <v>317</v>
      </c>
      <c r="M19" s="100">
        <v>10</v>
      </c>
    </row>
    <row r="20" spans="1:13" ht="15.75" thickBot="1">
      <c r="A20" s="102" t="s">
        <v>56</v>
      </c>
      <c r="B20" s="103">
        <v>691</v>
      </c>
      <c r="C20" s="104">
        <v>10823</v>
      </c>
      <c r="D20" s="105">
        <v>1224</v>
      </c>
      <c r="E20" s="106">
        <v>73</v>
      </c>
      <c r="F20" s="104">
        <v>1465</v>
      </c>
      <c r="G20" s="107">
        <v>76</v>
      </c>
      <c r="H20" s="104">
        <v>5304</v>
      </c>
      <c r="I20" s="104">
        <v>1251</v>
      </c>
      <c r="J20" s="105">
        <v>36470</v>
      </c>
      <c r="K20" s="106">
        <v>375</v>
      </c>
      <c r="L20" s="104">
        <v>7579</v>
      </c>
      <c r="M20" s="108">
        <v>339</v>
      </c>
    </row>
    <row r="21" spans="1:13" ht="15.75" customHeight="1">
      <c r="A21" s="58"/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</row>
    <row r="22" spans="1:13" ht="15.75" customHeight="1"/>
    <row r="23" spans="1:13" ht="15.75" customHeight="1"/>
    <row r="24" spans="1:13" ht="15.75" customHeight="1"/>
    <row r="25" spans="1:13" ht="15.75" customHeight="1"/>
    <row r="26" spans="1:13" ht="15.75" customHeight="1"/>
    <row r="27" spans="1:13" ht="15.75" customHeight="1"/>
    <row r="28" spans="1:13" ht="15.75" customHeight="1"/>
    <row r="29" spans="1:13" ht="15.75" customHeight="1"/>
    <row r="30" spans="1:13" ht="15.75" customHeight="1"/>
    <row r="31" spans="1:13" ht="15.75" customHeight="1"/>
    <row r="32" spans="1:13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mergeCells count="4">
    <mergeCell ref="B1:D1"/>
    <mergeCell ref="E1:G1"/>
    <mergeCell ref="H1:J1"/>
    <mergeCell ref="K1:M1"/>
  </mergeCells>
  <pageMargins left="0.7" right="0.7" top="0.75" bottom="0.75" header="0" footer="0"/>
  <pageSetup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7C036A91C4175499EBEF36E3B0FEA2A" ma:contentTypeVersion="14" ma:contentTypeDescription="Create a new document." ma:contentTypeScope="" ma:versionID="dcd3af65d8a10df1b33f9aaa4e0a7927">
  <xsd:schema xmlns:xsd="http://www.w3.org/2001/XMLSchema" xmlns:xs="http://www.w3.org/2001/XMLSchema" xmlns:p="http://schemas.microsoft.com/office/2006/metadata/properties" xmlns:ns2="505ccb20-7403-45a6-b481-ca1dd862337d" xmlns:ns3="e5565b3b-de73-408f-92ec-2a950ff896c8" targetNamespace="http://schemas.microsoft.com/office/2006/metadata/properties" ma:root="true" ma:fieldsID="3c82aef621d8e4eb77d4e0fd2c947e6a" ns2:_="" ns3:_="">
    <xsd:import namespace="505ccb20-7403-45a6-b481-ca1dd862337d"/>
    <xsd:import namespace="e5565b3b-de73-408f-92ec-2a950ff896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Dateand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5ccb20-7403-45a6-b481-ca1dd86233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3a5397d5-9543-4dbc-8fcb-23c3638b1d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Dateandtime" ma:index="21" nillable="true" ma:displayName="Date and time" ma:format="DateOnly" ma:internalName="Dateandtim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65b3b-de73-408f-92ec-2a950ff896c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a2e2747-e17c-42bb-aa81-38a2638568af}" ma:internalName="TaxCatchAll" ma:showField="CatchAllData" ma:web="e5565b3b-de73-408f-92ec-2a950ff896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andtime xmlns="505ccb20-7403-45a6-b481-ca1dd862337d" xsi:nil="true"/>
    <TaxCatchAll xmlns="e5565b3b-de73-408f-92ec-2a950ff896c8" xsi:nil="true"/>
    <lcf76f155ced4ddcb4097134ff3c332f xmlns="505ccb20-7403-45a6-b481-ca1dd862337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F43C921-4AE0-47C3-A128-755D38BFA554}"/>
</file>

<file path=customXml/itemProps2.xml><?xml version="1.0" encoding="utf-8"?>
<ds:datastoreItem xmlns:ds="http://schemas.openxmlformats.org/officeDocument/2006/customXml" ds:itemID="{8EA48085-DFD1-45D8-872C-12D5047F547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0682C83-4A76-4C2B-917C-E1DA5C92F8C9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www.w3.org/XML/1998/namespace"/>
    <ds:schemaRef ds:uri="http://purl.org/dc/dcmitype/"/>
    <ds:schemaRef ds:uri="http://schemas.microsoft.com/office/infopath/2007/PartnerControls"/>
    <ds:schemaRef ds:uri="b81307ae-9c71-4d4c-9019-133103aec85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Soil C sequestration</vt:lpstr>
      <vt:lpstr>Feuil2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Rakotovao, Narindra (NSAP)</dc:creator>
  <cp:keywords/>
  <dc:description/>
  <cp:lastModifiedBy>Vallet, Julien (CFIA)</cp:lastModifiedBy>
  <cp:revision/>
  <dcterms:created xsi:type="dcterms:W3CDTF">2024-05-22T12:29:30Z</dcterms:created>
  <dcterms:modified xsi:type="dcterms:W3CDTF">2025-03-21T07:15:57Z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0x01010067C036A91C4175499EBEF36E3B0FEA2A</vt:lpwstr>
  </property>
  <property fmtid="{D5CDD505-2E9C-101B-9397-08002B2CF9AE}" pid="3" name="Order">
    <vt:r8>5700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</Properties>
</file>