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1"/>
  <workbookPr/>
  <mc:AlternateContent xmlns:mc="http://schemas.openxmlformats.org/markup-compatibility/2006">
    <mc:Choice Requires="x15">
      <x15ac:absPath xmlns:x15ac="http://schemas.microsoft.com/office/spreadsheetml/2010/11/ac" url="/Users/ranieriportilho/Downloads/"/>
    </mc:Choice>
  </mc:AlternateContent>
  <xr:revisionPtr revIDLastSave="0" documentId="13_ncr:1_{030B08DE-A763-7B42-BF28-11B0115B568D}" xr6:coauthVersionLast="47" xr6:coauthVersionMax="47" xr10:uidLastSave="{00000000-0000-0000-0000-000000000000}"/>
  <bookViews>
    <workbookView xWindow="0" yWindow="740" windowWidth="29080" windowHeight="14820" xr2:uid="{AB9AF09A-F0CB-4A26-88FE-AFB1C0CCA107}"/>
  </bookViews>
  <sheets>
    <sheet name="Restoration targets " sheetId="1" r:id="rId1"/>
  </sheets>
  <externalReferences>
    <externalReference r:id="rId2"/>
  </externalReferences>
  <definedNames>
    <definedName name="__pc1" localSheetId="0" hidden="1">{#N/A,#N/A,FALSE,"Benefits 01-06"}</definedName>
    <definedName name="__pc1" hidden="1">{#N/A,#N/A,FALSE,"Benefits 01-06"}</definedName>
    <definedName name="__pc2" localSheetId="0" hidden="1">{#N/A,#N/A,FALSE,"Benefits 01-06"}</definedName>
    <definedName name="__pc2" hidden="1">{#N/A,#N/A,FALSE,"Benefits 01-06"}</definedName>
    <definedName name="_1_0__123Grap" localSheetId="0" hidden="1">#REF!</definedName>
    <definedName name="_1_0__123Grap" hidden="1">#REF!</definedName>
    <definedName name="_123_Grap" localSheetId="0" hidden="1">#REF!</definedName>
    <definedName name="_123_Grap" hidden="1">#REF!</definedName>
    <definedName name="_123_grapy_p" localSheetId="0" hidden="1">#REF!</definedName>
    <definedName name="_123_grapy_p" hidden="1">#REF!</definedName>
    <definedName name="_2_0__123Grap" localSheetId="0" hidden="1">#REF!</definedName>
    <definedName name="_2_0__123Grap" hidden="1">#REF!</definedName>
    <definedName name="_ftnref1" localSheetId="0">#REF!</definedName>
    <definedName name="_ftnref1">#REF!</definedName>
    <definedName name="_ftnref2" localSheetId="0">#REF!</definedName>
    <definedName name="_ftnref2">#REF!</definedName>
    <definedName name="_Key1" localSheetId="0" hidden="1">#REF!</definedName>
    <definedName name="_Key1" hidden="1">#REF!</definedName>
    <definedName name="_Key2" hidden="1">#REF!</definedName>
    <definedName name="_Order1" hidden="1">0</definedName>
    <definedName name="_Order2" hidden="1">0</definedName>
    <definedName name="_pc1" localSheetId="0" hidden="1">{#N/A,#N/A,FALSE,"Benefits 01-06"}</definedName>
    <definedName name="_pc1" hidden="1">{#N/A,#N/A,FALSE,"Benefits 01-06"}</definedName>
    <definedName name="_pc2" localSheetId="0" hidden="1">{#N/A,#N/A,FALSE,"Benefits 01-06"}</definedName>
    <definedName name="_pc2" hidden="1">{#N/A,#N/A,FALSE,"Benefits 01-06"}</definedName>
    <definedName name="_Regression_Out" localSheetId="0" hidden="1">#REF!</definedName>
    <definedName name="_Regression_Out" hidden="1">#REF!</definedName>
    <definedName name="_Regression_X" localSheetId="0" hidden="1">#REF!</definedName>
    <definedName name="_Regression_X" hidden="1">#REF!</definedName>
    <definedName name="_Regression_Y" localSheetId="0" hidden="1">#REF!</definedName>
    <definedName name="_Regression_Y" hidden="1">#REF!</definedName>
    <definedName name="_Sort" localSheetId="0" hidden="1">#REF!</definedName>
    <definedName name="_Sort" hidden="1">#REF!</definedName>
    <definedName name="ACCOUNT">#REF!</definedName>
    <definedName name="ACCOUNT_LOOKUP">#REF!</definedName>
    <definedName name="ACCT_EQUIP">#REF!</definedName>
    <definedName name="ACCT_GRANTS">#REF!</definedName>
    <definedName name="ACCT_IA">#REF!</definedName>
    <definedName name="ACCT_LIST">#REF!</definedName>
    <definedName name="ACCT_OTHER">#REF!</definedName>
    <definedName name="ACCT_PROF">#REF!</definedName>
    <definedName name="ACCT_TRAVEL">#REF!</definedName>
    <definedName name="ACTIVITY_FULL">#REF!</definedName>
    <definedName name="ACTIVITY_ID_FULL">#REF!</definedName>
    <definedName name="ACTIVITY_LIST">#REF!</definedName>
    <definedName name="AllT" localSheetId="0">#REF!</definedName>
    <definedName name="AllT">#REF!</definedName>
    <definedName name="AM" localSheetId="0">#REF!</definedName>
    <definedName name="AM">#REF!</definedName>
    <definedName name="Amrita" localSheetId="0">#REF!</definedName>
    <definedName name="Amrita">#REF!</definedName>
    <definedName name="benefit2" localSheetId="0" hidden="1">{#N/A,#N/A,FALSE,"Benefits 01-06"}</definedName>
    <definedName name="benefit2" hidden="1">{#N/A,#N/A,FALSE,"Benefits 01-06"}</definedName>
    <definedName name="benefit3" localSheetId="0" hidden="1">{#N/A,#N/A,FALSE,"Benefits 01-06"}</definedName>
    <definedName name="benefit3" hidden="1">{#N/A,#N/A,FALSE,"Benefits 01-06"}</definedName>
    <definedName name="benefits" localSheetId="0" hidden="1">{#N/A,#N/A,FALSE,"Benefits 01-06"}</definedName>
    <definedName name="benefits" hidden="1">{#N/A,#N/A,FALSE,"Benefits 01-06"}</definedName>
    <definedName name="BGT" localSheetId="0">#REF!</definedName>
    <definedName name="BGT">#REF!</definedName>
    <definedName name="BudgetType">#REF!</definedName>
    <definedName name="CARBON">#REF!</definedName>
    <definedName name="Categories">OFFSET(#REF!,0,0,COUNTA(#REF!)-1,1)</definedName>
    <definedName name="CCENTER">#REF!</definedName>
    <definedName name="CCENTER_ID">#REF!</definedName>
    <definedName name="CIT" localSheetId="0">#REF!</definedName>
    <definedName name="CIT">#REF!</definedName>
    <definedName name="COFIN_LIST">#REF!</definedName>
    <definedName name="COMPANY">#N/A</definedName>
    <definedName name="Components" localSheetId="0">#REF!</definedName>
    <definedName name="Components">#REF!</definedName>
    <definedName name="COMPT" localSheetId="0">#REF!</definedName>
    <definedName name="COMPT">#REF!</definedName>
    <definedName name="ContT" localSheetId="0">#REF!</definedName>
    <definedName name="ContT">#REF!</definedName>
    <definedName name="copy">#N/A</definedName>
    <definedName name="COSTC">#REF!</definedName>
    <definedName name="COSTC_ID">#REF!</definedName>
    <definedName name="CT" localSheetId="0">#REF!</definedName>
    <definedName name="CT">#REF!</definedName>
    <definedName name="CURR_ID">#REF!</definedName>
    <definedName name="CUSTOMER">#N/A</definedName>
    <definedName name="cwbgwbhg" localSheetId="0" hidden="1">{"Yr1",#N/A,FALSE,"Budget Detail";"Yr2",#N/A,FALSE,"Budget Detail";"Yr3",#N/A,FALSE,"Budget Detail";"Yr4",#N/A,FALSE,"Budget Detail";"Yr5",#N/A,FALSE,"Budget Detail";"Total",#N/A,FALSE,"Budget Detail"}</definedName>
    <definedName name="cwbgwbhg" hidden="1">{"Yr1",#N/A,FALSE,"Budget Detail";"Yr2",#N/A,FALSE,"Budget Detail";"Yr3",#N/A,FALSE,"Budget Detail";"Yr4",#N/A,FALSE,"Budget Detail";"Yr5",#N/A,FALSE,"Budget Detail";"Total",#N/A,FALSE,"Budget Detail"}</definedName>
    <definedName name="DATA1" localSheetId="0">#REF!</definedName>
    <definedName name="DATA1">#REF!</definedName>
    <definedName name="DATA10" localSheetId="0">#REF!</definedName>
    <definedName name="DATA10">#REF!</definedName>
    <definedName name="DATA11" localSheetId="0">#REF!</definedName>
    <definedName name="DATA11">#REF!</definedName>
    <definedName name="DATA12" localSheetId="0">#REF!</definedName>
    <definedName name="DATA12">#REF!</definedName>
    <definedName name="DATA13" localSheetId="0">#REF!</definedName>
    <definedName name="DATA13">#REF!</definedName>
    <definedName name="DATA14" localSheetId="0">#REF!</definedName>
    <definedName name="DATA14">#REF!</definedName>
    <definedName name="DATA15" localSheetId="0">#REF!</definedName>
    <definedName name="DATA15">#REF!</definedName>
    <definedName name="DATA16" localSheetId="0">#REF!</definedName>
    <definedName name="DATA16">#REF!</definedName>
    <definedName name="DATA17" localSheetId="0">#REF!</definedName>
    <definedName name="DATA17">#REF!</definedName>
    <definedName name="DATA18" localSheetId="0">#REF!</definedName>
    <definedName name="DATA18">#REF!</definedName>
    <definedName name="DATA19" localSheetId="0">#REF!</definedName>
    <definedName name="DATA19">#REF!</definedName>
    <definedName name="DATA2" localSheetId="0">#REF!</definedName>
    <definedName name="DATA2">#REF!</definedName>
    <definedName name="DATA20" localSheetId="0">#REF!</definedName>
    <definedName name="DATA20">#REF!</definedName>
    <definedName name="DATA21" localSheetId="0">#REF!</definedName>
    <definedName name="DATA21">#REF!</definedName>
    <definedName name="DATA22" localSheetId="0">#REF!</definedName>
    <definedName name="DATA22">#REF!</definedName>
    <definedName name="DATA23" localSheetId="0">#REF!</definedName>
    <definedName name="DATA23">#REF!</definedName>
    <definedName name="DATA24" localSheetId="0">#REF!</definedName>
    <definedName name="DATA24">#REF!</definedName>
    <definedName name="DATA25" localSheetId="0">#REF!</definedName>
    <definedName name="DATA25">#REF!</definedName>
    <definedName name="DATA26" localSheetId="0">#REF!</definedName>
    <definedName name="DATA26">#REF!</definedName>
    <definedName name="DATA27" localSheetId="0">#REF!</definedName>
    <definedName name="DATA27">#REF!</definedName>
    <definedName name="DATA28" localSheetId="0">#REF!</definedName>
    <definedName name="DATA28">#REF!</definedName>
    <definedName name="DATA29" localSheetId="0">#REF!</definedName>
    <definedName name="DATA29">#REF!</definedName>
    <definedName name="DATA3" localSheetId="0">#REF!</definedName>
    <definedName name="DATA3">#REF!</definedName>
    <definedName name="DATA30" localSheetId="0">#REF!</definedName>
    <definedName name="DATA30">#REF!</definedName>
    <definedName name="DATA31" localSheetId="0">#REF!</definedName>
    <definedName name="DATA31">#REF!</definedName>
    <definedName name="DATA32" localSheetId="0">#REF!</definedName>
    <definedName name="DATA32">#REF!</definedName>
    <definedName name="DATA33" localSheetId="0">#REF!</definedName>
    <definedName name="DATA33">#REF!</definedName>
    <definedName name="DATA34" localSheetId="0">#REF!</definedName>
    <definedName name="DATA34">#REF!</definedName>
    <definedName name="DATA35" localSheetId="0">#REF!</definedName>
    <definedName name="DATA35">#REF!</definedName>
    <definedName name="DATA36" localSheetId="0">#REF!</definedName>
    <definedName name="DATA36">#REF!</definedName>
    <definedName name="DATA37" localSheetId="0">#REF!</definedName>
    <definedName name="DATA37">#REF!</definedName>
    <definedName name="DATA38" localSheetId="0">#REF!</definedName>
    <definedName name="DATA38">#REF!</definedName>
    <definedName name="DATA39" localSheetId="0">#REF!</definedName>
    <definedName name="DATA39">#REF!</definedName>
    <definedName name="DATA4" localSheetId="0">#REF!</definedName>
    <definedName name="DATA4">#REF!</definedName>
    <definedName name="DATA40" localSheetId="0">#REF!</definedName>
    <definedName name="DATA40">#REF!</definedName>
    <definedName name="DATA41" localSheetId="0">#REF!</definedName>
    <definedName name="DATA41">#REF!</definedName>
    <definedName name="DATA42" localSheetId="0">#REF!</definedName>
    <definedName name="DATA42">#REF!</definedName>
    <definedName name="DATA5" localSheetId="0">#REF!</definedName>
    <definedName name="DATA5">#REF!</definedName>
    <definedName name="DATA6" localSheetId="0">#REF!</definedName>
    <definedName name="DATA6">#REF!</definedName>
    <definedName name="DATA7" localSheetId="0">#REF!</definedName>
    <definedName name="DATA7">#REF!</definedName>
    <definedName name="DATA8" localSheetId="0">#REF!</definedName>
    <definedName name="DATA8">#REF!</definedName>
    <definedName name="DATA9" localSheetId="0">#REF!</definedName>
    <definedName name="DATA9">#REF!</definedName>
    <definedName name="DATAA" localSheetId="0">#REF!</definedName>
    <definedName name="DATAA">#REF!</definedName>
    <definedName name="DATAELEVEN" localSheetId="0">#REF!</definedName>
    <definedName name="DATAELEVEN">#REF!</definedName>
    <definedName name="DATATEN" localSheetId="0">#REF!</definedName>
    <definedName name="DATATEN">#REF!</definedName>
    <definedName name="db" localSheetId="0" hidden="1">{"Yr1",#N/A,FALSE,"Budget Detail";"Yr2",#N/A,FALSE,"Budget Detail";"Yr3",#N/A,FALSE,"Budget Detail";"Yr4",#N/A,FALSE,"Budget Detail";"Yr5",#N/A,FALSE,"Budget Detail";"Total",#N/A,FALSE,"Budget Detail"}</definedName>
    <definedName name="db" hidden="1">{"Yr1",#N/A,FALSE,"Budget Detail";"Yr2",#N/A,FALSE,"Budget Detail";"Yr3",#N/A,FALSE,"Budget Detail";"Yr4",#N/A,FALSE,"Budget Detail";"Yr5",#N/A,FALSE,"Budget Detail";"Total",#N/A,FALSE,"Budget Detail"}</definedName>
    <definedName name="Discount">#REF!</definedName>
    <definedName name="dqfwbwgnwn" localSheetId="0" hidden="1">{"Yr1",#N/A,FALSE,"Budget Detail";"Yr2",#N/A,FALSE,"Budget Detail";"Yr3",#N/A,FALSE,"Budget Detail";"Yr4",#N/A,FALSE,"Budget Detail";"Yr5",#N/A,FALSE,"Budget Detail";"Total",#N/A,FALSE,"Budget Detail"}</definedName>
    <definedName name="dqfwbwgnwn" hidden="1">{"Yr1",#N/A,FALSE,"Budget Detail";"Yr2",#N/A,FALSE,"Budget Detail";"Yr3",#N/A,FALSE,"Budget Detail";"Yr4",#N/A,FALSE,"Budget Detail";"Yr5",#N/A,FALSE,"Budget Detail";"Total",#N/A,FALSE,"Budget Detail"}</definedName>
    <definedName name="Duplicate" localSheetId="0">#REF!</definedName>
    <definedName name="Duplicate">#REF!</definedName>
    <definedName name="EV__LASTREFTIME__" hidden="1">39622.6580902778</definedName>
    <definedName name="EV__LASTREFTIME___1" hidden="1">39696.5797569444</definedName>
    <definedName name="EXCLUDE">#REF!</definedName>
    <definedName name="falg" localSheetId="0" hidden="1">{"Yr1",#N/A,FALSE,"Budget Detail";"Yr2",#N/A,FALSE,"Budget Detail";"Yr3",#N/A,FALSE,"Budget Detail";"Yr4",#N/A,FALSE,"Budget Detail";"Yr5",#N/A,FALSE,"Budget Detail";"Total",#N/A,FALSE,"Budget Detail"}</definedName>
    <definedName name="falg" hidden="1">{"Yr1",#N/A,FALSE,"Budget Detail";"Yr2",#N/A,FALSE,"Budget Detail";"Yr3",#N/A,FALSE,"Budget Detail";"Yr4",#N/A,FALSE,"Budget Detail";"Yr5",#N/A,FALSE,"Budget Detail";"Total",#N/A,FALSE,"Budget Detail"}</definedName>
    <definedName name="fff" localSheetId="0" hidden="1">{"Yr1",#N/A,FALSE,"Budget Detail";"Yr2",#N/A,FALSE,"Budget Detail";"Yr3",#N/A,FALSE,"Budget Detail";"Yr4",#N/A,FALSE,"Budget Detail";"Yr5",#N/A,FALSE,"Budget Detail";"Total",#N/A,FALSE,"Budget Detail"}</definedName>
    <definedName name="fff" hidden="1">{"Yr1",#N/A,FALSE,"Budget Detail";"Yr2",#N/A,FALSE,"Budget Detail";"Yr3",#N/A,FALSE,"Budget Detail";"Yr4",#N/A,FALSE,"Budget Detail";"Yr5",#N/A,FALSE,"Budget Detail";"Total",#N/A,FALSE,"Budget Detail"}</definedName>
    <definedName name="flag" localSheetId="0" hidden="1">{"Yr1",#N/A,FALSE,"Budget Detail";"Yr2",#N/A,FALSE,"Budget Detail";"Yr3",#N/A,FALSE,"Budget Detail";"Yr4",#N/A,FALSE,"Budget Detail";"Yr5",#N/A,FALSE,"Budget Detail";"Total",#N/A,FALSE,"Budget Detail"}</definedName>
    <definedName name="flag" hidden="1">{"Yr1",#N/A,FALSE,"Budget Detail";"Yr2",#N/A,FALSE,"Budget Detail";"Yr3",#N/A,FALSE,"Budget Detail";"Yr4",#N/A,FALSE,"Budget Detail";"Yr5",#N/A,FALSE,"Budget Detail";"Total",#N/A,FALSE,"Budget Detail"}</definedName>
    <definedName name="FLEX_LIST">#REF!</definedName>
    <definedName name="Florence" localSheetId="0">#REF!</definedName>
    <definedName name="Florence">#REF!</definedName>
    <definedName name="FR_RATE">#REF!</definedName>
    <definedName name="FR_TARGET">#REF!</definedName>
    <definedName name="FR_TYPE">#REF!</definedName>
    <definedName name="Funding">OFFSET(#REF!,0,0,COUNTA(#REF!)-1,1)</definedName>
    <definedName name="FUNDING_TYPE">#REF!</definedName>
    <definedName name="Fzone" localSheetId="0">#REF!</definedName>
    <definedName name="Fzone">#REF!</definedName>
    <definedName name="GCF_Classification">#REF!</definedName>
    <definedName name="Grant2" localSheetId="0" hidden="1">{#N/A,#N/A,FALSE,"Grant to date"}</definedName>
    <definedName name="Grant2" hidden="1">{#N/A,#N/A,FALSE,"Grant to date"}</definedName>
    <definedName name="HireList" localSheetId="0">#REF!</definedName>
    <definedName name="HireList">#REF!</definedName>
    <definedName name="HireList1" localSheetId="0">#REF!</definedName>
    <definedName name="HireList1">#REF!</definedName>
    <definedName name="HireList2" localSheetId="0">#REF!</definedName>
    <definedName name="HireList2">#REF!</definedName>
    <definedName name="IDC">#REF!</definedName>
    <definedName name="IDC_2">#REF!</definedName>
    <definedName name="IDC_MIN">#REF!</definedName>
    <definedName name="IDC_TYPE">#REF!</definedName>
    <definedName name="Implementing_Partners">#REF!</definedName>
    <definedName name="INCLUDE">#REF!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"01/21/2021 09:38:24"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JJJJJ" localSheetId="0" hidden="1">{"Yr1",#N/A,FALSE,"Budget Detail";"Yr2",#N/A,FALSE,"Budget Detail";"Yr3",#N/A,FALSE,"Budget Detail";"Yr4",#N/A,FALSE,"Budget Detail";"Yr5",#N/A,FALSE,"Budget Detail";"Total",#N/A,FALSE,"Budget Detail"}</definedName>
    <definedName name="JJJJJ" hidden="1">{"Yr1",#N/A,FALSE,"Budget Detail";"Yr2",#N/A,FALSE,"Budget Detail";"Yr3",#N/A,FALSE,"Budget Detail";"Yr4",#N/A,FALSE,"Budget Detail";"Yr5",#N/A,FALSE,"Budget Detail";"Total",#N/A,FALSE,"Budget Detail"}</definedName>
    <definedName name="jokiyh" localSheetId="0" hidden="1">{"Yr1",#N/A,FALSE,"Budget Detail";"Yr2",#N/A,FALSE,"Budget Detail";"Yr3",#N/A,FALSE,"Budget Detail";"Yr4",#N/A,FALSE,"Budget Detail";"Yr5",#N/A,FALSE,"Budget Detail";"Total",#N/A,FALSE,"Budget Detail"}</definedName>
    <definedName name="jokiyh" hidden="1">{"Yr1",#N/A,FALSE,"Budget Detail";"Yr2",#N/A,FALSE,"Budget Detail";"Yr3",#N/A,FALSE,"Budget Detail";"Yr4",#N/A,FALSE,"Budget Detail";"Yr5",#N/A,FALSE,"Budget Detail";"Total",#N/A,FALSE,"Budget Detail"}</definedName>
    <definedName name="LabourRate">#N/A</definedName>
    <definedName name="LOCATION">#REF!</definedName>
    <definedName name="m" localSheetId="0">#REF!</definedName>
    <definedName name="m">#REF!</definedName>
    <definedName name="MET" localSheetId="0">#REF!</definedName>
    <definedName name="MET">#REF!</definedName>
    <definedName name="monitor" localSheetId="0">#REF!</definedName>
    <definedName name="monitor">#REF!</definedName>
    <definedName name="MONTH">#REF!</definedName>
    <definedName name="NICRA">#REF!</definedName>
    <definedName name="NIT" localSheetId="0">#REF!</definedName>
    <definedName name="NIT">#REF!</definedName>
    <definedName name="NT" localSheetId="0">#REF!</definedName>
    <definedName name="NT">#REF!</definedName>
    <definedName name="Outputs" localSheetId="0">#REF!</definedName>
    <definedName name="Outputs">#REF!</definedName>
    <definedName name="PASC_LOOKUP">#REF!</definedName>
    <definedName name="PERIOD">#REF!</definedName>
    <definedName name="pig" localSheetId="0" hidden="1">{"Yr1",#N/A,FALSE,"Budget Detail";"Yr2",#N/A,FALSE,"Budget Detail";"Yr3",#N/A,FALSE,"Budget Detail";"Yr4",#N/A,FALSE,"Budget Detail";"Yr5",#N/A,FALSE,"Budget Detail";"Total",#N/A,FALSE,"Budget Detail"}</definedName>
    <definedName name="pig" hidden="1">{"Yr1",#N/A,FALSE,"Budget Detail";"Yr2",#N/A,FALSE,"Budget Detail";"Yr3",#N/A,FALSE,"Budget Detail";"Yr4",#N/A,FALSE,"Budget Detail";"Yr5",#N/A,FALSE,"Budget Detail";"Total",#N/A,FALSE,"Budget Detail"}</definedName>
    <definedName name="PMUT" localSheetId="0">#REF!</definedName>
    <definedName name="PMUT">#REF!</definedName>
    <definedName name="Portia" localSheetId="0">#REF!</definedName>
    <definedName name="Portia">#REF!</definedName>
    <definedName name="PriceList">#REF!</definedName>
    <definedName name="_xlnm.Print_Area" localSheetId="0">#REF!</definedName>
    <definedName name="_xlnm.Print_Area">#REF!</definedName>
    <definedName name="PRINT_AREA_MI" localSheetId="0">#REF!</definedName>
    <definedName name="PRINT_AREA_MI">#REF!</definedName>
    <definedName name="PROJECT">#REF!</definedName>
    <definedName name="PROJECT_NAME">#REF!</definedName>
    <definedName name="PROJECT_NUM">#REF!</definedName>
    <definedName name="prova" localSheetId="0">#REF!</definedName>
    <definedName name="prova">#REF!</definedName>
    <definedName name="PT" localSheetId="0">#REF!</definedName>
    <definedName name="PT">#REF!</definedName>
    <definedName name="qsqdcfvbgnh" localSheetId="0" hidden="1">{"Yr1",#N/A,FALSE,"Budget Detail";"Yr2",#N/A,FALSE,"Budget Detail";"Yr3",#N/A,FALSE,"Budget Detail";"Yr4",#N/A,FALSE,"Budget Detail";"Yr5",#N/A,FALSE,"Budget Detail";"Total",#N/A,FALSE,"Budget Detail"}</definedName>
    <definedName name="qsqdcfvbgnh" hidden="1">{"Yr1",#N/A,FALSE,"Budget Detail";"Yr2",#N/A,FALSE,"Budget Detail";"Yr3",#N/A,FALSE,"Budget Detail";"Yr4",#N/A,FALSE,"Budget Detail";"Yr5",#N/A,FALSE,"Budget Detail";"Total",#N/A,FALSE,"Budget Detail"}</definedName>
    <definedName name="Quoted_By">#N/A</definedName>
    <definedName name="RateReport">#REF!</definedName>
    <definedName name="RATES">#REF!</definedName>
    <definedName name="ref" localSheetId="0">#REF!</definedName>
    <definedName name="ref">#REF!</definedName>
    <definedName name="RESNO">#REF!</definedName>
    <definedName name="RESNO_LOOKUP">#REF!</definedName>
    <definedName name="Review" localSheetId="0" hidden="1">{#N/A,#N/A,FALSE,"Benefits 01-06"}</definedName>
    <definedName name="Review" hidden="1">{#N/A,#N/A,FALSE,"Benefits 01-06"}</definedName>
    <definedName name="rfa" localSheetId="0" hidden="1">{"Yr1",#N/A,FALSE,"Budget Detail";"Yr2",#N/A,FALSE,"Budget Detail";"Yr3",#N/A,FALSE,"Budget Detail";"Yr4",#N/A,FALSE,"Budget Detail";"Yr5",#N/A,FALSE,"Budget Detail";"Total",#N/A,FALSE,"Budget Detail"}</definedName>
    <definedName name="rfa" hidden="1">{"Yr1",#N/A,FALSE,"Budget Detail";"Yr2",#N/A,FALSE,"Budget Detail";"Yr3",#N/A,FALSE,"Budget Detail";"Yr4",#N/A,FALSE,"Budget Detail";"Yr5",#N/A,FALSE,"Budget Detail";"Total",#N/A,FALSE,"Budget Detail"}</definedName>
    <definedName name="RPT_CURR">#REF!</definedName>
    <definedName name="RPT_RATE">#REF!</definedName>
    <definedName name="RPTAccountMap">#REF!</definedName>
    <definedName name="RPTActivityMap">#REF!</definedName>
    <definedName name="RPTWorkOrderMap">#REF!</definedName>
    <definedName name="rrr" localSheetId="0" hidden="1">{#N/A,#N/A,FALSE,"Benefits 01-06"}</definedName>
    <definedName name="rrr" hidden="1">{#N/A,#N/A,FALSE,"Benefits 01-06"}</definedName>
    <definedName name="RT" localSheetId="0">#REF!</definedName>
    <definedName name="RT">#REF!</definedName>
    <definedName name="Sierra" localSheetId="0">#REF!</definedName>
    <definedName name="Sierra">#REF!</definedName>
    <definedName name="Slicer_Budget_Categories">#N/A</definedName>
    <definedName name="Slicer_Output">#N/A</definedName>
    <definedName name="STAFF" localSheetId="0">#REF!</definedName>
    <definedName name="STAFF">#REF!</definedName>
    <definedName name="STAFF_RATES" localSheetId="0">#REF!</definedName>
    <definedName name="STAFF_RATES">#REF!</definedName>
    <definedName name="START_MONTH">#REF!</definedName>
    <definedName name="START_PERIOD">#REF!</definedName>
    <definedName name="START_YEAR">#REF!</definedName>
    <definedName name="StockOnHand" localSheetId="0">#REF!</definedName>
    <definedName name="StockOnHand">#REF!</definedName>
    <definedName name="StockOnHand1" localSheetId="0">#REF!</definedName>
    <definedName name="StockOnHand1">#REF!</definedName>
    <definedName name="SV311P" localSheetId="0" hidden="1">#REF!</definedName>
    <definedName name="SV311P" hidden="1">#REF!</definedName>
    <definedName name="TEST1" localSheetId="0">#REF!</definedName>
    <definedName name="TEST1">#REF!</definedName>
    <definedName name="TEST2" localSheetId="0">#REF!</definedName>
    <definedName name="TEST2">#REF!</definedName>
    <definedName name="TEST3" localSheetId="0">#REF!</definedName>
    <definedName name="TEST3">#REF!</definedName>
    <definedName name="TEST4" localSheetId="0">#REF!</definedName>
    <definedName name="TEST4">#REF!</definedName>
    <definedName name="TEST5" localSheetId="0">#REF!</definedName>
    <definedName name="TEST5">#REF!</definedName>
    <definedName name="TESTHKEY" localSheetId="0">#REF!</definedName>
    <definedName name="TESTHKEY">#REF!</definedName>
    <definedName name="TESTKEYS" localSheetId="0">#REF!</definedName>
    <definedName name="TESTKEYS">#REF!</definedName>
    <definedName name="TESTVKEY" localSheetId="0">#REF!</definedName>
    <definedName name="TESTVKEY">#REF!</definedName>
    <definedName name="THFTJ" localSheetId="0" hidden="1">{#N/A,#N/A,FALSE,"Benefits 01-06"}</definedName>
    <definedName name="THFTJ" hidden="1">{#N/A,#N/A,FALSE,"Benefits 01-06"}</definedName>
    <definedName name="Total">#N/A</definedName>
    <definedName name="TT" localSheetId="0">#REF!</definedName>
    <definedName name="TT">#REF!</definedName>
    <definedName name="VERSION">#REF!</definedName>
    <definedName name="VERSION_NAME">#REF!</definedName>
    <definedName name="VERSION_NUM">#REF!</definedName>
    <definedName name="vRate">#N/A</definedName>
    <definedName name="vRate1">#N/A</definedName>
    <definedName name="WORKORD_FULL">#REF!</definedName>
    <definedName name="WORKORD_ID_FULL">#REF!</definedName>
    <definedName name="WORKORD_LIST">#REF!</definedName>
    <definedName name="WP_Choice" localSheetId="0">#REF!</definedName>
    <definedName name="WP_Choice">#REF!</definedName>
    <definedName name="wrn.All._.Grant._.Forms." localSheetId="0" hidden="1">{"Form DD",#N/A,FALSE,"DD";"EE",#N/A,FALSE,"EE";"Indirects",#N/A,FALSE,"DD"}</definedName>
    <definedName name="wrn.All._.Grant._.Forms." hidden="1">{"Form DD",#N/A,FALSE,"DD";"EE",#N/A,FALSE,"EE";"Indirects",#N/A,FALSE,"DD"}</definedName>
    <definedName name="wrn.Benifits." localSheetId="0" hidden="1">{#N/A,#N/A,FALSE,"Benefits 01-06"}</definedName>
    <definedName name="wrn.Benifits." hidden="1">{#N/A,#N/A,FALSE,"Benefits 01-06"}</definedName>
    <definedName name="wrn.cdra._.Total._.budget.2" localSheetId="0" hidden="1">{"Yr1",#N/A,FALSE,"Budget Detail";"Yr2",#N/A,FALSE,"Budget Detail";"Yr3",#N/A,FALSE,"Budget Detail";"Yr4",#N/A,FALSE,"Budget Detail";"Yr5",#N/A,FALSE,"Budget Detail";"Total",#N/A,FALSE,"Budget Detail"}</definedName>
    <definedName name="wrn.cdra._.Total._.budget.2" hidden="1">{"Yr1",#N/A,FALSE,"Budget Detail";"Yr2",#N/A,FALSE,"Budget Detail";"Yr3",#N/A,FALSE,"Budget Detail";"Yr4",#N/A,FALSE,"Budget Detail";"Yr5",#N/A,FALSE,"Budget Detail";"Total",#N/A,FALSE,"Budget Detail"}</definedName>
    <definedName name="wrn.cdra._.total._.Budget.5" localSheetId="0" hidden="1">{"Yr1",#N/A,FALSE,"Budget Detail";"Yr2",#N/A,FALSE,"Budget Detail";"Yr3",#N/A,FALSE,"Budget Detail";"Yr4",#N/A,FALSE,"Budget Detail";"Yr5",#N/A,FALSE,"Budget Detail";"Total",#N/A,FALSE,"Budget Detail"}</definedName>
    <definedName name="wrn.cdra._.total._.Budget.5" hidden="1">{"Yr1",#N/A,FALSE,"Budget Detail";"Yr2",#N/A,FALSE,"Budget Detail";"Yr3",#N/A,FALSE,"Budget Detail";"Yr4",#N/A,FALSE,"Budget Detail";"Yr5",#N/A,FALSE,"Budget Detail";"Total",#N/A,FALSE,"Budget Detail"}</definedName>
    <definedName name="wrn.CRDA._.Total._.Budget." localSheetId="0" hidden="1">{"Yr1",#N/A,FALSE,"Budget Detail";"Yr2",#N/A,FALSE,"Budget Detail";"Yr3",#N/A,FALSE,"Budget Detail";"Yr4",#N/A,FALSE,"Budget Detail";"Yr5",#N/A,FALSE,"Budget Detail";"Total",#N/A,FALSE,"Budget Detail"}</definedName>
    <definedName name="wrn.CRDA._.Total._.Budget." hidden="1">{"Yr1",#N/A,FALSE,"Budget Detail";"Yr2",#N/A,FALSE,"Budget Detail";"Yr3",#N/A,FALSE,"Budget Detail";"Yr4",#N/A,FALSE,"Budget Detail";"Yr5",#N/A,FALSE,"Budget Detail";"Total",#N/A,FALSE,"Budget Detail"}</definedName>
    <definedName name="wrn.crda._.Total._.budget.1" localSheetId="0" hidden="1">{"Yr1",#N/A,FALSE,"Budget Detail";"Yr2",#N/A,FALSE,"Budget Detail";"Yr3",#N/A,FALSE,"Budget Detail";"Yr4",#N/A,FALSE,"Budget Detail";"Yr5",#N/A,FALSE,"Budget Detail";"Total",#N/A,FALSE,"Budget Detail"}</definedName>
    <definedName name="wrn.crda._.Total._.budget.1" hidden="1">{"Yr1",#N/A,FALSE,"Budget Detail";"Yr2",#N/A,FALSE,"Budget Detail";"Yr3",#N/A,FALSE,"Budget Detail";"Yr4",#N/A,FALSE,"Budget Detail";"Yr5",#N/A,FALSE,"Budget Detail";"Total",#N/A,FALSE,"Budget Detail"}</definedName>
    <definedName name="wrn.crda._.Total._.budget.3" localSheetId="0" hidden="1">{"Yr1",#N/A,FALSE,"Budget Detail";"Yr2",#N/A,FALSE,"Budget Detail";"Yr3",#N/A,FALSE,"Budget Detail";"Yr4",#N/A,FALSE,"Budget Detail";"Yr5",#N/A,FALSE,"Budget Detail";"Total",#N/A,FALSE,"Budget Detail"}</definedName>
    <definedName name="wrn.crda._.Total._.budget.3" hidden="1">{"Yr1",#N/A,FALSE,"Budget Detail";"Yr2",#N/A,FALSE,"Budget Detail";"Yr3",#N/A,FALSE,"Budget Detail";"Yr4",#N/A,FALSE,"Budget Detail";"Yr5",#N/A,FALSE,"Budget Detail";"Total",#N/A,FALSE,"Budget Detail"}</definedName>
    <definedName name="wrn.crda._.Total._.Budget.4" localSheetId="0" hidden="1">{"Yr1",#N/A,FALSE,"Budget Detail";"Yr2",#N/A,FALSE,"Budget Detail";"Yr3",#N/A,FALSE,"Budget Detail";"Yr4",#N/A,FALSE,"Budget Detail";"Yr5",#N/A,FALSE,"Budget Detail";"Total",#N/A,FALSE,"Budget Detail"}</definedName>
    <definedName name="wrn.crda._.Total._.Budget.4" hidden="1">{"Yr1",#N/A,FALSE,"Budget Detail";"Yr2",#N/A,FALSE,"Budget Detail";"Yr3",#N/A,FALSE,"Budget Detail";"Yr4",#N/A,FALSE,"Budget Detail";"Yr5",#N/A,FALSE,"Budget Detail";"Total",#N/A,FALSE,"Budget Detail"}</definedName>
    <definedName name="wrn.Grant._.to._.dat." localSheetId="0" hidden="1">{#N/A,#N/A,FALSE,"Grant to date"}</definedName>
    <definedName name="wrn.Grant._.to._.dat." hidden="1">{#N/A,#N/A,FALSE,"Grant to date"}</definedName>
    <definedName name="wrn.Summary._.1._.Year." localSheetId="0" hidden="1">{"One Year",#N/A,FALSE,"Summary"}</definedName>
    <definedName name="wrn.Summary._.1._.Year." hidden="1">{"One Year",#N/A,FALSE,"Summary"}</definedName>
    <definedName name="YEAR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7" i="1" l="1"/>
  <c r="O32" i="1"/>
  <c r="D31" i="1" l="1"/>
  <c r="K197" i="1"/>
  <c r="J197" i="1"/>
  <c r="I197" i="1"/>
  <c r="H197" i="1"/>
  <c r="G197" i="1"/>
  <c r="F197" i="1"/>
  <c r="E197" i="1"/>
  <c r="K184" i="1"/>
  <c r="J184" i="1"/>
  <c r="I184" i="1"/>
  <c r="H184" i="1"/>
  <c r="G184" i="1"/>
  <c r="F184" i="1"/>
  <c r="E184" i="1"/>
  <c r="L170" i="1"/>
  <c r="K170" i="1"/>
  <c r="J170" i="1"/>
  <c r="I170" i="1"/>
  <c r="H170" i="1"/>
  <c r="G170" i="1"/>
  <c r="F170" i="1"/>
  <c r="E170" i="1"/>
  <c r="D169" i="1"/>
  <c r="D168" i="1"/>
  <c r="D167" i="1"/>
  <c r="D166" i="1"/>
  <c r="D165" i="1"/>
  <c r="D164" i="1"/>
  <c r="D163" i="1"/>
  <c r="K148" i="1"/>
  <c r="J148" i="1"/>
  <c r="I148" i="1"/>
  <c r="H148" i="1"/>
  <c r="G148" i="1"/>
  <c r="F148" i="1"/>
  <c r="E148" i="1"/>
  <c r="D148" i="1"/>
  <c r="G131" i="1"/>
  <c r="F131" i="1"/>
  <c r="E131" i="1"/>
  <c r="D131" i="1"/>
  <c r="F121" i="1"/>
  <c r="E121" i="1"/>
  <c r="D121" i="1"/>
  <c r="J114" i="1"/>
  <c r="N98" i="1"/>
  <c r="M98" i="1"/>
  <c r="L98" i="1"/>
  <c r="K98" i="1"/>
  <c r="J98" i="1"/>
  <c r="I98" i="1"/>
  <c r="H98" i="1"/>
  <c r="P91" i="1"/>
  <c r="O85" i="1"/>
  <c r="D85" i="1"/>
  <c r="O84" i="1"/>
  <c r="O86" i="1" s="1"/>
  <c r="D84" i="1"/>
  <c r="N71" i="1"/>
  <c r="M71" i="1"/>
  <c r="L71" i="1"/>
  <c r="K71" i="1"/>
  <c r="J71" i="1"/>
  <c r="I71" i="1"/>
  <c r="H71" i="1"/>
  <c r="G71" i="1"/>
  <c r="F71" i="1"/>
  <c r="E71" i="1"/>
  <c r="E72" i="1" s="1"/>
  <c r="F72" i="1" s="1"/>
  <c r="G72" i="1" s="1"/>
  <c r="H72" i="1" s="1"/>
  <c r="D71" i="1"/>
  <c r="N68" i="1"/>
  <c r="M68" i="1"/>
  <c r="L68" i="1"/>
  <c r="K68" i="1"/>
  <c r="J68" i="1"/>
  <c r="I68" i="1"/>
  <c r="H68" i="1"/>
  <c r="G68" i="1"/>
  <c r="E68" i="1"/>
  <c r="E69" i="1" s="1"/>
  <c r="D68" i="1"/>
  <c r="N60" i="1"/>
  <c r="M60" i="1"/>
  <c r="L60" i="1"/>
  <c r="K60" i="1"/>
  <c r="J60" i="1"/>
  <c r="I60" i="1"/>
  <c r="H60" i="1"/>
  <c r="G60" i="1"/>
  <c r="F60" i="1"/>
  <c r="E60" i="1"/>
  <c r="N59" i="1"/>
  <c r="M59" i="1"/>
  <c r="L59" i="1"/>
  <c r="K59" i="1"/>
  <c r="J59" i="1"/>
  <c r="I59" i="1"/>
  <c r="H59" i="1"/>
  <c r="G59" i="1"/>
  <c r="F59" i="1"/>
  <c r="E59" i="1"/>
  <c r="B59" i="1"/>
  <c r="N58" i="1"/>
  <c r="M58" i="1"/>
  <c r="L58" i="1"/>
  <c r="K58" i="1"/>
  <c r="J58" i="1"/>
  <c r="I58" i="1"/>
  <c r="H58" i="1"/>
  <c r="D58" i="1"/>
  <c r="N57" i="1"/>
  <c r="M57" i="1"/>
  <c r="L57" i="1"/>
  <c r="K57" i="1"/>
  <c r="J57" i="1"/>
  <c r="I57" i="1"/>
  <c r="H57" i="1"/>
  <c r="D57" i="1"/>
  <c r="B57" i="1"/>
  <c r="N56" i="1"/>
  <c r="M56" i="1"/>
  <c r="L56" i="1"/>
  <c r="K56" i="1"/>
  <c r="J56" i="1"/>
  <c r="I56" i="1"/>
  <c r="H56" i="1"/>
  <c r="G56" i="1"/>
  <c r="F56" i="1"/>
  <c r="E56" i="1"/>
  <c r="N55" i="1"/>
  <c r="M55" i="1"/>
  <c r="L55" i="1"/>
  <c r="K55" i="1"/>
  <c r="J55" i="1"/>
  <c r="I55" i="1"/>
  <c r="H55" i="1"/>
  <c r="G55" i="1"/>
  <c r="F55" i="1"/>
  <c r="E55" i="1"/>
  <c r="B55" i="1"/>
  <c r="N54" i="1"/>
  <c r="M54" i="1"/>
  <c r="L54" i="1"/>
  <c r="K54" i="1"/>
  <c r="J54" i="1"/>
  <c r="I54" i="1"/>
  <c r="H54" i="1"/>
  <c r="G54" i="1"/>
  <c r="F54" i="1"/>
  <c r="E54" i="1"/>
  <c r="N53" i="1"/>
  <c r="M53" i="1"/>
  <c r="L53" i="1"/>
  <c r="K53" i="1"/>
  <c r="J53" i="1"/>
  <c r="I53" i="1"/>
  <c r="H53" i="1"/>
  <c r="G53" i="1"/>
  <c r="F53" i="1"/>
  <c r="E53" i="1"/>
  <c r="B53" i="1"/>
  <c r="N52" i="1"/>
  <c r="M52" i="1"/>
  <c r="L52" i="1"/>
  <c r="K52" i="1"/>
  <c r="J52" i="1"/>
  <c r="I52" i="1"/>
  <c r="H52" i="1"/>
  <c r="F52" i="1"/>
  <c r="E52" i="1"/>
  <c r="N51" i="1"/>
  <c r="M51" i="1"/>
  <c r="L51" i="1"/>
  <c r="K51" i="1"/>
  <c r="J51" i="1"/>
  <c r="I51" i="1"/>
  <c r="H51" i="1"/>
  <c r="G51" i="1"/>
  <c r="E51" i="1"/>
  <c r="B51" i="1"/>
  <c r="N50" i="1"/>
  <c r="M50" i="1"/>
  <c r="L50" i="1"/>
  <c r="K50" i="1"/>
  <c r="J50" i="1"/>
  <c r="I50" i="1"/>
  <c r="H50" i="1"/>
  <c r="G50" i="1"/>
  <c r="F50" i="1"/>
  <c r="E50" i="1"/>
  <c r="D50" i="1"/>
  <c r="N49" i="1"/>
  <c r="M49" i="1"/>
  <c r="L49" i="1"/>
  <c r="K49" i="1"/>
  <c r="J49" i="1"/>
  <c r="I49" i="1"/>
  <c r="H49" i="1"/>
  <c r="G49" i="1"/>
  <c r="F49" i="1"/>
  <c r="E49" i="1"/>
  <c r="D49" i="1"/>
  <c r="B49" i="1"/>
  <c r="N48" i="1"/>
  <c r="M48" i="1"/>
  <c r="L48" i="1"/>
  <c r="K48" i="1"/>
  <c r="J48" i="1"/>
  <c r="I48" i="1"/>
  <c r="H48" i="1"/>
  <c r="G48" i="1"/>
  <c r="F48" i="1"/>
  <c r="E48" i="1"/>
  <c r="D48" i="1"/>
  <c r="N47" i="1"/>
  <c r="M47" i="1"/>
  <c r="L47" i="1"/>
  <c r="K47" i="1"/>
  <c r="J47" i="1"/>
  <c r="I47" i="1"/>
  <c r="H47" i="1"/>
  <c r="G47" i="1"/>
  <c r="F47" i="1"/>
  <c r="E47" i="1"/>
  <c r="D47" i="1"/>
  <c r="B47" i="1"/>
  <c r="N46" i="1"/>
  <c r="M46" i="1"/>
  <c r="L46" i="1"/>
  <c r="K46" i="1"/>
  <c r="J46" i="1"/>
  <c r="I46" i="1"/>
  <c r="H46" i="1"/>
  <c r="G46" i="1"/>
  <c r="F46" i="1"/>
  <c r="E46" i="1"/>
  <c r="D46" i="1"/>
  <c r="N45" i="1"/>
  <c r="M45" i="1"/>
  <c r="L45" i="1"/>
  <c r="L76" i="1" s="1"/>
  <c r="K45" i="1"/>
  <c r="J45" i="1"/>
  <c r="I45" i="1"/>
  <c r="H45" i="1"/>
  <c r="G45" i="1"/>
  <c r="F45" i="1"/>
  <c r="E45" i="1"/>
  <c r="D45" i="1"/>
  <c r="B45" i="1"/>
  <c r="N39" i="1"/>
  <c r="M39" i="1"/>
  <c r="L39" i="1"/>
  <c r="K39" i="1"/>
  <c r="J39" i="1"/>
  <c r="I39" i="1"/>
  <c r="H39" i="1"/>
  <c r="O38" i="1"/>
  <c r="D38" i="1" s="1"/>
  <c r="D60" i="1" s="1"/>
  <c r="O37" i="1"/>
  <c r="D37" i="1"/>
  <c r="D59" i="1" s="1"/>
  <c r="G36" i="1"/>
  <c r="G58" i="1" s="1"/>
  <c r="F36" i="1"/>
  <c r="F58" i="1" s="1"/>
  <c r="E36" i="1"/>
  <c r="E58" i="1" s="1"/>
  <c r="G35" i="1"/>
  <c r="G57" i="1" s="1"/>
  <c r="F35" i="1"/>
  <c r="F39" i="1" s="1"/>
  <c r="E35" i="1"/>
  <c r="E39" i="1" s="1"/>
  <c r="O34" i="1"/>
  <c r="D34" i="1" s="1"/>
  <c r="D56" i="1" s="1"/>
  <c r="O33" i="1"/>
  <c r="D33" i="1" s="1"/>
  <c r="D55" i="1" s="1"/>
  <c r="O31" i="1"/>
  <c r="O30" i="1"/>
  <c r="D30" i="1" s="1"/>
  <c r="O29" i="1"/>
  <c r="D29" i="1" s="1"/>
  <c r="G28" i="1"/>
  <c r="G52" i="1" s="1"/>
  <c r="O27" i="1"/>
  <c r="D27" i="1" s="1"/>
  <c r="O26" i="1"/>
  <c r="N22" i="1"/>
  <c r="M22" i="1"/>
  <c r="L22" i="1"/>
  <c r="K22" i="1"/>
  <c r="J22" i="1"/>
  <c r="I22" i="1"/>
  <c r="H22" i="1"/>
  <c r="G22" i="1"/>
  <c r="E22" i="1"/>
  <c r="D22" i="1"/>
  <c r="O21" i="1"/>
  <c r="Q21" i="1" s="1"/>
  <c r="O20" i="1"/>
  <c r="O59" i="1" s="1"/>
  <c r="O19" i="1"/>
  <c r="O18" i="1"/>
  <c r="Q18" i="1" s="1"/>
  <c r="O17" i="1"/>
  <c r="O16" i="1"/>
  <c r="O15" i="1"/>
  <c r="Q15" i="1" s="1"/>
  <c r="O14" i="1"/>
  <c r="Q14" i="1" s="1"/>
  <c r="O13" i="1"/>
  <c r="F12" i="1"/>
  <c r="F51" i="1" s="1"/>
  <c r="O11" i="1"/>
  <c r="O10" i="1"/>
  <c r="O49" i="1" s="1"/>
  <c r="O9" i="1"/>
  <c r="Q9" i="1" s="1"/>
  <c r="O8" i="1"/>
  <c r="O7" i="1"/>
  <c r="Q7" i="1" s="1"/>
  <c r="O6" i="1"/>
  <c r="M3" i="1"/>
  <c r="O47" i="1" l="1"/>
  <c r="Q8" i="1"/>
  <c r="O50" i="1"/>
  <c r="Q11" i="1"/>
  <c r="O55" i="1"/>
  <c r="Q16" i="1"/>
  <c r="J119" i="1"/>
  <c r="J121" i="1"/>
  <c r="J120" i="1"/>
  <c r="J116" i="1"/>
  <c r="M148" i="1"/>
  <c r="D170" i="1"/>
  <c r="M170" i="1" s="1"/>
  <c r="D53" i="1"/>
  <c r="N76" i="1"/>
  <c r="J79" i="1"/>
  <c r="I79" i="1"/>
  <c r="Q6" i="1"/>
  <c r="Q20" i="1"/>
  <c r="O28" i="1"/>
  <c r="D28" i="1" s="1"/>
  <c r="D52" i="1" s="1"/>
  <c r="D61" i="1" s="1"/>
  <c r="G76" i="1"/>
  <c r="O45" i="1"/>
  <c r="K79" i="1"/>
  <c r="H61" i="1"/>
  <c r="Q10" i="1"/>
  <c r="O71" i="1"/>
  <c r="H76" i="1"/>
  <c r="L79" i="1"/>
  <c r="L87" i="1" s="1"/>
  <c r="I61" i="1"/>
  <c r="E79" i="1"/>
  <c r="E80" i="1" s="1"/>
  <c r="M79" i="1"/>
  <c r="I76" i="1"/>
  <c r="K61" i="1"/>
  <c r="H79" i="1"/>
  <c r="O53" i="1"/>
  <c r="O35" i="1"/>
  <c r="O57" i="1" s="1"/>
  <c r="O12" i="1"/>
  <c r="O22" i="1" s="1"/>
  <c r="H23" i="1" s="1"/>
  <c r="O56" i="1"/>
  <c r="D54" i="1"/>
  <c r="J61" i="1"/>
  <c r="F79" i="1"/>
  <c r="F95" i="1" s="1"/>
  <c r="F96" i="1" s="1"/>
  <c r="N79" i="1"/>
  <c r="J115" i="1"/>
  <c r="M76" i="1"/>
  <c r="M91" i="1" s="1"/>
  <c r="M92" i="1" s="1"/>
  <c r="F22" i="1"/>
  <c r="F23" i="1" s="1"/>
  <c r="K76" i="1"/>
  <c r="L91" i="1" s="1"/>
  <c r="L92" i="1" s="1"/>
  <c r="H131" i="1"/>
  <c r="E95" i="1"/>
  <c r="N95" i="1"/>
  <c r="N96" i="1" s="1"/>
  <c r="G79" i="1"/>
  <c r="K87" i="1"/>
  <c r="I91" i="1"/>
  <c r="I92" i="1" s="1"/>
  <c r="D51" i="1"/>
  <c r="J23" i="1"/>
  <c r="M23" i="1"/>
  <c r="N87" i="1"/>
  <c r="K23" i="1"/>
  <c r="H91" i="1"/>
  <c r="H92" i="1" s="1"/>
  <c r="I72" i="1"/>
  <c r="H73" i="1"/>
  <c r="O46" i="1"/>
  <c r="E57" i="1"/>
  <c r="E76" i="1" s="1"/>
  <c r="L61" i="1"/>
  <c r="J76" i="1"/>
  <c r="K91" i="1" s="1"/>
  <c r="K92" i="1" s="1"/>
  <c r="Q13" i="1"/>
  <c r="Q17" i="1"/>
  <c r="O48" i="1"/>
  <c r="F57" i="1"/>
  <c r="F76" i="1" s="1"/>
  <c r="G91" i="1" s="1"/>
  <c r="G92" i="1" s="1"/>
  <c r="E61" i="1"/>
  <c r="M61" i="1"/>
  <c r="F68" i="1"/>
  <c r="F69" i="1" s="1"/>
  <c r="G69" i="1" s="1"/>
  <c r="H69" i="1" s="1"/>
  <c r="J117" i="1"/>
  <c r="F61" i="1"/>
  <c r="N61" i="1"/>
  <c r="J118" i="1"/>
  <c r="J122" i="1" s="1"/>
  <c r="O36" i="1"/>
  <c r="O58" i="1" s="1"/>
  <c r="G39" i="1"/>
  <c r="G61" i="1"/>
  <c r="O60" i="1"/>
  <c r="O54" i="1"/>
  <c r="Q19" i="1"/>
  <c r="H95" i="1" l="1"/>
  <c r="H96" i="1" s="1"/>
  <c r="P22" i="1"/>
  <c r="K95" i="1"/>
  <c r="K96" i="1" s="1"/>
  <c r="J95" i="1"/>
  <c r="J96" i="1" s="1"/>
  <c r="I87" i="1"/>
  <c r="H87" i="1"/>
  <c r="I95" i="1"/>
  <c r="I96" i="1" s="1"/>
  <c r="G95" i="1"/>
  <c r="G96" i="1" s="1"/>
  <c r="G97" i="1" s="1"/>
  <c r="D79" i="1"/>
  <c r="D76" i="1"/>
  <c r="O52" i="1"/>
  <c r="O23" i="1"/>
  <c r="O39" i="1"/>
  <c r="H40" i="1" s="1"/>
  <c r="E23" i="1"/>
  <c r="G23" i="1"/>
  <c r="N91" i="1"/>
  <c r="N92" i="1" s="1"/>
  <c r="L95" i="1"/>
  <c r="L96" i="1" s="1"/>
  <c r="L23" i="1"/>
  <c r="M87" i="1"/>
  <c r="M95" i="1"/>
  <c r="M96" i="1" s="1"/>
  <c r="I23" i="1"/>
  <c r="N23" i="1"/>
  <c r="D39" i="1"/>
  <c r="O51" i="1"/>
  <c r="Q12" i="1"/>
  <c r="E77" i="1"/>
  <c r="E91" i="1"/>
  <c r="J72" i="1"/>
  <c r="K72" i="1" s="1"/>
  <c r="L72" i="1" s="1"/>
  <c r="M72" i="1" s="1"/>
  <c r="N72" i="1" s="1"/>
  <c r="N73" i="1" s="1"/>
  <c r="I73" i="1"/>
  <c r="F91" i="1"/>
  <c r="F92" i="1" s="1"/>
  <c r="G93" i="1" s="1"/>
  <c r="F87" i="1"/>
  <c r="J87" i="1"/>
  <c r="J91" i="1"/>
  <c r="J92" i="1" s="1"/>
  <c r="G87" i="1"/>
  <c r="O79" i="1"/>
  <c r="H70" i="1"/>
  <c r="I69" i="1"/>
  <c r="E85" i="1"/>
  <c r="F80" i="1"/>
  <c r="E96" i="1"/>
  <c r="F97" i="1" s="1"/>
  <c r="O68" i="1" l="1"/>
  <c r="O76" i="1"/>
  <c r="O95" i="1"/>
  <c r="G98" i="1"/>
  <c r="M40" i="1"/>
  <c r="K40" i="1"/>
  <c r="F40" i="1"/>
  <c r="I40" i="1"/>
  <c r="P39" i="1"/>
  <c r="N40" i="1"/>
  <c r="O40" i="1"/>
  <c r="L40" i="1"/>
  <c r="J40" i="1"/>
  <c r="G40" i="1"/>
  <c r="E40" i="1"/>
  <c r="O61" i="1"/>
  <c r="O91" i="1"/>
  <c r="E92" i="1"/>
  <c r="F93" i="1" s="1"/>
  <c r="F98" i="1" s="1"/>
  <c r="F85" i="1"/>
  <c r="G80" i="1"/>
  <c r="E84" i="1"/>
  <c r="E86" i="1" s="1"/>
  <c r="F77" i="1"/>
  <c r="I70" i="1"/>
  <c r="J69" i="1"/>
  <c r="K69" i="1" s="1"/>
  <c r="L69" i="1" s="1"/>
  <c r="M69" i="1" s="1"/>
  <c r="N69" i="1" s="1"/>
  <c r="N70" i="1" s="1"/>
  <c r="E97" i="1"/>
  <c r="O96" i="1"/>
  <c r="G62" i="1" l="1"/>
  <c r="E62" i="1"/>
  <c r="N62" i="1"/>
  <c r="L62" i="1"/>
  <c r="H62" i="1"/>
  <c r="F62" i="1"/>
  <c r="O62" i="1"/>
  <c r="J62" i="1"/>
  <c r="K62" i="1"/>
  <c r="M62" i="1"/>
  <c r="I62" i="1"/>
  <c r="F84" i="1"/>
  <c r="F86" i="1" s="1"/>
  <c r="G77" i="1"/>
  <c r="E93" i="1"/>
  <c r="O93" i="1" s="1"/>
  <c r="O92" i="1"/>
  <c r="G85" i="1"/>
  <c r="H80" i="1"/>
  <c r="H82" i="1" s="1"/>
  <c r="H83" i="1" s="1"/>
  <c r="O97" i="1"/>
  <c r="O98" i="1" l="1"/>
  <c r="Q98" i="1" s="1"/>
  <c r="E98" i="1"/>
  <c r="H85" i="1"/>
  <c r="I80" i="1"/>
  <c r="H81" i="1"/>
  <c r="H77" i="1"/>
  <c r="G84" i="1"/>
  <c r="G86" i="1" s="1"/>
  <c r="I85" i="1" l="1"/>
  <c r="J80" i="1"/>
  <c r="I81" i="1"/>
  <c r="I77" i="1"/>
  <c r="H84" i="1"/>
  <c r="H86" i="1" s="1"/>
  <c r="H78" i="1"/>
  <c r="I82" i="1" l="1"/>
  <c r="I83" i="1" s="1"/>
  <c r="J77" i="1"/>
  <c r="I84" i="1"/>
  <c r="I86" i="1" s="1"/>
  <c r="I78" i="1"/>
  <c r="K80" i="1"/>
  <c r="J85" i="1"/>
  <c r="K85" i="1" l="1"/>
  <c r="L80" i="1"/>
  <c r="K77" i="1"/>
  <c r="J84" i="1"/>
  <c r="J86" i="1" s="1"/>
  <c r="L77" i="1" l="1"/>
  <c r="K84" i="1"/>
  <c r="K86" i="1" s="1"/>
  <c r="L85" i="1"/>
  <c r="M80" i="1"/>
  <c r="M77" i="1" l="1"/>
  <c r="L84" i="1"/>
  <c r="L86" i="1" s="1"/>
  <c r="M85" i="1"/>
  <c r="N80" i="1"/>
  <c r="M84" i="1" l="1"/>
  <c r="M86" i="1" s="1"/>
  <c r="N77" i="1"/>
  <c r="N81" i="1"/>
  <c r="N85" i="1"/>
  <c r="N82" i="1" l="1"/>
  <c r="N83" i="1" s="1"/>
  <c r="N78" i="1"/>
  <c r="N84" i="1"/>
  <c r="N86" i="1" s="1"/>
</calcChain>
</file>

<file path=xl/sharedStrings.xml><?xml version="1.0" encoding="utf-8"?>
<sst xmlns="http://schemas.openxmlformats.org/spreadsheetml/2006/main" count="177" uniqueCount="74">
  <si>
    <t xml:space="preserve">SURAGGWA-Land restoration targets  </t>
  </si>
  <si>
    <t xml:space="preserve">SURAGGWA-Countries </t>
  </si>
  <si>
    <t>Burkina Faso</t>
  </si>
  <si>
    <t>Chad</t>
  </si>
  <si>
    <t>Djibouti</t>
  </si>
  <si>
    <t>Mali</t>
  </si>
  <si>
    <t>Mauritania</t>
  </si>
  <si>
    <t>Niger</t>
  </si>
  <si>
    <t>Nigeria</t>
  </si>
  <si>
    <t>Senegal</t>
  </si>
  <si>
    <t xml:space="preserve">Average </t>
  </si>
  <si>
    <t xml:space="preserve">Implementation duration </t>
  </si>
  <si>
    <t>GCF financing targets ( Hectares)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</si>
  <si>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</si>
  <si>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</si>
  <si>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</si>
  <si>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</si>
  <si>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</si>
  <si>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</si>
  <si>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</si>
  <si>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</si>
  <si>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</si>
  <si>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</si>
  <si>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 xml:space="preserve">Burkina-Faso </t>
  </si>
  <si>
    <t>1.1 Highly Degraded Land</t>
  </si>
  <si>
    <t>1.2 Moderately degraded Land</t>
  </si>
  <si>
    <t xml:space="preserve">Niger </t>
  </si>
  <si>
    <t xml:space="preserve">Total  areas- GCF financing </t>
  </si>
  <si>
    <t xml:space="preserve">of total restauration areas </t>
  </si>
  <si>
    <t>Cofinancing -Targets ( Hectares)</t>
  </si>
  <si>
    <t>Mali -FAO GEF/LDF</t>
  </si>
  <si>
    <t xml:space="preserve">Mauritania GOVT </t>
  </si>
  <si>
    <t>Mauritania GEF</t>
  </si>
  <si>
    <t xml:space="preserve">Niger  GEF </t>
  </si>
  <si>
    <t xml:space="preserve">Nigeria WB ACReSAL </t>
  </si>
  <si>
    <t>Senegal Global Affairs Canada</t>
  </si>
  <si>
    <t xml:space="preserve">Total  areas- Cofinancing financing </t>
  </si>
  <si>
    <t xml:space="preserve">Of total restauration areas </t>
  </si>
  <si>
    <t>GCF+Cofinancing target ( Hectares)</t>
  </si>
  <si>
    <t>Total</t>
  </si>
  <si>
    <t>Total  area</t>
  </si>
  <si>
    <t>Total restauration area (GCF financing)-( Hectares)</t>
  </si>
  <si>
    <t>Average Mid-term</t>
  </si>
  <si>
    <t>Global Mid-term</t>
  </si>
  <si>
    <t xml:space="preserve">Final </t>
  </si>
  <si>
    <t>High degradated land  (Ha)</t>
  </si>
  <si>
    <t>High degradated land -cumulative   (Ha)</t>
  </si>
  <si>
    <t>Moderate degradated  (Ha)</t>
  </si>
  <si>
    <t>Moderate degradated land -cumulative  (Ha)</t>
  </si>
  <si>
    <t>Total restauration area (GCF+Cofinancing)-( Hectares)</t>
  </si>
  <si>
    <t>High degradated land (Ha)</t>
  </si>
  <si>
    <t>High degradated land -cumulative  (Ha)</t>
  </si>
  <si>
    <t xml:space="preserve">Mid term and final targets </t>
  </si>
  <si>
    <t>Community group (Number)</t>
  </si>
  <si>
    <t>community organization-(Number)</t>
  </si>
  <si>
    <t>Cummulative Total community group and Community Organization (Number)</t>
  </si>
  <si>
    <t xml:space="preserve">Technicians </t>
  </si>
  <si>
    <t xml:space="preserve">Total area High egradated land </t>
  </si>
  <si>
    <t xml:space="preserve">1 Technicians  FOR 5 Communiy groups , Two years of supervision </t>
  </si>
  <si>
    <t>Technicians without double counting 1</t>
  </si>
  <si>
    <t xml:space="preserve">Total area Modare  degradated land </t>
  </si>
  <si>
    <t xml:space="preserve">1 Technicians  FOR 5 Communiy groups </t>
  </si>
  <si>
    <t>Technicians without double counting 2</t>
  </si>
  <si>
    <t xml:space="preserve">en moyenne par pays </t>
  </si>
  <si>
    <t>BF</t>
  </si>
  <si>
    <t xml:space="preserve">CD </t>
  </si>
  <si>
    <t xml:space="preserve">DJ </t>
  </si>
  <si>
    <t xml:space="preserve">MALI </t>
  </si>
  <si>
    <t>Mauri</t>
  </si>
  <si>
    <t xml:space="preserve">Nigeria </t>
  </si>
  <si>
    <t xml:space="preserve">Senegal </t>
  </si>
  <si>
    <t xml:space="preserve">Mid term </t>
  </si>
  <si>
    <t>Seeds Community Group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</si>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</sst>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0.0"/>
    <numFmt numFmtId="166" formatCode="_(* #,##0_);_(* \(#,##0\);_(* &quot;-&quot;??_);_(@_)"/>
    <numFmt numFmtId="167" formatCode="0.000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u/>
      <sz val="1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sz val="10"/>
      <color theme="4"/>
      <name val="Times New Roman"/>
      <family val="1"/>
    </font>
    <font>
      <b/>
      <sz val="8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231">
    <xf numFmtId="0" fontId="0" fillId="0" borderId="0" xfId="0"/>
    <xf numFmtId="0" fontId="4" fillId="0" borderId="0" xfId="3" applyFont="1"/>
    <xf numFmtId="0" fontId="4" fillId="0" borderId="0" xfId="3" applyFont="1" applyAlignment="1">
      <alignment horizontal="right"/>
    </xf>
    <xf numFmtId="0" fontId="4" fillId="0" borderId="0" xfId="3" applyFont="1" applyAlignment="1">
      <alignment horizontal="center"/>
    </xf>
    <xf numFmtId="0" fontId="4" fillId="0" borderId="0" xfId="3" applyFont="1" applyAlignment="1">
      <alignment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165" fontId="4" fillId="4" borderId="8" xfId="3" applyNumberFormat="1" applyFont="1" applyFill="1" applyBorder="1" applyAlignment="1">
      <alignment horizontal="center" vertical="center"/>
    </xf>
    <xf numFmtId="0" fontId="4" fillId="0" borderId="0" xfId="3" applyFont="1" applyAlignment="1">
      <alignment horizontal="right" vertical="center"/>
    </xf>
    <xf numFmtId="0" fontId="6" fillId="4" borderId="0" xfId="3" applyFont="1" applyFill="1"/>
    <xf numFmtId="9" fontId="6" fillId="0" borderId="9" xfId="4" applyFont="1" applyBorder="1" applyAlignment="1">
      <alignment horizontal="right" vertical="center"/>
    </xf>
    <xf numFmtId="9" fontId="6" fillId="0" borderId="10" xfId="4" applyFont="1" applyBorder="1" applyAlignment="1">
      <alignment horizontal="right" vertical="center"/>
    </xf>
    <xf numFmtId="0" fontId="6" fillId="0" borderId="11" xfId="3" applyFont="1" applyBorder="1" applyAlignment="1">
      <alignment horizontal="right" vertical="center"/>
    </xf>
    <xf numFmtId="0" fontId="4" fillId="0" borderId="13" xfId="3" applyFont="1" applyBorder="1"/>
    <xf numFmtId="166" fontId="8" fillId="3" borderId="14" xfId="3" applyNumberFormat="1" applyFont="1" applyFill="1" applyBorder="1" applyAlignment="1">
      <alignment horizontal="center"/>
    </xf>
    <xf numFmtId="166" fontId="4" fillId="3" borderId="12" xfId="1" applyNumberFormat="1" applyFont="1" applyFill="1" applyBorder="1" applyAlignment="1">
      <alignment horizontal="center"/>
    </xf>
    <xf numFmtId="166" fontId="4" fillId="3" borderId="13" xfId="1" applyNumberFormat="1" applyFont="1" applyFill="1" applyBorder="1" applyAlignment="1">
      <alignment horizontal="center"/>
    </xf>
    <xf numFmtId="166" fontId="4" fillId="3" borderId="13" xfId="1" applyNumberFormat="1" applyFont="1" applyFill="1" applyBorder="1"/>
    <xf numFmtId="166" fontId="4" fillId="0" borderId="15" xfId="1" applyNumberFormat="1" applyFont="1" applyBorder="1"/>
    <xf numFmtId="166" fontId="4" fillId="0" borderId="16" xfId="1" applyNumberFormat="1" applyFont="1" applyBorder="1" applyAlignment="1">
      <alignment horizontal="right"/>
    </xf>
    <xf numFmtId="166" fontId="4" fillId="0" borderId="0" xfId="3" applyNumberFormat="1" applyFont="1"/>
    <xf numFmtId="0" fontId="4" fillId="0" borderId="18" xfId="3" applyFont="1" applyBorder="1"/>
    <xf numFmtId="166" fontId="8" fillId="3" borderId="19" xfId="3" applyNumberFormat="1" applyFont="1" applyFill="1" applyBorder="1" applyAlignment="1">
      <alignment horizontal="center"/>
    </xf>
    <xf numFmtId="166" fontId="4" fillId="3" borderId="17" xfId="1" applyNumberFormat="1" applyFont="1" applyFill="1" applyBorder="1" applyAlignment="1">
      <alignment horizontal="center"/>
    </xf>
    <xf numFmtId="166" fontId="4" fillId="3" borderId="18" xfId="1" applyNumberFormat="1" applyFont="1" applyFill="1" applyBorder="1" applyAlignment="1">
      <alignment horizontal="center"/>
    </xf>
    <xf numFmtId="166" fontId="4" fillId="3" borderId="18" xfId="1" applyNumberFormat="1" applyFont="1" applyFill="1" applyBorder="1"/>
    <xf numFmtId="166" fontId="4" fillId="0" borderId="20" xfId="1" applyNumberFormat="1" applyFont="1" applyBorder="1"/>
    <xf numFmtId="166" fontId="4" fillId="0" borderId="21" xfId="1" applyNumberFormat="1" applyFont="1" applyBorder="1" applyAlignment="1">
      <alignment horizontal="right"/>
    </xf>
    <xf numFmtId="166" fontId="4" fillId="3" borderId="20" xfId="1" applyNumberFormat="1" applyFont="1" applyFill="1" applyBorder="1"/>
    <xf numFmtId="166" fontId="4" fillId="0" borderId="17" xfId="1" applyNumberFormat="1" applyFont="1" applyBorder="1" applyAlignment="1">
      <alignment horizontal="center"/>
    </xf>
    <xf numFmtId="166" fontId="4" fillId="0" borderId="18" xfId="1" applyNumberFormat="1" applyFont="1" applyBorder="1" applyAlignment="1">
      <alignment horizontal="center"/>
    </xf>
    <xf numFmtId="166" fontId="4" fillId="0" borderId="18" xfId="1" applyNumberFormat="1" applyFont="1" applyBorder="1"/>
    <xf numFmtId="0" fontId="4" fillId="0" borderId="23" xfId="3" applyFont="1" applyBorder="1"/>
    <xf numFmtId="166" fontId="8" fillId="3" borderId="24" xfId="3" applyNumberFormat="1" applyFont="1" applyFill="1" applyBorder="1" applyAlignment="1">
      <alignment horizontal="center"/>
    </xf>
    <xf numFmtId="166" fontId="4" fillId="0" borderId="22" xfId="1" applyNumberFormat="1" applyFont="1" applyBorder="1" applyAlignment="1">
      <alignment horizontal="center"/>
    </xf>
    <xf numFmtId="166" fontId="4" fillId="0" borderId="23" xfId="1" applyNumberFormat="1" applyFont="1" applyBorder="1" applyAlignment="1">
      <alignment horizontal="center"/>
    </xf>
    <xf numFmtId="166" fontId="4" fillId="0" borderId="23" xfId="1" applyNumberFormat="1" applyFont="1" applyBorder="1"/>
    <xf numFmtId="166" fontId="4" fillId="0" borderId="25" xfId="1" applyNumberFormat="1" applyFont="1" applyBorder="1"/>
    <xf numFmtId="166" fontId="4" fillId="0" borderId="26" xfId="1" applyNumberFormat="1" applyFont="1" applyBorder="1" applyAlignment="1">
      <alignment horizontal="right"/>
    </xf>
    <xf numFmtId="0" fontId="6" fillId="0" borderId="9" xfId="3" applyFont="1" applyBorder="1"/>
    <xf numFmtId="166" fontId="6" fillId="3" borderId="9" xfId="3" applyNumberFormat="1" applyFont="1" applyFill="1" applyBorder="1"/>
    <xf numFmtId="166" fontId="6" fillId="3" borderId="10" xfId="3" applyNumberFormat="1" applyFont="1" applyFill="1" applyBorder="1"/>
    <xf numFmtId="166" fontId="6" fillId="3" borderId="11" xfId="3" applyNumberFormat="1" applyFont="1" applyFill="1" applyBorder="1"/>
    <xf numFmtId="9" fontId="4" fillId="3" borderId="0" xfId="2" applyFont="1" applyFill="1"/>
    <xf numFmtId="0" fontId="6" fillId="5" borderId="18" xfId="3" applyFont="1" applyFill="1" applyBorder="1" applyAlignment="1">
      <alignment horizontal="left"/>
    </xf>
    <xf numFmtId="0" fontId="4" fillId="0" borderId="19" xfId="3" applyFont="1" applyBorder="1"/>
    <xf numFmtId="166" fontId="6" fillId="0" borderId="27" xfId="1" applyNumberFormat="1" applyFont="1" applyBorder="1" applyAlignment="1">
      <alignment horizontal="center"/>
    </xf>
    <xf numFmtId="166" fontId="6" fillId="0" borderId="28" xfId="1" applyNumberFormat="1" applyFont="1" applyBorder="1" applyAlignment="1">
      <alignment horizontal="center"/>
    </xf>
    <xf numFmtId="166" fontId="6" fillId="0" borderId="13" xfId="1" applyNumberFormat="1" applyFont="1" applyBorder="1" applyAlignment="1">
      <alignment horizontal="center"/>
    </xf>
    <xf numFmtId="166" fontId="6" fillId="0" borderId="15" xfId="1" applyNumberFormat="1" applyFont="1" applyBorder="1" applyAlignment="1">
      <alignment horizontal="center"/>
    </xf>
    <xf numFmtId="166" fontId="6" fillId="0" borderId="16" xfId="1" applyNumberFormat="1" applyFont="1" applyBorder="1" applyAlignment="1">
      <alignment horizontal="right"/>
    </xf>
    <xf numFmtId="0" fontId="4" fillId="0" borderId="29" xfId="3" applyFont="1" applyBorder="1"/>
    <xf numFmtId="166" fontId="4" fillId="0" borderId="30" xfId="1" applyNumberFormat="1" applyFont="1" applyBorder="1"/>
    <xf numFmtId="1" fontId="4" fillId="0" borderId="31" xfId="3" applyNumberFormat="1" applyFont="1" applyBorder="1"/>
    <xf numFmtId="1" fontId="4" fillId="0" borderId="32" xfId="3" applyNumberFormat="1" applyFont="1" applyBorder="1"/>
    <xf numFmtId="0" fontId="4" fillId="0" borderId="32" xfId="3" applyFont="1" applyBorder="1"/>
    <xf numFmtId="0" fontId="4" fillId="0" borderId="33" xfId="3" applyFont="1" applyBorder="1"/>
    <xf numFmtId="166" fontId="4" fillId="0" borderId="34" xfId="1" applyNumberFormat="1" applyFont="1" applyBorder="1"/>
    <xf numFmtId="0" fontId="4" fillId="0" borderId="36" xfId="3" applyFont="1" applyBorder="1"/>
    <xf numFmtId="166" fontId="4" fillId="0" borderId="37" xfId="1" applyNumberFormat="1" applyFont="1" applyBorder="1"/>
    <xf numFmtId="166" fontId="4" fillId="0" borderId="12" xfId="1" applyNumberFormat="1" applyFont="1" applyBorder="1"/>
    <xf numFmtId="166" fontId="4" fillId="0" borderId="13" xfId="1" applyNumberFormat="1" applyFont="1" applyBorder="1"/>
    <xf numFmtId="1" fontId="4" fillId="0" borderId="13" xfId="3" applyNumberFormat="1" applyFont="1" applyBorder="1"/>
    <xf numFmtId="0" fontId="4" fillId="0" borderId="15" xfId="3" applyFont="1" applyBorder="1"/>
    <xf numFmtId="166" fontId="4" fillId="0" borderId="16" xfId="1" applyNumberFormat="1" applyFont="1" applyBorder="1"/>
    <xf numFmtId="166" fontId="4" fillId="0" borderId="39" xfId="1" applyNumberFormat="1" applyFont="1" applyBorder="1"/>
    <xf numFmtId="1" fontId="4" fillId="0" borderId="17" xfId="3" applyNumberFormat="1" applyFont="1" applyBorder="1"/>
    <xf numFmtId="1" fontId="4" fillId="0" borderId="18" xfId="3" applyNumberFormat="1" applyFont="1" applyBorder="1"/>
    <xf numFmtId="0" fontId="4" fillId="0" borderId="20" xfId="3" applyFont="1" applyBorder="1"/>
    <xf numFmtId="166" fontId="4" fillId="0" borderId="21" xfId="1" applyNumberFormat="1" applyFont="1" applyBorder="1"/>
    <xf numFmtId="166" fontId="4" fillId="3" borderId="39" xfId="1" applyNumberFormat="1" applyFont="1" applyFill="1" applyBorder="1" applyAlignment="1">
      <alignment horizontal="center"/>
    </xf>
    <xf numFmtId="166" fontId="4" fillId="0" borderId="20" xfId="1" applyNumberFormat="1" applyFont="1" applyBorder="1" applyAlignment="1">
      <alignment horizontal="center"/>
    </xf>
    <xf numFmtId="166" fontId="4" fillId="3" borderId="21" xfId="1" applyNumberFormat="1" applyFont="1" applyFill="1" applyBorder="1" applyAlignment="1">
      <alignment horizontal="right"/>
    </xf>
    <xf numFmtId="166" fontId="4" fillId="0" borderId="39" xfId="1" applyNumberFormat="1" applyFont="1" applyBorder="1" applyAlignment="1">
      <alignment horizontal="center"/>
    </xf>
    <xf numFmtId="166" fontId="4" fillId="0" borderId="17" xfId="1" applyNumberFormat="1" applyFont="1" applyBorder="1"/>
    <xf numFmtId="0" fontId="4" fillId="0" borderId="42" xfId="3" applyFont="1" applyBorder="1"/>
    <xf numFmtId="166" fontId="4" fillId="0" borderId="43" xfId="1" applyNumberFormat="1" applyFont="1" applyBorder="1"/>
    <xf numFmtId="166" fontId="4" fillId="0" borderId="22" xfId="1" applyNumberFormat="1" applyFont="1" applyBorder="1"/>
    <xf numFmtId="1" fontId="4" fillId="0" borderId="23" xfId="3" applyNumberFormat="1" applyFont="1" applyBorder="1"/>
    <xf numFmtId="0" fontId="4" fillId="0" borderId="25" xfId="3" applyFont="1" applyBorder="1"/>
    <xf numFmtId="166" fontId="4" fillId="0" borderId="26" xfId="1" applyNumberFormat="1" applyFont="1" applyBorder="1"/>
    <xf numFmtId="0" fontId="4" fillId="0" borderId="1" xfId="3" applyFont="1" applyBorder="1" applyAlignment="1">
      <alignment horizontal="center"/>
    </xf>
    <xf numFmtId="0" fontId="4" fillId="0" borderId="2" xfId="3" applyFont="1" applyBorder="1"/>
    <xf numFmtId="166" fontId="4" fillId="6" borderId="2" xfId="3" applyNumberFormat="1" applyFont="1" applyFill="1" applyBorder="1"/>
    <xf numFmtId="166" fontId="4" fillId="3" borderId="2" xfId="3" applyNumberFormat="1" applyFont="1" applyFill="1" applyBorder="1"/>
    <xf numFmtId="166" fontId="4" fillId="3" borderId="3" xfId="3" applyNumberFormat="1" applyFont="1" applyFill="1" applyBorder="1"/>
    <xf numFmtId="9" fontId="4" fillId="6" borderId="0" xfId="2" applyFont="1" applyFill="1"/>
    <xf numFmtId="0" fontId="4" fillId="0" borderId="5" xfId="3" applyFont="1" applyBorder="1" applyAlignment="1">
      <alignment horizontal="center"/>
    </xf>
    <xf numFmtId="0" fontId="4" fillId="0" borderId="6" xfId="3" applyFont="1" applyBorder="1" applyAlignment="1">
      <alignment horizontal="right"/>
    </xf>
    <xf numFmtId="9" fontId="6" fillId="0" borderId="6" xfId="2" applyFont="1" applyBorder="1"/>
    <xf numFmtId="9" fontId="4" fillId="3" borderId="6" xfId="2" applyFont="1" applyFill="1" applyBorder="1"/>
    <xf numFmtId="9" fontId="4" fillId="3" borderId="7" xfId="2" applyFont="1" applyFill="1" applyBorder="1"/>
    <xf numFmtId="1" fontId="4" fillId="0" borderId="0" xfId="3" applyNumberFormat="1" applyFont="1" applyAlignment="1">
      <alignment horizontal="right"/>
    </xf>
    <xf numFmtId="0" fontId="4" fillId="7" borderId="0" xfId="3" applyFont="1" applyFill="1" applyAlignment="1">
      <alignment horizontal="center"/>
    </xf>
    <xf numFmtId="2" fontId="4" fillId="0" borderId="0" xfId="3" applyNumberFormat="1" applyFont="1" applyAlignment="1">
      <alignment horizontal="center"/>
    </xf>
    <xf numFmtId="0" fontId="4" fillId="0" borderId="37" xfId="3" applyFont="1" applyBorder="1" applyAlignment="1">
      <alignment horizontal="center"/>
    </xf>
    <xf numFmtId="9" fontId="6" fillId="0" borderId="12" xfId="4" applyFont="1" applyBorder="1" applyAlignment="1">
      <alignment horizontal="center"/>
    </xf>
    <xf numFmtId="9" fontId="6" fillId="0" borderId="13" xfId="4" applyFont="1" applyBorder="1" applyAlignment="1">
      <alignment horizontal="center"/>
    </xf>
    <xf numFmtId="0" fontId="6" fillId="0" borderId="15" xfId="3" applyFont="1" applyBorder="1" applyAlignment="1">
      <alignment horizontal="right"/>
    </xf>
    <xf numFmtId="166" fontId="4" fillId="3" borderId="39" xfId="3" applyNumberFormat="1" applyFont="1" applyFill="1" applyBorder="1" applyAlignment="1">
      <alignment horizontal="center"/>
    </xf>
    <xf numFmtId="0" fontId="4" fillId="0" borderId="17" xfId="3" applyFont="1" applyBorder="1" applyAlignment="1">
      <alignment horizontal="center"/>
    </xf>
    <xf numFmtId="166" fontId="4" fillId="3" borderId="17" xfId="3" applyNumberFormat="1" applyFont="1" applyFill="1" applyBorder="1"/>
    <xf numFmtId="166" fontId="4" fillId="3" borderId="18" xfId="3" applyNumberFormat="1" applyFont="1" applyFill="1" applyBorder="1"/>
    <xf numFmtId="166" fontId="4" fillId="3" borderId="20" xfId="3" applyNumberFormat="1" applyFont="1" applyFill="1" applyBorder="1" applyAlignment="1">
      <alignment horizontal="right"/>
    </xf>
    <xf numFmtId="166" fontId="4" fillId="3" borderId="39" xfId="3" applyNumberFormat="1" applyFont="1" applyFill="1" applyBorder="1"/>
    <xf numFmtId="166" fontId="4" fillId="3" borderId="20" xfId="3" applyNumberFormat="1" applyFont="1" applyFill="1" applyBorder="1"/>
    <xf numFmtId="166" fontId="4" fillId="3" borderId="17" xfId="3" applyNumberFormat="1" applyFont="1" applyFill="1" applyBorder="1" applyAlignment="1">
      <alignment horizontal="center"/>
    </xf>
    <xf numFmtId="166" fontId="4" fillId="3" borderId="18" xfId="3" applyNumberFormat="1" applyFont="1" applyFill="1" applyBorder="1" applyAlignment="1">
      <alignment horizontal="center"/>
    </xf>
    <xf numFmtId="166" fontId="4" fillId="3" borderId="20" xfId="3" applyNumberFormat="1" applyFont="1" applyFill="1" applyBorder="1" applyAlignment="1">
      <alignment horizontal="center"/>
    </xf>
    <xf numFmtId="166" fontId="4" fillId="3" borderId="43" xfId="3" applyNumberFormat="1" applyFont="1" applyFill="1" applyBorder="1" applyAlignment="1">
      <alignment horizontal="center"/>
    </xf>
    <xf numFmtId="166" fontId="4" fillId="3" borderId="22" xfId="3" applyNumberFormat="1" applyFont="1" applyFill="1" applyBorder="1" applyAlignment="1">
      <alignment horizontal="center"/>
    </xf>
    <xf numFmtId="166" fontId="4" fillId="3" borderId="23" xfId="3" applyNumberFormat="1" applyFont="1" applyFill="1" applyBorder="1" applyAlignment="1">
      <alignment horizontal="center"/>
    </xf>
    <xf numFmtId="166" fontId="4" fillId="3" borderId="25" xfId="3" applyNumberFormat="1" applyFont="1" applyFill="1" applyBorder="1" applyAlignment="1">
      <alignment horizontal="center"/>
    </xf>
    <xf numFmtId="0" fontId="4" fillId="0" borderId="5" xfId="3" applyFont="1" applyBorder="1"/>
    <xf numFmtId="166" fontId="4" fillId="0" borderId="0" xfId="1" applyNumberFormat="1" applyFont="1" applyAlignment="1"/>
    <xf numFmtId="9" fontId="4" fillId="0" borderId="0" xfId="2" applyFont="1" applyAlignment="1"/>
    <xf numFmtId="9" fontId="4" fillId="0" borderId="0" xfId="2" applyFont="1"/>
    <xf numFmtId="9" fontId="4" fillId="0" borderId="0" xfId="2" applyFont="1" applyAlignment="1">
      <alignment horizontal="right"/>
    </xf>
    <xf numFmtId="0" fontId="4" fillId="8" borderId="0" xfId="3" applyFont="1" applyFill="1" applyAlignment="1">
      <alignment horizontal="center"/>
    </xf>
    <xf numFmtId="0" fontId="4" fillId="0" borderId="1" xfId="3" applyFont="1" applyBorder="1"/>
    <xf numFmtId="0" fontId="6" fillId="0" borderId="2" xfId="3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3" xfId="3" applyFont="1" applyBorder="1" applyAlignment="1">
      <alignment horizontal="right"/>
    </xf>
    <xf numFmtId="166" fontId="6" fillId="0" borderId="9" xfId="3" applyNumberFormat="1" applyFont="1" applyBorder="1" applyAlignment="1">
      <alignment horizontal="center"/>
    </xf>
    <xf numFmtId="166" fontId="6" fillId="0" borderId="10" xfId="3" applyNumberFormat="1" applyFont="1" applyBorder="1" applyAlignment="1">
      <alignment horizontal="center"/>
    </xf>
    <xf numFmtId="166" fontId="6" fillId="0" borderId="11" xfId="3" applyNumberFormat="1" applyFont="1" applyBorder="1" applyAlignment="1">
      <alignment horizontal="right"/>
    </xf>
    <xf numFmtId="0" fontId="4" fillId="0" borderId="29" xfId="3" applyFont="1" applyBorder="1" applyAlignment="1">
      <alignment horizontal="center"/>
    </xf>
    <xf numFmtId="166" fontId="4" fillId="9" borderId="0" xfId="3" applyNumberFormat="1" applyFont="1" applyFill="1"/>
    <xf numFmtId="166" fontId="4" fillId="3" borderId="29" xfId="3" applyNumberFormat="1" applyFont="1" applyFill="1" applyBorder="1"/>
    <xf numFmtId="166" fontId="4" fillId="3" borderId="0" xfId="3" applyNumberFormat="1" applyFont="1" applyFill="1"/>
    <xf numFmtId="166" fontId="4" fillId="0" borderId="44" xfId="3" applyNumberFormat="1" applyFont="1" applyBorder="1" applyAlignment="1">
      <alignment horizontal="right"/>
    </xf>
    <xf numFmtId="166" fontId="4" fillId="0" borderId="29" xfId="3" applyNumberFormat="1" applyFont="1" applyBorder="1"/>
    <xf numFmtId="166" fontId="4" fillId="10" borderId="0" xfId="3" applyNumberFormat="1" applyFont="1" applyFill="1" applyAlignment="1">
      <alignment horizontal="right"/>
    </xf>
    <xf numFmtId="9" fontId="4" fillId="10" borderId="0" xfId="2" applyFont="1" applyFill="1" applyBorder="1" applyAlignment="1">
      <alignment horizontal="right"/>
    </xf>
    <xf numFmtId="9" fontId="4" fillId="9" borderId="0" xfId="2" applyFont="1" applyFill="1" applyBorder="1" applyAlignment="1"/>
    <xf numFmtId="166" fontId="4" fillId="11" borderId="0" xfId="3" applyNumberFormat="1" applyFont="1" applyFill="1"/>
    <xf numFmtId="166" fontId="4" fillId="3" borderId="44" xfId="3" applyNumberFormat="1" applyFont="1" applyFill="1" applyBorder="1"/>
    <xf numFmtId="0" fontId="4" fillId="3" borderId="0" xfId="3" applyFont="1" applyFill="1" applyAlignment="1">
      <alignment horizontal="center"/>
    </xf>
    <xf numFmtId="166" fontId="4" fillId="10" borderId="0" xfId="3" applyNumberFormat="1" applyFont="1" applyFill="1"/>
    <xf numFmtId="166" fontId="4" fillId="3" borderId="44" xfId="3" applyNumberFormat="1" applyFont="1" applyFill="1" applyBorder="1" applyAlignment="1">
      <alignment horizontal="right"/>
    </xf>
    <xf numFmtId="0" fontId="4" fillId="3" borderId="0" xfId="3" applyFont="1" applyFill="1"/>
    <xf numFmtId="9" fontId="4" fillId="11" borderId="0" xfId="2" applyFont="1" applyFill="1" applyBorder="1"/>
    <xf numFmtId="0" fontId="4" fillId="0" borderId="6" xfId="0" applyFont="1" applyBorder="1"/>
    <xf numFmtId="166" fontId="4" fillId="0" borderId="5" xfId="0" applyNumberFormat="1" applyFont="1" applyBorder="1"/>
    <xf numFmtId="166" fontId="4" fillId="0" borderId="6" xfId="0" applyNumberFormat="1" applyFont="1" applyBorder="1"/>
    <xf numFmtId="166" fontId="4" fillId="0" borderId="7" xfId="0" applyNumberFormat="1" applyFont="1" applyBorder="1" applyAlignment="1">
      <alignment horizontal="right"/>
    </xf>
    <xf numFmtId="164" fontId="4" fillId="0" borderId="0" xfId="0" applyNumberFormat="1" applyFont="1"/>
    <xf numFmtId="166" fontId="4" fillId="0" borderId="2" xfId="3" applyNumberFormat="1" applyFont="1" applyBorder="1"/>
    <xf numFmtId="166" fontId="4" fillId="0" borderId="3" xfId="3" applyNumberFormat="1" applyFont="1" applyBorder="1"/>
    <xf numFmtId="0" fontId="4" fillId="0" borderId="6" xfId="3" applyFont="1" applyBorder="1"/>
    <xf numFmtId="166" fontId="4" fillId="0" borderId="6" xfId="3" applyNumberFormat="1" applyFont="1" applyBorder="1"/>
    <xf numFmtId="164" fontId="4" fillId="0" borderId="44" xfId="0" applyNumberFormat="1" applyFont="1" applyBorder="1" applyAlignment="1">
      <alignment horizontal="right"/>
    </xf>
    <xf numFmtId="0" fontId="4" fillId="0" borderId="44" xfId="3" applyFont="1" applyBorder="1" applyAlignment="1">
      <alignment horizontal="right"/>
    </xf>
    <xf numFmtId="0" fontId="4" fillId="12" borderId="0" xfId="3" applyFont="1" applyFill="1" applyAlignment="1">
      <alignment horizontal="center"/>
    </xf>
    <xf numFmtId="166" fontId="6" fillId="0" borderId="2" xfId="3" applyNumberFormat="1" applyFont="1" applyBorder="1"/>
    <xf numFmtId="166" fontId="4" fillId="13" borderId="3" xfId="3" applyNumberFormat="1" applyFont="1" applyFill="1" applyBorder="1" applyAlignment="1">
      <alignment horizontal="right"/>
    </xf>
    <xf numFmtId="166" fontId="4" fillId="13" borderId="44" xfId="3" applyNumberFormat="1" applyFont="1" applyFill="1" applyBorder="1" applyAlignment="1">
      <alignment horizontal="right"/>
    </xf>
    <xf numFmtId="166" fontId="4" fillId="13" borderId="0" xfId="3" applyNumberFormat="1" applyFont="1" applyFill="1"/>
    <xf numFmtId="166" fontId="6" fillId="13" borderId="44" xfId="3" applyNumberFormat="1" applyFont="1" applyFill="1" applyBorder="1" applyAlignment="1">
      <alignment horizontal="right"/>
    </xf>
    <xf numFmtId="166" fontId="6" fillId="13" borderId="0" xfId="3" applyNumberFormat="1" applyFont="1" applyFill="1"/>
    <xf numFmtId="166" fontId="4" fillId="0" borderId="7" xfId="3" applyNumberFormat="1" applyFont="1" applyBorder="1" applyAlignment="1">
      <alignment horizontal="right"/>
    </xf>
    <xf numFmtId="166" fontId="4" fillId="0" borderId="0" xfId="3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center"/>
    </xf>
    <xf numFmtId="167" fontId="4" fillId="0" borderId="0" xfId="0" applyNumberFormat="1" applyFont="1"/>
    <xf numFmtId="167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1" fontId="4" fillId="0" borderId="0" xfId="0" applyNumberFormat="1" applyFont="1"/>
    <xf numFmtId="1" fontId="4" fillId="3" borderId="45" xfId="1" applyNumberFormat="1" applyFont="1" applyFill="1" applyBorder="1" applyAlignment="1" applyProtection="1">
      <alignment horizontal="center" vertical="center"/>
      <protection locked="0"/>
    </xf>
    <xf numFmtId="1" fontId="4" fillId="3" borderId="47" xfId="1" applyNumberFormat="1" applyFont="1" applyFill="1" applyBorder="1" applyAlignment="1" applyProtection="1">
      <alignment horizontal="center" vertical="center"/>
      <protection locked="0"/>
    </xf>
    <xf numFmtId="0" fontId="4" fillId="0" borderId="19" xfId="0" applyFont="1" applyBorder="1" applyAlignment="1" applyProtection="1">
      <alignment horizontal="center" vertical="center"/>
      <protection locked="0"/>
    </xf>
    <xf numFmtId="1" fontId="4" fillId="14" borderId="45" xfId="1" applyNumberFormat="1" applyFont="1" applyFill="1" applyBorder="1" applyAlignment="1" applyProtection="1">
      <alignment horizontal="center" vertical="center"/>
      <protection locked="0"/>
    </xf>
    <xf numFmtId="1" fontId="4" fillId="14" borderId="47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/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1" fontId="4" fillId="2" borderId="13" xfId="1" applyNumberFormat="1" applyFont="1" applyFill="1" applyBorder="1" applyAlignment="1" applyProtection="1">
      <alignment horizontal="center" vertical="center"/>
      <protection locked="0"/>
    </xf>
    <xf numFmtId="0" fontId="4" fillId="0" borderId="13" xfId="0" applyFont="1" applyBorder="1"/>
    <xf numFmtId="0" fontId="4" fillId="0" borderId="15" xfId="0" applyFont="1" applyBorder="1"/>
    <xf numFmtId="1" fontId="6" fillId="2" borderId="0" xfId="0" applyNumberFormat="1" applyFont="1" applyFill="1"/>
    <xf numFmtId="0" fontId="4" fillId="0" borderId="17" xfId="0" applyFont="1" applyBorder="1" applyAlignment="1">
      <alignment horizontal="center"/>
    </xf>
    <xf numFmtId="1" fontId="4" fillId="2" borderId="18" xfId="1" applyNumberFormat="1" applyFont="1" applyFill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>
      <alignment horizontal="center"/>
    </xf>
    <xf numFmtId="1" fontId="6" fillId="0" borderId="23" xfId="3" applyNumberFormat="1" applyFont="1" applyBorder="1" applyAlignment="1">
      <alignment horizontal="center"/>
    </xf>
    <xf numFmtId="1" fontId="6" fillId="0" borderId="25" xfId="3" applyNumberFormat="1" applyFont="1" applyBorder="1"/>
    <xf numFmtId="1" fontId="4" fillId="14" borderId="46" xfId="1" applyNumberFormat="1" applyFont="1" applyFill="1" applyBorder="1" applyAlignment="1" applyProtection="1">
      <alignment horizontal="center" vertical="center"/>
      <protection locked="0"/>
    </xf>
    <xf numFmtId="1" fontId="6" fillId="0" borderId="0" xfId="3" applyNumberFormat="1" applyFont="1" applyAlignment="1">
      <alignment horizontal="center"/>
    </xf>
    <xf numFmtId="0" fontId="6" fillId="0" borderId="0" xfId="3" applyFont="1" applyAlignment="1">
      <alignment horizontal="center"/>
    </xf>
    <xf numFmtId="1" fontId="4" fillId="14" borderId="0" xfId="1" applyNumberFormat="1" applyFont="1" applyFill="1" applyBorder="1" applyAlignment="1" applyProtection="1">
      <alignment horizontal="center" vertical="center"/>
      <protection locked="0"/>
    </xf>
    <xf numFmtId="1" fontId="6" fillId="0" borderId="0" xfId="3" applyNumberFormat="1" applyFont="1"/>
    <xf numFmtId="1" fontId="4" fillId="0" borderId="0" xfId="3" applyNumberFormat="1" applyFont="1"/>
    <xf numFmtId="1" fontId="4" fillId="0" borderId="0" xfId="3" applyNumberFormat="1" applyFont="1" applyAlignment="1">
      <alignment horizontal="center"/>
    </xf>
    <xf numFmtId="0" fontId="6" fillId="0" borderId="0" xfId="3" applyFont="1"/>
    <xf numFmtId="0" fontId="9" fillId="0" borderId="2" xfId="3" applyFont="1" applyBorder="1" applyAlignment="1">
      <alignment horizont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6" fillId="5" borderId="4" xfId="3" applyFont="1" applyFill="1" applyBorder="1" applyAlignment="1">
      <alignment horizontal="center" vertical="center"/>
    </xf>
    <xf numFmtId="164" fontId="4" fillId="0" borderId="0" xfId="3" applyNumberFormat="1" applyFont="1"/>
    <xf numFmtId="164" fontId="4" fillId="0" borderId="29" xfId="3" applyNumberFormat="1" applyFont="1" applyBorder="1"/>
    <xf numFmtId="164" fontId="4" fillId="0" borderId="44" xfId="3" applyNumberFormat="1" applyFont="1" applyBorder="1" applyAlignment="1">
      <alignment horizontal="right"/>
    </xf>
    <xf numFmtId="0" fontId="4" fillId="0" borderId="48" xfId="3" applyFont="1" applyBorder="1"/>
    <xf numFmtId="0" fontId="4" fillId="0" borderId="49" xfId="3" applyFont="1" applyBorder="1"/>
    <xf numFmtId="164" fontId="4" fillId="0" borderId="50" xfId="0" applyNumberFormat="1" applyFont="1" applyBorder="1" applyAlignment="1">
      <alignment horizontal="right"/>
    </xf>
    <xf numFmtId="0" fontId="4" fillId="0" borderId="51" xfId="3" applyFont="1" applyBorder="1"/>
    <xf numFmtId="0" fontId="4" fillId="0" borderId="52" xfId="3" applyFont="1" applyBorder="1"/>
    <xf numFmtId="164" fontId="4" fillId="0" borderId="53" xfId="0" applyNumberFormat="1" applyFont="1" applyBorder="1" applyAlignment="1">
      <alignment horizontal="right"/>
    </xf>
    <xf numFmtId="0" fontId="4" fillId="0" borderId="17" xfId="3" applyFont="1" applyBorder="1" applyAlignment="1">
      <alignment horizontal="left" vertical="center"/>
    </xf>
    <xf numFmtId="0" fontId="5" fillId="5" borderId="1" xfId="0" applyFont="1" applyFill="1" applyBorder="1" applyAlignment="1">
      <alignment horizontal="right" vertical="center" wrapText="1"/>
    </xf>
    <xf numFmtId="0" fontId="5" fillId="5" borderId="2" xfId="0" applyFont="1" applyFill="1" applyBorder="1" applyAlignment="1">
      <alignment horizontal="right" vertical="center" wrapText="1"/>
    </xf>
    <xf numFmtId="0" fontId="7" fillId="3" borderId="5" xfId="0" applyFont="1" applyFill="1" applyBorder="1" applyAlignment="1">
      <alignment horizontal="right" vertical="center" wrapText="1"/>
    </xf>
    <xf numFmtId="0" fontId="7" fillId="3" borderId="6" xfId="0" applyFont="1" applyFill="1" applyBorder="1" applyAlignment="1">
      <alignment horizontal="right" vertical="center" wrapText="1"/>
    </xf>
    <xf numFmtId="0" fontId="4" fillId="0" borderId="12" xfId="3" applyFont="1" applyBorder="1" applyAlignment="1">
      <alignment horizontal="center" vertical="center"/>
    </xf>
    <xf numFmtId="0" fontId="4" fillId="0" borderId="17" xfId="3" applyFont="1" applyBorder="1" applyAlignment="1">
      <alignment horizontal="center" vertical="center"/>
    </xf>
    <xf numFmtId="0" fontId="4" fillId="0" borderId="22" xfId="3" applyFont="1" applyBorder="1" applyAlignment="1">
      <alignment horizontal="center" vertical="center"/>
    </xf>
    <xf numFmtId="0" fontId="4" fillId="0" borderId="35" xfId="3" applyFont="1" applyBorder="1" applyAlignment="1">
      <alignment horizontal="left"/>
    </xf>
    <xf numFmtId="0" fontId="4" fillId="0" borderId="38" xfId="3" applyFont="1" applyBorder="1" applyAlignment="1">
      <alignment horizontal="left"/>
    </xf>
    <xf numFmtId="0" fontId="4" fillId="0" borderId="12" xfId="3" applyFont="1" applyBorder="1" applyAlignment="1">
      <alignment horizontal="center"/>
    </xf>
    <xf numFmtId="0" fontId="4" fillId="0" borderId="17" xfId="3" applyFont="1" applyBorder="1" applyAlignment="1">
      <alignment horizontal="center"/>
    </xf>
    <xf numFmtId="0" fontId="4" fillId="0" borderId="40" xfId="3" applyFont="1" applyBorder="1" applyAlignment="1">
      <alignment horizontal="left" vertical="center"/>
    </xf>
    <xf numFmtId="0" fontId="4" fillId="0" borderId="41" xfId="3" applyFont="1" applyBorder="1" applyAlignment="1">
      <alignment horizontal="left" vertical="center"/>
    </xf>
    <xf numFmtId="166" fontId="6" fillId="0" borderId="8" xfId="3" applyNumberFormat="1" applyFont="1" applyFill="1" applyBorder="1"/>
    <xf numFmtId="166" fontId="4" fillId="0" borderId="49" xfId="3" applyNumberFormat="1" applyFont="1" applyFill="1" applyBorder="1"/>
    <xf numFmtId="9" fontId="4" fillId="0" borderId="52" xfId="3" applyNumberFormat="1" applyFont="1" applyFill="1" applyBorder="1"/>
    <xf numFmtId="166" fontId="4" fillId="0" borderId="52" xfId="3" applyNumberFormat="1" applyFont="1" applyFill="1" applyBorder="1"/>
    <xf numFmtId="166" fontId="4" fillId="0" borderId="6" xfId="0" applyNumberFormat="1" applyFont="1" applyFill="1" applyBorder="1"/>
    <xf numFmtId="166" fontId="6" fillId="0" borderId="10" xfId="3" applyNumberFormat="1" applyFont="1" applyFill="1" applyBorder="1"/>
    <xf numFmtId="9" fontId="6" fillId="0" borderId="0" xfId="2" applyFont="1" applyFill="1" applyAlignment="1"/>
    <xf numFmtId="0" fontId="3" fillId="0" borderId="0" xfId="3" applyFont="1" applyFill="1"/>
  </cellXfs>
  <cellStyles count="5">
    <cellStyle name="Comma" xfId="1" builtinId="3"/>
    <cellStyle name="Normal" xfId="0" builtinId="0"/>
    <cellStyle name="Normal 5" xfId="3" xr:uid="{898BDE74-D66B-4A25-976F-C59AC15C87D0}"/>
    <cellStyle name="Per cent" xfId="2" builtinId="5"/>
    <cellStyle name="Percent 2" xfId="4" xr:uid="{A54A00AA-F369-4B83-B025-B57E698E7BD1}"/>
  </cellStyles>
  <dxfs count="26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552450</xdr:colOff>
      <xdr:row>62</xdr:row>
      <xdr:rowOff>133350</xdr:rowOff>
    </xdr:from>
    <xdr:to>
      <xdr:col>8</xdr:col>
      <xdr:colOff>679450</xdr:colOff>
      <xdr:row>64</xdr:row>
      <xdr:rowOff>158750</xdr:rowOff>
    </xdr:to>
    <xdr:sp macro="" textlink="">
      <xdr:nvSpPr>
        <xdr:cNvPr id="2" name="Flèche : bas 1">
          <a:extLst>
            <a:ext uri="{FF2B5EF4-FFF2-40B4-BE49-F238E27FC236}">
              <a16:creationId xmlns:a16="http://schemas.microsoft.com/office/drawing/2014/main" id="{E65E7F12-3E80-438A-B059-BFC2E6F787E8}"/>
            </a:ext>
          </a:extLst>
        </xdr:cNvPr>
        <xdr:cNvSpPr/>
      </xdr:nvSpPr>
      <xdr:spPr>
        <a:xfrm>
          <a:off x="9798050" y="10458450"/>
          <a:ext cx="127000" cy="355600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312418</xdr:colOff>
      <xdr:row>62</xdr:row>
      <xdr:rowOff>120650</xdr:rowOff>
    </xdr:from>
    <xdr:to>
      <xdr:col>13</xdr:col>
      <xdr:colOff>450850</xdr:colOff>
      <xdr:row>64</xdr:row>
      <xdr:rowOff>165100</xdr:rowOff>
    </xdr:to>
    <xdr:sp macro="" textlink="">
      <xdr:nvSpPr>
        <xdr:cNvPr id="3" name="Flèche : bas 2">
          <a:extLst>
            <a:ext uri="{FF2B5EF4-FFF2-40B4-BE49-F238E27FC236}">
              <a16:creationId xmlns:a16="http://schemas.microsoft.com/office/drawing/2014/main" id="{BDB4B489-063E-4DA2-BF08-A1E998A327E3}"/>
            </a:ext>
          </a:extLst>
        </xdr:cNvPr>
        <xdr:cNvSpPr/>
      </xdr:nvSpPr>
      <xdr:spPr>
        <a:xfrm flipH="1">
          <a:off x="13025118" y="10452100"/>
          <a:ext cx="138432" cy="374650"/>
        </a:xfrm>
        <a:prstGeom prst="downArrow">
          <a:avLst>
            <a:gd name="adj1" fmla="val 37421"/>
            <a:gd name="adj2" fmla="val 50000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596900</xdr:colOff>
      <xdr:row>62</xdr:row>
      <xdr:rowOff>152400</xdr:rowOff>
    </xdr:from>
    <xdr:to>
      <xdr:col>7</xdr:col>
      <xdr:colOff>717550</xdr:colOff>
      <xdr:row>64</xdr:row>
      <xdr:rowOff>165100</xdr:rowOff>
    </xdr:to>
    <xdr:sp macro="" textlink="">
      <xdr:nvSpPr>
        <xdr:cNvPr id="4" name="Flèche : bas 3">
          <a:extLst>
            <a:ext uri="{FF2B5EF4-FFF2-40B4-BE49-F238E27FC236}">
              <a16:creationId xmlns:a16="http://schemas.microsoft.com/office/drawing/2014/main" id="{659A2A56-4F62-4B7A-BD24-A82317DE9EF5}"/>
            </a:ext>
          </a:extLst>
        </xdr:cNvPr>
        <xdr:cNvSpPr/>
      </xdr:nvSpPr>
      <xdr:spPr>
        <a:xfrm>
          <a:off x="8534400" y="10483850"/>
          <a:ext cx="120650" cy="342900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/MES%20DOCUMENTS/2025/SURAGGWA%20Review/Step%201%20GCF%20Review%20Feb%202025/Rachida/Work%20in%20progress/v13%20detailed%20costs%20and%20quantity-with%20Updated%20cofinancing/v13_Mali%20Detailed%20costs_%20GCF%20SURAGGWA%20_16__02_2023.xlsm" TargetMode="External"/><Relationship Id="rId1" Type="http://schemas.openxmlformats.org/officeDocument/2006/relationships/externalLinkPath" Target="file:///C:/MES%20DOCUMENTS/2025/SURAGGWA%20Review/Step%201%20GCF%20Review%20Feb%202025/Rachida/Work%20in%20progress/v13%20detailed%20costs%20and%20quantity-with%20Updated%20cofinancing/v13_Mali%20Detailed%20costs_%20GCF%20SURAGGWA%20_16__02_202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efore starting!"/>
      <sheetName val="Main steps"/>
      <sheetName val="PROJECT ID"/>
      <sheetName val="Project details"/>
      <sheetName val="Component"/>
      <sheetName val="Outcome"/>
      <sheetName val="Output"/>
      <sheetName val="Define_WP"/>
      <sheetName val="Detailed Qty and costs ML"/>
      <sheetName val="FP_Detailed Budget ML"/>
      <sheetName val="Notes and Assumptions ML"/>
      <sheetName val="FP_SummaryML"/>
      <sheetName val="CIbles ha "/>
      <sheetName val="Countries Allocation FV2"/>
      <sheetName val="Index"/>
      <sheetName val="PMC"/>
      <sheetName val="FAO accounts"/>
      <sheetName val="FAO C.of A."/>
      <sheetName val="PMC rules"/>
      <sheetName val="ICRU calculator"/>
      <sheetName val="Countri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2">
          <cell r="G32">
            <v>10000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CB64D-28E1-45FF-8D46-BB8DB1949763}">
  <dimension ref="B1:T198"/>
  <sheetViews>
    <sheetView tabSelected="1" workbookViewId="0">
      <selection activeCell="B1" sqref="B1"/>
    </sheetView>
  </sheetViews>
  <sheetFormatPr baseColWidth="10" defaultColWidth="11.5" defaultRowHeight="13" x14ac:dyDescent="0.15"/>
  <cols>
    <col min="1" max="1" width="8.33203125" style="1" customWidth="1"/>
    <col min="2" max="2" width="39.5" style="3" customWidth="1"/>
    <col min="3" max="3" width="36.1640625" style="1" customWidth="1"/>
    <col min="4" max="4" width="14.5" style="1" customWidth="1"/>
    <col min="5" max="5" width="13.5" style="1" customWidth="1"/>
    <col min="6" max="6" width="9.1640625" style="1" customWidth="1"/>
    <col min="7" max="7" width="9.5" style="1" customWidth="1"/>
    <col min="8" max="8" width="13.5" style="1" customWidth="1"/>
    <col min="9" max="9" width="14.6640625" style="1" customWidth="1"/>
    <col min="10" max="10" width="9.6640625" style="1" customWidth="1"/>
    <col min="11" max="11" width="9.33203125" style="1" customWidth="1"/>
    <col min="12" max="12" width="10.6640625" style="1" customWidth="1"/>
    <col min="13" max="13" width="10.5" style="1" customWidth="1"/>
    <col min="14" max="14" width="10.83203125" style="1" customWidth="1"/>
    <col min="15" max="15" width="10.5" style="2" customWidth="1"/>
    <col min="16" max="16" width="6.1640625" style="1" customWidth="1"/>
    <col min="17" max="17" width="16.5" style="1" customWidth="1"/>
    <col min="18" max="18" width="14.5" style="1" bestFit="1" customWidth="1"/>
    <col min="19" max="20" width="11.5" style="1"/>
    <col min="21" max="22" width="13.5" style="1" customWidth="1"/>
    <col min="23" max="16384" width="11.5" style="1"/>
  </cols>
  <sheetData>
    <row r="1" spans="2:17" ht="14" thickBot="1" x14ac:dyDescent="0.2">
      <c r="B1" s="230" t="s">
        <v>0</v>
      </c>
    </row>
    <row r="2" spans="2:17" ht="15" customHeight="1" x14ac:dyDescent="0.15">
      <c r="C2" s="210" t="s">
        <v>1</v>
      </c>
      <c r="D2" s="211"/>
      <c r="E2" s="197" t="s">
        <v>2</v>
      </c>
      <c r="F2" s="197" t="s">
        <v>3</v>
      </c>
      <c r="G2" s="197" t="s">
        <v>4</v>
      </c>
      <c r="H2" s="197" t="s">
        <v>5</v>
      </c>
      <c r="I2" s="197" t="s">
        <v>6</v>
      </c>
      <c r="J2" s="197" t="s">
        <v>7</v>
      </c>
      <c r="K2" s="197" t="s">
        <v>8</v>
      </c>
      <c r="L2" s="198" t="s">
        <v>9</v>
      </c>
      <c r="M2" s="199" t="s">
        <v>10</v>
      </c>
    </row>
    <row r="3" spans="2:17" s="4" customFormat="1" ht="20" customHeight="1" thickBot="1" x14ac:dyDescent="0.25">
      <c r="C3" s="212" t="s">
        <v>11</v>
      </c>
      <c r="D3" s="213"/>
      <c r="E3" s="5">
        <v>8</v>
      </c>
      <c r="F3" s="5">
        <v>10</v>
      </c>
      <c r="G3" s="5">
        <v>7</v>
      </c>
      <c r="H3" s="5">
        <v>6</v>
      </c>
      <c r="I3" s="5">
        <v>8</v>
      </c>
      <c r="J3" s="5">
        <v>6</v>
      </c>
      <c r="K3" s="5">
        <v>8</v>
      </c>
      <c r="L3" s="6">
        <v>8</v>
      </c>
      <c r="M3" s="7">
        <f>AVERAGE(E3:L3)</f>
        <v>7.625</v>
      </c>
      <c r="O3" s="8"/>
    </row>
    <row r="4" spans="2:17" ht="14" thickBot="1" x14ac:dyDescent="0.2"/>
    <row r="5" spans="2:17" ht="14" thickBot="1" x14ac:dyDescent="0.2">
      <c r="B5" s="9" t="s">
        <v>12</v>
      </c>
      <c r="D5" s="3"/>
      <c r="E5" s="10" t="s">
        <v>13</v>
      </c>
      <c r="F5" s="11" t="s">
        <v>14</v>
      </c>
      <c r="G5" s="11" t="s">
        <v>15</v>
      </c>
      <c r="H5" s="11" t="s">
        <v>16</v>
      </c>
      <c r="I5" s="11" t="s">
        <v>17</v>
      </c>
      <c r="J5" s="11" t="s">
        <v>18</v>
      </c>
      <c r="K5" s="11" t="s">
        <v>19</v>
      </c>
      <c r="L5" s="11" t="s">
        <v>20</v>
      </c>
      <c r="M5" s="11" t="s">
        <v>21</v>
      </c>
      <c r="N5" s="11" t="s">
        <v>22</v>
      </c>
      <c r="O5" s="12"/>
    </row>
    <row r="6" spans="2:17" x14ac:dyDescent="0.15">
      <c r="B6" s="214" t="s">
        <v>23</v>
      </c>
      <c r="C6" s="13" t="s">
        <v>24</v>
      </c>
      <c r="D6" s="14">
        <v>4000</v>
      </c>
      <c r="E6" s="15">
        <v>300</v>
      </c>
      <c r="F6" s="16">
        <v>300</v>
      </c>
      <c r="G6" s="16">
        <v>600</v>
      </c>
      <c r="H6" s="16">
        <v>900</v>
      </c>
      <c r="I6" s="16">
        <v>900</v>
      </c>
      <c r="J6" s="16">
        <v>700</v>
      </c>
      <c r="K6" s="16">
        <v>300</v>
      </c>
      <c r="L6" s="17"/>
      <c r="M6" s="17"/>
      <c r="N6" s="18"/>
      <c r="O6" s="19">
        <f>SUM(E6:N6)</f>
        <v>4000</v>
      </c>
      <c r="Q6" s="20">
        <f>D6-O6</f>
        <v>0</v>
      </c>
    </row>
    <row r="7" spans="2:17" x14ac:dyDescent="0.15">
      <c r="B7" s="215"/>
      <c r="C7" s="21" t="s">
        <v>25</v>
      </c>
      <c r="D7" s="22">
        <v>36300</v>
      </c>
      <c r="E7" s="23">
        <v>2000</v>
      </c>
      <c r="F7" s="24">
        <v>2000</v>
      </c>
      <c r="G7" s="24">
        <v>5000</v>
      </c>
      <c r="H7" s="24">
        <v>6000</v>
      </c>
      <c r="I7" s="24">
        <v>6000</v>
      </c>
      <c r="J7" s="24">
        <v>6000</v>
      </c>
      <c r="K7" s="24">
        <v>6000</v>
      </c>
      <c r="L7" s="24">
        <v>3300</v>
      </c>
      <c r="M7" s="25"/>
      <c r="N7" s="26"/>
      <c r="O7" s="27">
        <f>SUM(E7:N7)</f>
        <v>36300</v>
      </c>
      <c r="Q7" s="20">
        <f t="shared" ref="Q7:Q21" si="0">D7-O7</f>
        <v>0</v>
      </c>
    </row>
    <row r="8" spans="2:17" x14ac:dyDescent="0.15">
      <c r="B8" s="215" t="s">
        <v>3</v>
      </c>
      <c r="C8" s="21" t="s">
        <v>24</v>
      </c>
      <c r="D8" s="22">
        <v>4500</v>
      </c>
      <c r="E8" s="23">
        <v>0</v>
      </c>
      <c r="F8" s="24">
        <v>500</v>
      </c>
      <c r="G8" s="24">
        <v>500</v>
      </c>
      <c r="H8" s="24">
        <v>600</v>
      </c>
      <c r="I8" s="24">
        <v>800</v>
      </c>
      <c r="J8" s="24">
        <v>800</v>
      </c>
      <c r="K8" s="24">
        <v>800</v>
      </c>
      <c r="L8" s="24">
        <v>500</v>
      </c>
      <c r="M8" s="25"/>
      <c r="N8" s="26"/>
      <c r="O8" s="27">
        <f t="shared" ref="O8:O21" si="1">SUM(E8:N8)</f>
        <v>4500</v>
      </c>
      <c r="Q8" s="20">
        <f t="shared" si="0"/>
        <v>0</v>
      </c>
    </row>
    <row r="9" spans="2:17" x14ac:dyDescent="0.15">
      <c r="B9" s="215"/>
      <c r="C9" s="21" t="s">
        <v>25</v>
      </c>
      <c r="D9" s="22">
        <v>79500</v>
      </c>
      <c r="E9" s="23">
        <v>0</v>
      </c>
      <c r="F9" s="24">
        <v>8000</v>
      </c>
      <c r="G9" s="24">
        <v>10000</v>
      </c>
      <c r="H9" s="24">
        <v>11000</v>
      </c>
      <c r="I9" s="24">
        <v>11000</v>
      </c>
      <c r="J9" s="24">
        <v>11000</v>
      </c>
      <c r="K9" s="24">
        <v>11000</v>
      </c>
      <c r="L9" s="24">
        <v>10000</v>
      </c>
      <c r="M9" s="24">
        <v>7500</v>
      </c>
      <c r="N9" s="26"/>
      <c r="O9" s="27">
        <f t="shared" si="1"/>
        <v>79500</v>
      </c>
      <c r="Q9" s="20">
        <f t="shared" si="0"/>
        <v>0</v>
      </c>
    </row>
    <row r="10" spans="2:17" x14ac:dyDescent="0.15">
      <c r="B10" s="215" t="s">
        <v>4</v>
      </c>
      <c r="C10" s="21" t="s">
        <v>24</v>
      </c>
      <c r="D10" s="22">
        <v>2500</v>
      </c>
      <c r="E10" s="23">
        <v>0</v>
      </c>
      <c r="F10" s="24">
        <v>300</v>
      </c>
      <c r="G10" s="24">
        <v>600</v>
      </c>
      <c r="H10" s="24">
        <v>600</v>
      </c>
      <c r="I10" s="24">
        <v>500</v>
      </c>
      <c r="J10" s="24">
        <v>500</v>
      </c>
      <c r="K10" s="24"/>
      <c r="L10" s="24"/>
      <c r="M10" s="25"/>
      <c r="N10" s="28"/>
      <c r="O10" s="27">
        <f t="shared" si="1"/>
        <v>2500</v>
      </c>
      <c r="Q10" s="20">
        <f t="shared" si="0"/>
        <v>0</v>
      </c>
    </row>
    <row r="11" spans="2:17" x14ac:dyDescent="0.15">
      <c r="B11" s="215"/>
      <c r="C11" s="21" t="s">
        <v>25</v>
      </c>
      <c r="D11" s="22">
        <v>21000</v>
      </c>
      <c r="E11" s="23">
        <v>0</v>
      </c>
      <c r="F11" s="24">
        <v>5000</v>
      </c>
      <c r="G11" s="24">
        <v>5000</v>
      </c>
      <c r="H11" s="24">
        <v>5000</v>
      </c>
      <c r="I11" s="24">
        <v>4000</v>
      </c>
      <c r="J11" s="24">
        <v>2000</v>
      </c>
      <c r="K11" s="24"/>
      <c r="L11" s="24"/>
      <c r="M11" s="25"/>
      <c r="N11" s="28"/>
      <c r="O11" s="27">
        <f t="shared" si="1"/>
        <v>21000</v>
      </c>
      <c r="Q11" s="20">
        <f t="shared" si="0"/>
        <v>0</v>
      </c>
    </row>
    <row r="12" spans="2:17" x14ac:dyDescent="0.15">
      <c r="B12" s="215" t="s">
        <v>5</v>
      </c>
      <c r="C12" s="21" t="s">
        <v>24</v>
      </c>
      <c r="D12" s="22">
        <v>6440</v>
      </c>
      <c r="E12" s="29"/>
      <c r="F12" s="30">
        <f>940</f>
        <v>940</v>
      </c>
      <c r="G12" s="30">
        <v>2000</v>
      </c>
      <c r="H12" s="30">
        <v>2000</v>
      </c>
      <c r="I12" s="30">
        <v>1500</v>
      </c>
      <c r="J12" s="30"/>
      <c r="K12" s="30"/>
      <c r="L12" s="30"/>
      <c r="M12" s="31"/>
      <c r="N12" s="26"/>
      <c r="O12" s="27">
        <f t="shared" si="1"/>
        <v>6440</v>
      </c>
      <c r="Q12" s="20">
        <f t="shared" si="0"/>
        <v>0</v>
      </c>
    </row>
    <row r="13" spans="2:17" x14ac:dyDescent="0.15">
      <c r="B13" s="215"/>
      <c r="C13" s="21" t="s">
        <v>25</v>
      </c>
      <c r="D13" s="22">
        <v>130280</v>
      </c>
      <c r="E13" s="29"/>
      <c r="F13" s="30">
        <v>22500</v>
      </c>
      <c r="G13" s="30">
        <v>30000</v>
      </c>
      <c r="H13" s="30">
        <v>30000</v>
      </c>
      <c r="I13" s="30">
        <v>30000</v>
      </c>
      <c r="J13" s="30">
        <v>17780</v>
      </c>
      <c r="K13" s="30"/>
      <c r="L13" s="30"/>
      <c r="M13" s="31"/>
      <c r="N13" s="26"/>
      <c r="O13" s="27">
        <f t="shared" si="1"/>
        <v>130280</v>
      </c>
      <c r="Q13" s="20">
        <f t="shared" si="0"/>
        <v>0</v>
      </c>
    </row>
    <row r="14" spans="2:17" x14ac:dyDescent="0.15">
      <c r="B14" s="215" t="s">
        <v>6</v>
      </c>
      <c r="C14" s="21" t="s">
        <v>24</v>
      </c>
      <c r="D14" s="22">
        <v>5468</v>
      </c>
      <c r="E14" s="29">
        <v>0</v>
      </c>
      <c r="F14" s="30">
        <v>300</v>
      </c>
      <c r="G14" s="30">
        <v>800</v>
      </c>
      <c r="H14" s="30">
        <v>1200</v>
      </c>
      <c r="I14" s="30">
        <v>1200</v>
      </c>
      <c r="J14" s="30">
        <v>1100</v>
      </c>
      <c r="K14" s="30">
        <v>868</v>
      </c>
      <c r="L14" s="30"/>
      <c r="M14" s="31"/>
      <c r="N14" s="26"/>
      <c r="O14" s="27">
        <f t="shared" si="1"/>
        <v>5468</v>
      </c>
      <c r="Q14" s="20">
        <f t="shared" si="0"/>
        <v>0</v>
      </c>
    </row>
    <row r="15" spans="2:17" x14ac:dyDescent="0.15">
      <c r="B15" s="215"/>
      <c r="C15" s="21" t="s">
        <v>25</v>
      </c>
      <c r="D15" s="22">
        <v>72900</v>
      </c>
      <c r="E15" s="29">
        <v>0</v>
      </c>
      <c r="F15" s="30">
        <v>5000</v>
      </c>
      <c r="G15" s="30">
        <v>10000</v>
      </c>
      <c r="H15" s="30">
        <v>12000</v>
      </c>
      <c r="I15" s="30">
        <v>12000</v>
      </c>
      <c r="J15" s="30">
        <v>12000</v>
      </c>
      <c r="K15" s="30">
        <v>12000</v>
      </c>
      <c r="L15" s="30">
        <v>9900</v>
      </c>
      <c r="M15" s="31"/>
      <c r="N15" s="26"/>
      <c r="O15" s="27">
        <f t="shared" si="1"/>
        <v>72900</v>
      </c>
      <c r="Q15" s="20">
        <f t="shared" si="0"/>
        <v>0</v>
      </c>
    </row>
    <row r="16" spans="2:17" x14ac:dyDescent="0.15">
      <c r="B16" s="215" t="s">
        <v>26</v>
      </c>
      <c r="C16" s="21" t="s">
        <v>24</v>
      </c>
      <c r="D16" s="22">
        <v>10403</v>
      </c>
      <c r="E16" s="29">
        <v>300</v>
      </c>
      <c r="F16" s="30">
        <v>1200</v>
      </c>
      <c r="G16" s="30">
        <v>3000</v>
      </c>
      <c r="H16" s="30">
        <v>3000</v>
      </c>
      <c r="I16" s="30">
        <v>2903</v>
      </c>
      <c r="J16" s="30"/>
      <c r="K16" s="30"/>
      <c r="L16" s="30"/>
      <c r="M16" s="31"/>
      <c r="N16" s="26"/>
      <c r="O16" s="27">
        <f t="shared" si="1"/>
        <v>10403</v>
      </c>
      <c r="Q16" s="20">
        <f t="shared" si="0"/>
        <v>0</v>
      </c>
    </row>
    <row r="17" spans="2:17" x14ac:dyDescent="0.15">
      <c r="B17" s="215"/>
      <c r="C17" s="21" t="s">
        <v>25</v>
      </c>
      <c r="D17" s="22">
        <v>234215</v>
      </c>
      <c r="E17" s="29">
        <v>5000</v>
      </c>
      <c r="F17" s="30">
        <v>30000</v>
      </c>
      <c r="G17" s="30">
        <v>50000</v>
      </c>
      <c r="H17" s="30">
        <v>50000</v>
      </c>
      <c r="I17" s="30">
        <v>50000</v>
      </c>
      <c r="J17" s="30">
        <v>49215</v>
      </c>
      <c r="K17" s="30"/>
      <c r="L17" s="30"/>
      <c r="M17" s="31"/>
      <c r="N17" s="26"/>
      <c r="O17" s="27">
        <f t="shared" si="1"/>
        <v>234215</v>
      </c>
      <c r="Q17" s="20">
        <f t="shared" si="0"/>
        <v>0</v>
      </c>
    </row>
    <row r="18" spans="2:17" x14ac:dyDescent="0.15">
      <c r="B18" s="215" t="s">
        <v>8</v>
      </c>
      <c r="C18" s="21" t="s">
        <v>24</v>
      </c>
      <c r="D18" s="22">
        <v>13130</v>
      </c>
      <c r="E18" s="29">
        <v>0</v>
      </c>
      <c r="F18" s="30">
        <v>1000</v>
      </c>
      <c r="G18" s="30">
        <v>2500</v>
      </c>
      <c r="H18" s="30">
        <v>2500</v>
      </c>
      <c r="I18" s="30">
        <v>2500</v>
      </c>
      <c r="J18" s="30">
        <v>2500</v>
      </c>
      <c r="K18" s="30">
        <v>2130</v>
      </c>
      <c r="L18" s="30"/>
      <c r="M18" s="31"/>
      <c r="N18" s="26"/>
      <c r="O18" s="27">
        <f t="shared" si="1"/>
        <v>13130</v>
      </c>
      <c r="Q18" s="20">
        <f t="shared" si="0"/>
        <v>0</v>
      </c>
    </row>
    <row r="19" spans="2:17" x14ac:dyDescent="0.15">
      <c r="B19" s="215"/>
      <c r="C19" s="21" t="s">
        <v>25</v>
      </c>
      <c r="D19" s="22">
        <v>241000</v>
      </c>
      <c r="E19" s="29">
        <v>0</v>
      </c>
      <c r="F19" s="30">
        <v>30000</v>
      </c>
      <c r="G19" s="30">
        <v>35000</v>
      </c>
      <c r="H19" s="30">
        <v>45000</v>
      </c>
      <c r="I19" s="30">
        <v>45000</v>
      </c>
      <c r="J19" s="30">
        <v>45000</v>
      </c>
      <c r="K19" s="30">
        <v>35000</v>
      </c>
      <c r="L19" s="30">
        <v>6000</v>
      </c>
      <c r="M19" s="30"/>
      <c r="N19" s="26"/>
      <c r="O19" s="27">
        <f t="shared" si="1"/>
        <v>241000</v>
      </c>
      <c r="Q19" s="20">
        <f t="shared" si="0"/>
        <v>0</v>
      </c>
    </row>
    <row r="20" spans="2:17" x14ac:dyDescent="0.15">
      <c r="B20" s="215" t="s">
        <v>9</v>
      </c>
      <c r="C20" s="21" t="s">
        <v>24</v>
      </c>
      <c r="D20" s="22">
        <v>3500</v>
      </c>
      <c r="E20" s="29">
        <v>100</v>
      </c>
      <c r="F20" s="30">
        <v>300</v>
      </c>
      <c r="G20" s="30">
        <v>500</v>
      </c>
      <c r="H20" s="30">
        <v>700</v>
      </c>
      <c r="I20" s="30">
        <v>700</v>
      </c>
      <c r="J20" s="30">
        <v>700</v>
      </c>
      <c r="K20" s="30">
        <v>500</v>
      </c>
      <c r="L20" s="30">
        <v>0</v>
      </c>
      <c r="M20" s="31"/>
      <c r="N20" s="26"/>
      <c r="O20" s="27">
        <f t="shared" si="1"/>
        <v>3500</v>
      </c>
      <c r="Q20" s="20">
        <f t="shared" si="0"/>
        <v>0</v>
      </c>
    </row>
    <row r="21" spans="2:17" ht="14" thickBot="1" x14ac:dyDescent="0.2">
      <c r="B21" s="216"/>
      <c r="C21" s="32" t="s">
        <v>25</v>
      </c>
      <c r="D21" s="33">
        <v>26500</v>
      </c>
      <c r="E21" s="34">
        <v>2000</v>
      </c>
      <c r="F21" s="35">
        <v>3000</v>
      </c>
      <c r="G21" s="35">
        <v>3500</v>
      </c>
      <c r="H21" s="35">
        <v>4000</v>
      </c>
      <c r="I21" s="35">
        <v>4000</v>
      </c>
      <c r="J21" s="35">
        <v>4000</v>
      </c>
      <c r="K21" s="35">
        <v>3000</v>
      </c>
      <c r="L21" s="35">
        <v>3000</v>
      </c>
      <c r="M21" s="36"/>
      <c r="N21" s="37"/>
      <c r="O21" s="38">
        <f t="shared" si="1"/>
        <v>26500</v>
      </c>
      <c r="Q21" s="20">
        <f t="shared" si="0"/>
        <v>0</v>
      </c>
    </row>
    <row r="22" spans="2:17" x14ac:dyDescent="0.15">
      <c r="B22" s="1"/>
      <c r="C22" s="39" t="s">
        <v>27</v>
      </c>
      <c r="D22" s="228">
        <f>SUM(D6:D21)</f>
        <v>891636</v>
      </c>
      <c r="E22" s="40">
        <f t="shared" ref="E22:N22" si="2">SUM(E6:E21)</f>
        <v>9700</v>
      </c>
      <c r="F22" s="41">
        <f t="shared" si="2"/>
        <v>110340</v>
      </c>
      <c r="G22" s="41">
        <f t="shared" si="2"/>
        <v>159000</v>
      </c>
      <c r="H22" s="41">
        <f t="shared" si="2"/>
        <v>174500</v>
      </c>
      <c r="I22" s="41">
        <f t="shared" si="2"/>
        <v>173003</v>
      </c>
      <c r="J22" s="41">
        <f t="shared" si="2"/>
        <v>153295</v>
      </c>
      <c r="K22" s="41">
        <f t="shared" si="2"/>
        <v>71598</v>
      </c>
      <c r="L22" s="41">
        <f t="shared" si="2"/>
        <v>32700</v>
      </c>
      <c r="M22" s="41">
        <f t="shared" si="2"/>
        <v>7500</v>
      </c>
      <c r="N22" s="42">
        <f t="shared" si="2"/>
        <v>0</v>
      </c>
      <c r="O22" s="42">
        <f>SUM(O6:O21)</f>
        <v>891636</v>
      </c>
      <c r="P22" s="229">
        <f>D22/D61</f>
        <v>0.70000787498200345</v>
      </c>
      <c r="Q22" s="20" t="s">
        <v>28</v>
      </c>
    </row>
    <row r="23" spans="2:17" ht="14.5" customHeight="1" x14ac:dyDescent="0.15">
      <c r="E23" s="43">
        <f>E22/$O$22</f>
        <v>1.0878878824991365E-2</v>
      </c>
      <c r="F23" s="43">
        <f t="shared" ref="F23:O23" si="3">F22/$O$22</f>
        <v>0.12375005046902547</v>
      </c>
      <c r="G23" s="43">
        <f t="shared" si="3"/>
        <v>0.17832389001789969</v>
      </c>
      <c r="H23" s="43">
        <f t="shared" si="3"/>
        <v>0.19570766545989618</v>
      </c>
      <c r="I23" s="43">
        <f t="shared" si="3"/>
        <v>0.19402872921236916</v>
      </c>
      <c r="J23" s="43">
        <f t="shared" si="3"/>
        <v>0.17192553912134548</v>
      </c>
      <c r="K23" s="43">
        <f t="shared" si="3"/>
        <v>8.029958413523007E-2</v>
      </c>
      <c r="L23" s="43">
        <f t="shared" si="3"/>
        <v>3.6674158513115215E-2</v>
      </c>
      <c r="M23" s="43">
        <f t="shared" si="3"/>
        <v>8.4115042461273427E-3</v>
      </c>
      <c r="N23" s="43">
        <f t="shared" si="3"/>
        <v>0</v>
      </c>
      <c r="O23" s="43">
        <f t="shared" si="3"/>
        <v>1</v>
      </c>
    </row>
    <row r="24" spans="2:17" ht="14" thickBot="1" x14ac:dyDescent="0.2">
      <c r="Q24" s="20"/>
    </row>
    <row r="25" spans="2:17" ht="14" thickBot="1" x14ac:dyDescent="0.2">
      <c r="B25" s="44" t="s">
        <v>29</v>
      </c>
      <c r="C25" s="45"/>
      <c r="D25" s="46"/>
      <c r="E25" s="47" t="s">
        <v>13</v>
      </c>
      <c r="F25" s="48" t="s">
        <v>14</v>
      </c>
      <c r="G25" s="48" t="s">
        <v>15</v>
      </c>
      <c r="H25" s="48" t="s">
        <v>16</v>
      </c>
      <c r="I25" s="48" t="s">
        <v>17</v>
      </c>
      <c r="J25" s="48" t="s">
        <v>18</v>
      </c>
      <c r="K25" s="48" t="s">
        <v>19</v>
      </c>
      <c r="L25" s="48" t="s">
        <v>20</v>
      </c>
      <c r="M25" s="48" t="s">
        <v>21</v>
      </c>
      <c r="N25" s="49" t="s">
        <v>22</v>
      </c>
      <c r="O25" s="50"/>
      <c r="Q25" s="20"/>
    </row>
    <row r="26" spans="2:17" ht="14" hidden="1" thickBot="1" x14ac:dyDescent="0.2">
      <c r="B26" s="51"/>
      <c r="C26" s="1" t="s">
        <v>25</v>
      </c>
      <c r="D26" s="52"/>
      <c r="E26" s="53"/>
      <c r="F26" s="54"/>
      <c r="G26" s="54"/>
      <c r="H26" s="55"/>
      <c r="I26" s="54"/>
      <c r="J26" s="54"/>
      <c r="K26" s="54"/>
      <c r="L26" s="54"/>
      <c r="M26" s="55"/>
      <c r="N26" s="56"/>
      <c r="O26" s="57">
        <f>SUM(E26:N26)</f>
        <v>0</v>
      </c>
    </row>
    <row r="27" spans="2:17" x14ac:dyDescent="0.15">
      <c r="B27" s="217" t="s">
        <v>30</v>
      </c>
      <c r="C27" s="58" t="s">
        <v>24</v>
      </c>
      <c r="D27" s="59">
        <f>O27</f>
        <v>6000</v>
      </c>
      <c r="E27" s="60">
        <v>1500</v>
      </c>
      <c r="F27" s="61">
        <v>3000</v>
      </c>
      <c r="G27" s="61">
        <v>1500</v>
      </c>
      <c r="H27" s="62"/>
      <c r="I27" s="62"/>
      <c r="J27" s="62"/>
      <c r="K27" s="62"/>
      <c r="L27" s="62"/>
      <c r="M27" s="13"/>
      <c r="N27" s="63"/>
      <c r="O27" s="64">
        <f>SUM(E27:N27)</f>
        <v>6000</v>
      </c>
    </row>
    <row r="28" spans="2:17" x14ac:dyDescent="0.15">
      <c r="B28" s="218"/>
      <c r="C28" s="45" t="s">
        <v>25</v>
      </c>
      <c r="D28" s="65">
        <f>O28</f>
        <v>50000</v>
      </c>
      <c r="E28" s="66">
        <v>10000</v>
      </c>
      <c r="F28" s="67">
        <v>30000</v>
      </c>
      <c r="G28" s="67">
        <f>'[1]CIbles ha '!$G$32</f>
        <v>10000</v>
      </c>
      <c r="H28" s="67"/>
      <c r="I28" s="67"/>
      <c r="J28" s="67"/>
      <c r="K28" s="67"/>
      <c r="L28" s="67"/>
      <c r="M28" s="21"/>
      <c r="N28" s="68"/>
      <c r="O28" s="69">
        <f t="shared" ref="O28:O38" si="4">SUM(E28:N28)</f>
        <v>50000</v>
      </c>
    </row>
    <row r="29" spans="2:17" x14ac:dyDescent="0.15">
      <c r="B29" s="209" t="s">
        <v>31</v>
      </c>
      <c r="C29" s="45" t="s">
        <v>24</v>
      </c>
      <c r="D29" s="70">
        <f t="shared" ref="D29:D30" si="5">O29</f>
        <v>24615.384615384621</v>
      </c>
      <c r="E29" s="29">
        <v>3076.9230769230771</v>
      </c>
      <c r="F29" s="30">
        <v>3076.9230769230771</v>
      </c>
      <c r="G29" s="30">
        <v>3076.9230769230771</v>
      </c>
      <c r="H29" s="30">
        <v>3076.9230769230771</v>
      </c>
      <c r="I29" s="30">
        <v>3076.9230769230771</v>
      </c>
      <c r="J29" s="30">
        <v>3076.9230769230771</v>
      </c>
      <c r="K29" s="30">
        <v>3076.9230769230771</v>
      </c>
      <c r="L29" s="30">
        <v>3076.9230769230771</v>
      </c>
      <c r="M29" s="30">
        <v>0</v>
      </c>
      <c r="N29" s="71">
        <v>0</v>
      </c>
      <c r="O29" s="72">
        <f t="shared" si="4"/>
        <v>24615.384615384621</v>
      </c>
      <c r="Q29" s="20"/>
    </row>
    <row r="30" spans="2:17" x14ac:dyDescent="0.15">
      <c r="B30" s="209"/>
      <c r="C30" s="45" t="s">
        <v>25</v>
      </c>
      <c r="D30" s="70">
        <f t="shared" si="5"/>
        <v>80000</v>
      </c>
      <c r="E30" s="29">
        <v>10000</v>
      </c>
      <c r="F30" s="30">
        <v>10000</v>
      </c>
      <c r="G30" s="30">
        <v>10000</v>
      </c>
      <c r="H30" s="30">
        <v>10000</v>
      </c>
      <c r="I30" s="30">
        <v>10000</v>
      </c>
      <c r="J30" s="30">
        <v>10000</v>
      </c>
      <c r="K30" s="30">
        <v>10000</v>
      </c>
      <c r="L30" s="30">
        <v>10000</v>
      </c>
      <c r="M30" s="30">
        <v>0</v>
      </c>
      <c r="N30" s="71">
        <v>0</v>
      </c>
      <c r="O30" s="72">
        <f t="shared" si="4"/>
        <v>80000</v>
      </c>
      <c r="Q30" s="20"/>
    </row>
    <row r="31" spans="2:17" x14ac:dyDescent="0.15">
      <c r="B31" s="209" t="s">
        <v>32</v>
      </c>
      <c r="C31" s="45" t="s">
        <v>24</v>
      </c>
      <c r="D31" s="73">
        <f>8000</f>
        <v>8000</v>
      </c>
      <c r="E31" s="29"/>
      <c r="F31" s="30">
        <v>1000</v>
      </c>
      <c r="G31" s="30">
        <v>1500</v>
      </c>
      <c r="H31" s="30">
        <v>1500</v>
      </c>
      <c r="I31" s="30">
        <v>1500</v>
      </c>
      <c r="J31" s="30">
        <v>1500</v>
      </c>
      <c r="K31" s="30">
        <v>1000</v>
      </c>
      <c r="L31" s="30"/>
      <c r="M31" s="30"/>
      <c r="N31" s="71"/>
      <c r="O31" s="27">
        <f t="shared" si="4"/>
        <v>8000</v>
      </c>
      <c r="Q31" s="20"/>
    </row>
    <row r="32" spans="2:17" x14ac:dyDescent="0.15">
      <c r="B32" s="209"/>
      <c r="C32" s="45" t="s">
        <v>25</v>
      </c>
      <c r="D32" s="73">
        <v>22000</v>
      </c>
      <c r="E32" s="29"/>
      <c r="F32" s="30">
        <v>2000</v>
      </c>
      <c r="G32" s="30">
        <v>5000</v>
      </c>
      <c r="H32" s="30">
        <v>5000</v>
      </c>
      <c r="I32" s="30">
        <v>5000</v>
      </c>
      <c r="J32" s="30">
        <v>3000</v>
      </c>
      <c r="K32" s="30">
        <v>2000</v>
      </c>
      <c r="L32" s="30"/>
      <c r="M32" s="30"/>
      <c r="N32" s="71"/>
      <c r="O32" s="27">
        <f t="shared" si="4"/>
        <v>22000</v>
      </c>
      <c r="Q32" s="20"/>
    </row>
    <row r="33" spans="2:17" x14ac:dyDescent="0.15">
      <c r="B33" s="209" t="s">
        <v>33</v>
      </c>
      <c r="C33" s="45" t="s">
        <v>24</v>
      </c>
      <c r="D33" s="70">
        <f>O33</f>
        <v>11000</v>
      </c>
      <c r="E33" s="29">
        <v>1650</v>
      </c>
      <c r="F33" s="30">
        <v>3300</v>
      </c>
      <c r="G33" s="30">
        <v>3300</v>
      </c>
      <c r="H33" s="30">
        <v>2200</v>
      </c>
      <c r="I33" s="30">
        <v>550</v>
      </c>
      <c r="J33" s="30"/>
      <c r="K33" s="30"/>
      <c r="L33" s="30"/>
      <c r="M33" s="30"/>
      <c r="N33" s="71"/>
      <c r="O33" s="72">
        <f t="shared" si="4"/>
        <v>11000</v>
      </c>
      <c r="Q33" s="20"/>
    </row>
    <row r="34" spans="2:17" x14ac:dyDescent="0.15">
      <c r="B34" s="209"/>
      <c r="C34" s="45" t="s">
        <v>25</v>
      </c>
      <c r="D34" s="70">
        <f>O34</f>
        <v>10000</v>
      </c>
      <c r="E34" s="29">
        <v>775.67325860874348</v>
      </c>
      <c r="F34" s="30">
        <v>2828.9260019848293</v>
      </c>
      <c r="G34" s="30">
        <v>3193.9487119183559</v>
      </c>
      <c r="H34" s="30">
        <v>2007.6249046343951</v>
      </c>
      <c r="I34" s="30">
        <v>1193.8271228536767</v>
      </c>
      <c r="J34" s="30"/>
      <c r="K34" s="30"/>
      <c r="L34" s="30"/>
      <c r="M34" s="30"/>
      <c r="N34" s="71"/>
      <c r="O34" s="72">
        <f t="shared" si="4"/>
        <v>10000</v>
      </c>
      <c r="Q34" s="20"/>
    </row>
    <row r="35" spans="2:17" x14ac:dyDescent="0.15">
      <c r="B35" s="209" t="s">
        <v>34</v>
      </c>
      <c r="C35" s="45" t="s">
        <v>24</v>
      </c>
      <c r="D35" s="73">
        <v>33681.55384615386</v>
      </c>
      <c r="E35" s="74">
        <f>D35*40%</f>
        <v>13472.621538461544</v>
      </c>
      <c r="F35" s="31">
        <f>D35*50%</f>
        <v>16840.77692307693</v>
      </c>
      <c r="G35" s="31">
        <f>D35*10%</f>
        <v>3368.1553846153861</v>
      </c>
      <c r="H35" s="24"/>
      <c r="I35" s="24"/>
      <c r="J35" s="30"/>
      <c r="K35" s="30"/>
      <c r="L35" s="30"/>
      <c r="M35" s="30"/>
      <c r="N35" s="71"/>
      <c r="O35" s="72">
        <f t="shared" si="4"/>
        <v>33681.55384615386</v>
      </c>
      <c r="Q35" s="20"/>
    </row>
    <row r="36" spans="2:17" x14ac:dyDescent="0.15">
      <c r="B36" s="209"/>
      <c r="C36" s="45" t="s">
        <v>25</v>
      </c>
      <c r="D36" s="73">
        <v>81818.446153846191</v>
      </c>
      <c r="E36" s="66">
        <f>D36*40%</f>
        <v>32727.378461538479</v>
      </c>
      <c r="F36" s="67">
        <f>D36*50%</f>
        <v>40909.223076923096</v>
      </c>
      <c r="G36" s="25">
        <f>D36*10%</f>
        <v>8181.8446153846198</v>
      </c>
      <c r="H36" s="24"/>
      <c r="I36" s="24"/>
      <c r="J36" s="30"/>
      <c r="K36" s="30"/>
      <c r="L36" s="30"/>
      <c r="M36" s="30"/>
      <c r="N36" s="71"/>
      <c r="O36" s="72">
        <f t="shared" si="4"/>
        <v>81818.446153846191</v>
      </c>
      <c r="Q36" s="20"/>
    </row>
    <row r="37" spans="2:17" x14ac:dyDescent="0.15">
      <c r="B37" s="221" t="s">
        <v>35</v>
      </c>
      <c r="C37" s="45" t="s">
        <v>24</v>
      </c>
      <c r="D37" s="65">
        <f>O37</f>
        <v>0</v>
      </c>
      <c r="E37" s="66"/>
      <c r="F37" s="67"/>
      <c r="G37" s="67"/>
      <c r="H37" s="67"/>
      <c r="I37" s="67"/>
      <c r="J37" s="67"/>
      <c r="K37" s="67"/>
      <c r="L37" s="67"/>
      <c r="M37" s="21"/>
      <c r="N37" s="68"/>
      <c r="O37" s="69">
        <f t="shared" si="4"/>
        <v>0</v>
      </c>
    </row>
    <row r="38" spans="2:17" ht="14" thickBot="1" x14ac:dyDescent="0.2">
      <c r="B38" s="222"/>
      <c r="C38" s="75" t="s">
        <v>25</v>
      </c>
      <c r="D38" s="76">
        <f>O38</f>
        <v>55000</v>
      </c>
      <c r="E38" s="77">
        <v>3000</v>
      </c>
      <c r="F38" s="36">
        <v>12000</v>
      </c>
      <c r="G38" s="36">
        <v>25000</v>
      </c>
      <c r="H38" s="36">
        <v>15000</v>
      </c>
      <c r="I38" s="36"/>
      <c r="J38" s="78"/>
      <c r="K38" s="78"/>
      <c r="L38" s="78"/>
      <c r="M38" s="32"/>
      <c r="N38" s="79"/>
      <c r="O38" s="80">
        <f t="shared" si="4"/>
        <v>55000</v>
      </c>
    </row>
    <row r="39" spans="2:17" x14ac:dyDescent="0.15">
      <c r="B39" s="81" t="s">
        <v>36</v>
      </c>
      <c r="C39" s="82"/>
      <c r="D39" s="83">
        <f>SUM(D26:D38)</f>
        <v>382115.38461538468</v>
      </c>
      <c r="E39" s="84">
        <f t="shared" ref="E39:O39" si="6">SUM(E26:E38)</f>
        <v>76202.596335531853</v>
      </c>
      <c r="F39" s="84">
        <f t="shared" si="6"/>
        <v>124955.84907890794</v>
      </c>
      <c r="G39" s="84">
        <f t="shared" si="6"/>
        <v>74120.871788841439</v>
      </c>
      <c r="H39" s="84">
        <f t="shared" si="6"/>
        <v>38784.547981557473</v>
      </c>
      <c r="I39" s="84">
        <f t="shared" si="6"/>
        <v>21320.750199776754</v>
      </c>
      <c r="J39" s="84">
        <f t="shared" si="6"/>
        <v>17576.923076923078</v>
      </c>
      <c r="K39" s="84">
        <f t="shared" si="6"/>
        <v>16076.923076923078</v>
      </c>
      <c r="L39" s="84">
        <f t="shared" si="6"/>
        <v>13076.923076923078</v>
      </c>
      <c r="M39" s="84">
        <f t="shared" si="6"/>
        <v>0</v>
      </c>
      <c r="N39" s="84">
        <f t="shared" si="6"/>
        <v>0</v>
      </c>
      <c r="O39" s="85">
        <f t="shared" si="6"/>
        <v>382115.38461538468</v>
      </c>
      <c r="P39" s="86">
        <f>O39/D61</f>
        <v>0.29999212501799655</v>
      </c>
      <c r="Q39" s="20" t="s">
        <v>37</v>
      </c>
    </row>
    <row r="40" spans="2:17" ht="14" thickBot="1" x14ac:dyDescent="0.2">
      <c r="B40" s="87"/>
      <c r="C40" s="88"/>
      <c r="D40" s="89"/>
      <c r="E40" s="90">
        <f>E39/$O$39</f>
        <v>0.19942299997220209</v>
      </c>
      <c r="F40" s="90">
        <f t="shared" ref="F40:O40" si="7">F39/$O$39</f>
        <v>0.32701077765995024</v>
      </c>
      <c r="G40" s="90">
        <f t="shared" si="7"/>
        <v>0.1939751048323983</v>
      </c>
      <c r="H40" s="90">
        <f t="shared" si="7"/>
        <v>0.10149957196985346</v>
      </c>
      <c r="I40" s="90">
        <f t="shared" si="7"/>
        <v>5.5796628605354351E-2</v>
      </c>
      <c r="J40" s="90">
        <f t="shared" si="7"/>
        <v>4.5998993457473575E-2</v>
      </c>
      <c r="K40" s="90">
        <f t="shared" si="7"/>
        <v>4.2073477604428783E-2</v>
      </c>
      <c r="L40" s="90">
        <f t="shared" si="7"/>
        <v>3.4222445898339199E-2</v>
      </c>
      <c r="M40" s="90">
        <f t="shared" si="7"/>
        <v>0</v>
      </c>
      <c r="N40" s="90">
        <f t="shared" si="7"/>
        <v>0</v>
      </c>
      <c r="O40" s="91">
        <f t="shared" si="7"/>
        <v>1</v>
      </c>
      <c r="Q40" s="20"/>
    </row>
    <row r="41" spans="2:17" x14ac:dyDescent="0.15">
      <c r="F41" s="20"/>
      <c r="I41" s="20"/>
      <c r="O41" s="92"/>
      <c r="Q41" s="20"/>
    </row>
    <row r="42" spans="2:17" x14ac:dyDescent="0.15">
      <c r="O42" s="92"/>
    </row>
    <row r="43" spans="2:17" ht="14" thickBot="1" x14ac:dyDescent="0.2">
      <c r="B43" s="93" t="s">
        <v>38</v>
      </c>
      <c r="D43" s="3"/>
      <c r="E43" s="94"/>
      <c r="F43" s="94"/>
      <c r="G43" s="94"/>
      <c r="H43" s="94"/>
      <c r="I43" s="94"/>
      <c r="J43" s="94"/>
      <c r="K43" s="94"/>
      <c r="L43" s="3"/>
      <c r="M43" s="3"/>
      <c r="N43" s="3"/>
    </row>
    <row r="44" spans="2:17" ht="14" thickBot="1" x14ac:dyDescent="0.2">
      <c r="D44" s="95" t="s">
        <v>39</v>
      </c>
      <c r="E44" s="96" t="s">
        <v>13</v>
      </c>
      <c r="F44" s="97" t="s">
        <v>14</v>
      </c>
      <c r="G44" s="97" t="s">
        <v>15</v>
      </c>
      <c r="H44" s="97" t="s">
        <v>16</v>
      </c>
      <c r="I44" s="97" t="s">
        <v>17</v>
      </c>
      <c r="J44" s="97" t="s">
        <v>18</v>
      </c>
      <c r="K44" s="97" t="s">
        <v>19</v>
      </c>
      <c r="L44" s="97" t="s">
        <v>20</v>
      </c>
      <c r="M44" s="97" t="s">
        <v>21</v>
      </c>
      <c r="N44" s="97" t="s">
        <v>22</v>
      </c>
      <c r="O44" s="98"/>
    </row>
    <row r="45" spans="2:17" x14ac:dyDescent="0.15">
      <c r="B45" s="219" t="str">
        <f>B6</f>
        <v xml:space="preserve">Burkina-Faso </v>
      </c>
      <c r="C45" s="58" t="s">
        <v>24</v>
      </c>
      <c r="D45" s="99">
        <f t="shared" ref="D45:D50" si="8">D6</f>
        <v>4000</v>
      </c>
      <c r="E45" s="99">
        <f t="shared" ref="E45:O45" si="9">E6</f>
        <v>300</v>
      </c>
      <c r="F45" s="99">
        <f t="shared" si="9"/>
        <v>300</v>
      </c>
      <c r="G45" s="99">
        <f t="shared" si="9"/>
        <v>600</v>
      </c>
      <c r="H45" s="99">
        <f t="shared" si="9"/>
        <v>900</v>
      </c>
      <c r="I45" s="99">
        <f t="shared" si="9"/>
        <v>900</v>
      </c>
      <c r="J45" s="99">
        <f t="shared" si="9"/>
        <v>700</v>
      </c>
      <c r="K45" s="99">
        <f t="shared" si="9"/>
        <v>300</v>
      </c>
      <c r="L45" s="99">
        <f t="shared" si="9"/>
        <v>0</v>
      </c>
      <c r="M45" s="99">
        <f t="shared" si="9"/>
        <v>0</v>
      </c>
      <c r="N45" s="99">
        <f t="shared" si="9"/>
        <v>0</v>
      </c>
      <c r="O45" s="99">
        <f t="shared" si="9"/>
        <v>4000</v>
      </c>
    </row>
    <row r="46" spans="2:17" ht="14" thickBot="1" x14ac:dyDescent="0.2">
      <c r="B46" s="220"/>
      <c r="C46" s="45" t="s">
        <v>25</v>
      </c>
      <c r="D46" s="99">
        <f t="shared" si="8"/>
        <v>36300</v>
      </c>
      <c r="E46" s="101">
        <f t="shared" ref="E46:O46" si="10">E7</f>
        <v>2000</v>
      </c>
      <c r="F46" s="102">
        <f t="shared" si="10"/>
        <v>2000</v>
      </c>
      <c r="G46" s="102">
        <f t="shared" si="10"/>
        <v>5000</v>
      </c>
      <c r="H46" s="102">
        <f t="shared" si="10"/>
        <v>6000</v>
      </c>
      <c r="I46" s="102">
        <f t="shared" si="10"/>
        <v>6000</v>
      </c>
      <c r="J46" s="102">
        <f t="shared" si="10"/>
        <v>6000</v>
      </c>
      <c r="K46" s="102">
        <f t="shared" si="10"/>
        <v>6000</v>
      </c>
      <c r="L46" s="102">
        <f t="shared" si="10"/>
        <v>3300</v>
      </c>
      <c r="M46" s="102">
        <f t="shared" si="10"/>
        <v>0</v>
      </c>
      <c r="N46" s="102">
        <f t="shared" si="10"/>
        <v>0</v>
      </c>
      <c r="O46" s="103">
        <f t="shared" si="10"/>
        <v>36300</v>
      </c>
    </row>
    <row r="47" spans="2:17" x14ac:dyDescent="0.15">
      <c r="B47" s="219" t="str">
        <f t="shared" ref="B47" si="11">B8</f>
        <v>Chad</v>
      </c>
      <c r="C47" s="45" t="s">
        <v>24</v>
      </c>
      <c r="D47" s="99">
        <f t="shared" si="8"/>
        <v>4500</v>
      </c>
      <c r="E47" s="101">
        <f t="shared" ref="E47:O47" si="12">E8</f>
        <v>0</v>
      </c>
      <c r="F47" s="102">
        <f t="shared" si="12"/>
        <v>500</v>
      </c>
      <c r="G47" s="102">
        <f t="shared" si="12"/>
        <v>500</v>
      </c>
      <c r="H47" s="102">
        <f t="shared" si="12"/>
        <v>600</v>
      </c>
      <c r="I47" s="102">
        <f t="shared" si="12"/>
        <v>800</v>
      </c>
      <c r="J47" s="102">
        <f t="shared" si="12"/>
        <v>800</v>
      </c>
      <c r="K47" s="102">
        <f t="shared" si="12"/>
        <v>800</v>
      </c>
      <c r="L47" s="102">
        <f t="shared" si="12"/>
        <v>500</v>
      </c>
      <c r="M47" s="102">
        <f t="shared" si="12"/>
        <v>0</v>
      </c>
      <c r="N47" s="102">
        <f t="shared" si="12"/>
        <v>0</v>
      </c>
      <c r="O47" s="103">
        <f t="shared" si="12"/>
        <v>4500</v>
      </c>
    </row>
    <row r="48" spans="2:17" ht="14" thickBot="1" x14ac:dyDescent="0.2">
      <c r="B48" s="220"/>
      <c r="C48" s="45" t="s">
        <v>25</v>
      </c>
      <c r="D48" s="99">
        <f t="shared" si="8"/>
        <v>79500</v>
      </c>
      <c r="E48" s="101">
        <f t="shared" ref="E48:O48" si="13">E9</f>
        <v>0</v>
      </c>
      <c r="F48" s="102">
        <f t="shared" si="13"/>
        <v>8000</v>
      </c>
      <c r="G48" s="102">
        <f t="shared" si="13"/>
        <v>10000</v>
      </c>
      <c r="H48" s="102">
        <f t="shared" si="13"/>
        <v>11000</v>
      </c>
      <c r="I48" s="102">
        <f t="shared" si="13"/>
        <v>11000</v>
      </c>
      <c r="J48" s="102">
        <f t="shared" si="13"/>
        <v>11000</v>
      </c>
      <c r="K48" s="102">
        <f t="shared" si="13"/>
        <v>11000</v>
      </c>
      <c r="L48" s="102">
        <f t="shared" si="13"/>
        <v>10000</v>
      </c>
      <c r="M48" s="102">
        <f t="shared" si="13"/>
        <v>7500</v>
      </c>
      <c r="N48" s="102">
        <f t="shared" si="13"/>
        <v>0</v>
      </c>
      <c r="O48" s="103">
        <f t="shared" si="13"/>
        <v>79500</v>
      </c>
    </row>
    <row r="49" spans="2:15" x14ac:dyDescent="0.15">
      <c r="B49" s="219" t="str">
        <f t="shared" ref="B49" si="14">B10</f>
        <v>Djibouti</v>
      </c>
      <c r="C49" s="45" t="s">
        <v>24</v>
      </c>
      <c r="D49" s="99">
        <f t="shared" si="8"/>
        <v>2500</v>
      </c>
      <c r="E49" s="101">
        <f t="shared" ref="E49:O49" si="15">E10</f>
        <v>0</v>
      </c>
      <c r="F49" s="102">
        <f t="shared" si="15"/>
        <v>300</v>
      </c>
      <c r="G49" s="102">
        <f t="shared" si="15"/>
        <v>600</v>
      </c>
      <c r="H49" s="102">
        <f t="shared" si="15"/>
        <v>600</v>
      </c>
      <c r="I49" s="102">
        <f t="shared" si="15"/>
        <v>500</v>
      </c>
      <c r="J49" s="102">
        <f t="shared" si="15"/>
        <v>500</v>
      </c>
      <c r="K49" s="102">
        <f t="shared" si="15"/>
        <v>0</v>
      </c>
      <c r="L49" s="102">
        <f t="shared" si="15"/>
        <v>0</v>
      </c>
      <c r="M49" s="102">
        <f t="shared" si="15"/>
        <v>0</v>
      </c>
      <c r="N49" s="102">
        <f t="shared" si="15"/>
        <v>0</v>
      </c>
      <c r="O49" s="103">
        <f t="shared" si="15"/>
        <v>2500</v>
      </c>
    </row>
    <row r="50" spans="2:15" ht="14" thickBot="1" x14ac:dyDescent="0.2">
      <c r="B50" s="220"/>
      <c r="C50" s="45" t="s">
        <v>25</v>
      </c>
      <c r="D50" s="99">
        <f t="shared" si="8"/>
        <v>21000</v>
      </c>
      <c r="E50" s="101">
        <f t="shared" ref="E50:O50" si="16">E11</f>
        <v>0</v>
      </c>
      <c r="F50" s="102">
        <f t="shared" si="16"/>
        <v>5000</v>
      </c>
      <c r="G50" s="102">
        <f t="shared" si="16"/>
        <v>5000</v>
      </c>
      <c r="H50" s="102">
        <f t="shared" si="16"/>
        <v>5000</v>
      </c>
      <c r="I50" s="102">
        <f t="shared" si="16"/>
        <v>4000</v>
      </c>
      <c r="J50" s="102">
        <f t="shared" si="16"/>
        <v>2000</v>
      </c>
      <c r="K50" s="102">
        <f t="shared" si="16"/>
        <v>0</v>
      </c>
      <c r="L50" s="102">
        <f t="shared" si="16"/>
        <v>0</v>
      </c>
      <c r="M50" s="102">
        <f t="shared" si="16"/>
        <v>0</v>
      </c>
      <c r="N50" s="102">
        <f t="shared" si="16"/>
        <v>0</v>
      </c>
      <c r="O50" s="103">
        <f t="shared" si="16"/>
        <v>21000</v>
      </c>
    </row>
    <row r="51" spans="2:15" x14ac:dyDescent="0.15">
      <c r="B51" s="219" t="str">
        <f t="shared" ref="B51" si="17">B12</f>
        <v>Mali</v>
      </c>
      <c r="C51" s="45" t="s">
        <v>24</v>
      </c>
      <c r="D51" s="104">
        <f t="shared" ref="D51:O51" si="18">D12+D27</f>
        <v>12440</v>
      </c>
      <c r="E51" s="101">
        <f t="shared" si="18"/>
        <v>1500</v>
      </c>
      <c r="F51" s="102">
        <f t="shared" si="18"/>
        <v>3940</v>
      </c>
      <c r="G51" s="102">
        <f t="shared" si="18"/>
        <v>3500</v>
      </c>
      <c r="H51" s="102">
        <f t="shared" si="18"/>
        <v>2000</v>
      </c>
      <c r="I51" s="102">
        <f t="shared" si="18"/>
        <v>1500</v>
      </c>
      <c r="J51" s="102">
        <f t="shared" si="18"/>
        <v>0</v>
      </c>
      <c r="K51" s="102">
        <f t="shared" si="18"/>
        <v>0</v>
      </c>
      <c r="L51" s="102">
        <f t="shared" si="18"/>
        <v>0</v>
      </c>
      <c r="M51" s="102">
        <f t="shared" si="18"/>
        <v>0</v>
      </c>
      <c r="N51" s="102">
        <f t="shared" si="18"/>
        <v>0</v>
      </c>
      <c r="O51" s="105">
        <f t="shared" si="18"/>
        <v>12440</v>
      </c>
    </row>
    <row r="52" spans="2:15" ht="14" thickBot="1" x14ac:dyDescent="0.2">
      <c r="B52" s="220"/>
      <c r="C52" s="45" t="s">
        <v>25</v>
      </c>
      <c r="D52" s="99">
        <f t="shared" ref="D52:O52" si="19">D13+D28</f>
        <v>180280</v>
      </c>
      <c r="E52" s="106">
        <f t="shared" si="19"/>
        <v>10000</v>
      </c>
      <c r="F52" s="107">
        <f t="shared" si="19"/>
        <v>52500</v>
      </c>
      <c r="G52" s="107">
        <f t="shared" si="19"/>
        <v>40000</v>
      </c>
      <c r="H52" s="107">
        <f t="shared" si="19"/>
        <v>30000</v>
      </c>
      <c r="I52" s="107">
        <f t="shared" si="19"/>
        <v>30000</v>
      </c>
      <c r="J52" s="107">
        <f t="shared" si="19"/>
        <v>17780</v>
      </c>
      <c r="K52" s="107">
        <f t="shared" si="19"/>
        <v>0</v>
      </c>
      <c r="L52" s="107">
        <f t="shared" si="19"/>
        <v>0</v>
      </c>
      <c r="M52" s="107">
        <f t="shared" si="19"/>
        <v>0</v>
      </c>
      <c r="N52" s="107">
        <f t="shared" si="19"/>
        <v>0</v>
      </c>
      <c r="O52" s="108">
        <f t="shared" si="19"/>
        <v>180280</v>
      </c>
    </row>
    <row r="53" spans="2:15" x14ac:dyDescent="0.15">
      <c r="B53" s="219" t="str">
        <f t="shared" ref="B53" si="20">B14</f>
        <v>Mauritania</v>
      </c>
      <c r="C53" s="45" t="s">
        <v>24</v>
      </c>
      <c r="D53" s="99">
        <f>D14+D29+D31</f>
        <v>38083.384615384624</v>
      </c>
      <c r="E53" s="101">
        <f t="shared" ref="E53:O53" si="21">E14+E29+E31</f>
        <v>3076.9230769230771</v>
      </c>
      <c r="F53" s="102">
        <f t="shared" si="21"/>
        <v>4376.9230769230771</v>
      </c>
      <c r="G53" s="102">
        <f t="shared" si="21"/>
        <v>5376.9230769230771</v>
      </c>
      <c r="H53" s="102">
        <f t="shared" si="21"/>
        <v>5776.9230769230771</v>
      </c>
      <c r="I53" s="102">
        <f t="shared" si="21"/>
        <v>5776.9230769230771</v>
      </c>
      <c r="J53" s="102">
        <f t="shared" si="21"/>
        <v>5676.9230769230771</v>
      </c>
      <c r="K53" s="102">
        <f t="shared" si="21"/>
        <v>4944.9230769230771</v>
      </c>
      <c r="L53" s="102">
        <f t="shared" si="21"/>
        <v>3076.9230769230771</v>
      </c>
      <c r="M53" s="102">
        <f t="shared" si="21"/>
        <v>0</v>
      </c>
      <c r="N53" s="102">
        <f t="shared" si="21"/>
        <v>0</v>
      </c>
      <c r="O53" s="103">
        <f t="shared" si="21"/>
        <v>38083.384615384624</v>
      </c>
    </row>
    <row r="54" spans="2:15" ht="14" thickBot="1" x14ac:dyDescent="0.2">
      <c r="B54" s="220"/>
      <c r="C54" s="45" t="s">
        <v>25</v>
      </c>
      <c r="D54" s="99">
        <f t="shared" ref="D54:O54" si="22">D15+D30+D32</f>
        <v>174900</v>
      </c>
      <c r="E54" s="101">
        <f t="shared" si="22"/>
        <v>10000</v>
      </c>
      <c r="F54" s="102">
        <f t="shared" si="22"/>
        <v>17000</v>
      </c>
      <c r="G54" s="102">
        <f t="shared" si="22"/>
        <v>25000</v>
      </c>
      <c r="H54" s="102">
        <f t="shared" si="22"/>
        <v>27000</v>
      </c>
      <c r="I54" s="102">
        <f t="shared" si="22"/>
        <v>27000</v>
      </c>
      <c r="J54" s="102">
        <f t="shared" si="22"/>
        <v>25000</v>
      </c>
      <c r="K54" s="102">
        <f t="shared" si="22"/>
        <v>24000</v>
      </c>
      <c r="L54" s="102">
        <f t="shared" si="22"/>
        <v>19900</v>
      </c>
      <c r="M54" s="102">
        <f t="shared" si="22"/>
        <v>0</v>
      </c>
      <c r="N54" s="102">
        <f t="shared" si="22"/>
        <v>0</v>
      </c>
      <c r="O54" s="103">
        <f t="shared" si="22"/>
        <v>174900</v>
      </c>
    </row>
    <row r="55" spans="2:15" x14ac:dyDescent="0.15">
      <c r="B55" s="219" t="str">
        <f t="shared" ref="B55" si="23">B16</f>
        <v xml:space="preserve">Niger </v>
      </c>
      <c r="C55" s="45" t="s">
        <v>24</v>
      </c>
      <c r="D55" s="99">
        <f t="shared" ref="D55:O55" si="24">D16+D33</f>
        <v>21403</v>
      </c>
      <c r="E55" s="101">
        <f t="shared" si="24"/>
        <v>1950</v>
      </c>
      <c r="F55" s="102">
        <f t="shared" si="24"/>
        <v>4500</v>
      </c>
      <c r="G55" s="102">
        <f t="shared" si="24"/>
        <v>6300</v>
      </c>
      <c r="H55" s="102">
        <f t="shared" si="24"/>
        <v>5200</v>
      </c>
      <c r="I55" s="102">
        <f t="shared" si="24"/>
        <v>3453</v>
      </c>
      <c r="J55" s="102">
        <f t="shared" si="24"/>
        <v>0</v>
      </c>
      <c r="K55" s="102">
        <f t="shared" si="24"/>
        <v>0</v>
      </c>
      <c r="L55" s="102">
        <f t="shared" si="24"/>
        <v>0</v>
      </c>
      <c r="M55" s="102">
        <f t="shared" si="24"/>
        <v>0</v>
      </c>
      <c r="N55" s="102">
        <f t="shared" si="24"/>
        <v>0</v>
      </c>
      <c r="O55" s="103">
        <f t="shared" si="24"/>
        <v>21403</v>
      </c>
    </row>
    <row r="56" spans="2:15" ht="14" thickBot="1" x14ac:dyDescent="0.2">
      <c r="B56" s="220"/>
      <c r="C56" s="45" t="s">
        <v>25</v>
      </c>
      <c r="D56" s="99">
        <f t="shared" ref="D56:O56" si="25">D17+D34</f>
        <v>244215</v>
      </c>
      <c r="E56" s="101">
        <f t="shared" si="25"/>
        <v>5775.6732586087437</v>
      </c>
      <c r="F56" s="102">
        <f t="shared" si="25"/>
        <v>32828.92600198483</v>
      </c>
      <c r="G56" s="102">
        <f t="shared" si="25"/>
        <v>53193.948711918354</v>
      </c>
      <c r="H56" s="102">
        <f t="shared" si="25"/>
        <v>52007.624904634395</v>
      </c>
      <c r="I56" s="102">
        <f t="shared" si="25"/>
        <v>51193.827122853676</v>
      </c>
      <c r="J56" s="102">
        <f t="shared" si="25"/>
        <v>49215</v>
      </c>
      <c r="K56" s="102">
        <f t="shared" si="25"/>
        <v>0</v>
      </c>
      <c r="L56" s="102">
        <f t="shared" si="25"/>
        <v>0</v>
      </c>
      <c r="M56" s="102">
        <f t="shared" si="25"/>
        <v>0</v>
      </c>
      <c r="N56" s="102">
        <f t="shared" si="25"/>
        <v>0</v>
      </c>
      <c r="O56" s="103">
        <f t="shared" si="25"/>
        <v>244215</v>
      </c>
    </row>
    <row r="57" spans="2:15" x14ac:dyDescent="0.15">
      <c r="B57" s="219" t="str">
        <f t="shared" ref="B57" si="26">B18</f>
        <v>Nigeria</v>
      </c>
      <c r="C57" s="45" t="s">
        <v>24</v>
      </c>
      <c r="D57" s="99">
        <f t="shared" ref="D57:O57" si="27">D18+D35</f>
        <v>46811.55384615386</v>
      </c>
      <c r="E57" s="101">
        <f t="shared" si="27"/>
        <v>13472.621538461544</v>
      </c>
      <c r="F57" s="102">
        <f t="shared" si="27"/>
        <v>17840.77692307693</v>
      </c>
      <c r="G57" s="102">
        <f t="shared" si="27"/>
        <v>5868.1553846153856</v>
      </c>
      <c r="H57" s="102">
        <f t="shared" si="27"/>
        <v>2500</v>
      </c>
      <c r="I57" s="102">
        <f t="shared" si="27"/>
        <v>2500</v>
      </c>
      <c r="J57" s="102">
        <f t="shared" si="27"/>
        <v>2500</v>
      </c>
      <c r="K57" s="102">
        <f t="shared" si="27"/>
        <v>2130</v>
      </c>
      <c r="L57" s="102">
        <f t="shared" si="27"/>
        <v>0</v>
      </c>
      <c r="M57" s="102">
        <f t="shared" si="27"/>
        <v>0</v>
      </c>
      <c r="N57" s="102">
        <f t="shared" si="27"/>
        <v>0</v>
      </c>
      <c r="O57" s="103">
        <f t="shared" si="27"/>
        <v>46811.55384615386</v>
      </c>
    </row>
    <row r="58" spans="2:15" ht="14" thickBot="1" x14ac:dyDescent="0.2">
      <c r="B58" s="220"/>
      <c r="C58" s="45" t="s">
        <v>25</v>
      </c>
      <c r="D58" s="99">
        <f t="shared" ref="D58:O58" si="28">D19+D36</f>
        <v>322818.44615384622</v>
      </c>
      <c r="E58" s="101">
        <f t="shared" si="28"/>
        <v>32727.378461538479</v>
      </c>
      <c r="F58" s="102">
        <f t="shared" si="28"/>
        <v>70909.223076923096</v>
      </c>
      <c r="G58" s="102">
        <f t="shared" si="28"/>
        <v>43181.844615384616</v>
      </c>
      <c r="H58" s="102">
        <f t="shared" si="28"/>
        <v>45000</v>
      </c>
      <c r="I58" s="102">
        <f t="shared" si="28"/>
        <v>45000</v>
      </c>
      <c r="J58" s="102">
        <f t="shared" si="28"/>
        <v>45000</v>
      </c>
      <c r="K58" s="102">
        <f t="shared" si="28"/>
        <v>35000</v>
      </c>
      <c r="L58" s="102">
        <f t="shared" si="28"/>
        <v>6000</v>
      </c>
      <c r="M58" s="102">
        <f t="shared" si="28"/>
        <v>0</v>
      </c>
      <c r="N58" s="102">
        <f t="shared" si="28"/>
        <v>0</v>
      </c>
      <c r="O58" s="103">
        <f t="shared" si="28"/>
        <v>322818.44615384622</v>
      </c>
    </row>
    <row r="59" spans="2:15" x14ac:dyDescent="0.15">
      <c r="B59" s="219" t="str">
        <f t="shared" ref="B59" si="29">B20</f>
        <v>Senegal</v>
      </c>
      <c r="C59" s="45" t="s">
        <v>24</v>
      </c>
      <c r="D59" s="99">
        <f t="shared" ref="D59:O59" si="30">D20+D37</f>
        <v>3500</v>
      </c>
      <c r="E59" s="106">
        <f t="shared" si="30"/>
        <v>100</v>
      </c>
      <c r="F59" s="107">
        <f t="shared" si="30"/>
        <v>300</v>
      </c>
      <c r="G59" s="107">
        <f t="shared" si="30"/>
        <v>500</v>
      </c>
      <c r="H59" s="107">
        <f t="shared" si="30"/>
        <v>700</v>
      </c>
      <c r="I59" s="107">
        <f t="shared" si="30"/>
        <v>700</v>
      </c>
      <c r="J59" s="107">
        <f t="shared" si="30"/>
        <v>700</v>
      </c>
      <c r="K59" s="107">
        <f t="shared" si="30"/>
        <v>500</v>
      </c>
      <c r="L59" s="107">
        <f t="shared" si="30"/>
        <v>0</v>
      </c>
      <c r="M59" s="107">
        <f t="shared" si="30"/>
        <v>0</v>
      </c>
      <c r="N59" s="107">
        <f t="shared" si="30"/>
        <v>0</v>
      </c>
      <c r="O59" s="108">
        <f t="shared" si="30"/>
        <v>3500</v>
      </c>
    </row>
    <row r="60" spans="2:15" ht="14" thickBot="1" x14ac:dyDescent="0.2">
      <c r="B60" s="220"/>
      <c r="C60" s="45" t="s">
        <v>25</v>
      </c>
      <c r="D60" s="109">
        <f t="shared" ref="D60:O60" si="31">D21+D38</f>
        <v>81500</v>
      </c>
      <c r="E60" s="110">
        <f t="shared" si="31"/>
        <v>5000</v>
      </c>
      <c r="F60" s="111">
        <f t="shared" si="31"/>
        <v>15000</v>
      </c>
      <c r="G60" s="111">
        <f t="shared" si="31"/>
        <v>28500</v>
      </c>
      <c r="H60" s="111">
        <f t="shared" si="31"/>
        <v>19000</v>
      </c>
      <c r="I60" s="111">
        <f t="shared" si="31"/>
        <v>4000</v>
      </c>
      <c r="J60" s="111">
        <f t="shared" si="31"/>
        <v>4000</v>
      </c>
      <c r="K60" s="111">
        <f t="shared" si="31"/>
        <v>3000</v>
      </c>
      <c r="L60" s="111">
        <f t="shared" si="31"/>
        <v>3000</v>
      </c>
      <c r="M60" s="111">
        <f t="shared" si="31"/>
        <v>0</v>
      </c>
      <c r="N60" s="111">
        <f t="shared" si="31"/>
        <v>0</v>
      </c>
      <c r="O60" s="112">
        <f t="shared" si="31"/>
        <v>81500</v>
      </c>
    </row>
    <row r="61" spans="2:15" ht="14" thickBot="1" x14ac:dyDescent="0.2">
      <c r="C61" s="113" t="s">
        <v>40</v>
      </c>
      <c r="D61" s="223">
        <f>SUM(D45:D60)</f>
        <v>1273751.3846153847</v>
      </c>
      <c r="E61" s="114">
        <f>SUM(E45:E60)</f>
        <v>85902.596335531853</v>
      </c>
      <c r="F61" s="114">
        <f t="shared" ref="F61:O61" si="32">SUM(F45:F60)</f>
        <v>235295.84907890792</v>
      </c>
      <c r="G61" s="114">
        <f t="shared" si="32"/>
        <v>233120.87178884144</v>
      </c>
      <c r="H61" s="114">
        <f t="shared" si="32"/>
        <v>213284.54798155747</v>
      </c>
      <c r="I61" s="114">
        <f t="shared" si="32"/>
        <v>194323.75019977675</v>
      </c>
      <c r="J61" s="114">
        <f t="shared" si="32"/>
        <v>170871.92307692306</v>
      </c>
      <c r="K61" s="114">
        <f t="shared" si="32"/>
        <v>87674.923076923078</v>
      </c>
      <c r="L61" s="114">
        <f t="shared" si="32"/>
        <v>45776.923076923078</v>
      </c>
      <c r="M61" s="114">
        <f t="shared" si="32"/>
        <v>7500</v>
      </c>
      <c r="N61" s="114">
        <f t="shared" si="32"/>
        <v>0</v>
      </c>
      <c r="O61" s="114">
        <f t="shared" si="32"/>
        <v>1273751.3846153847</v>
      </c>
    </row>
    <row r="62" spans="2:15" x14ac:dyDescent="0.15">
      <c r="E62" s="115">
        <f t="shared" ref="E62:O62" si="33">E61/$O$61</f>
        <v>6.7440630387593695E-2</v>
      </c>
      <c r="F62" s="115">
        <f t="shared" si="33"/>
        <v>0.18472666795173426</v>
      </c>
      <c r="G62" s="115">
        <f t="shared" si="33"/>
        <v>0.18301913120921426</v>
      </c>
      <c r="H62" s="115">
        <f t="shared" si="33"/>
        <v>0.16744597929992416</v>
      </c>
      <c r="I62" s="115">
        <f t="shared" si="33"/>
        <v>0.1525601876055693</v>
      </c>
      <c r="J62" s="115">
        <f t="shared" si="33"/>
        <v>0.13414856709146475</v>
      </c>
      <c r="K62" s="115">
        <f t="shared" si="33"/>
        <v>6.883205320589067E-2</v>
      </c>
      <c r="L62" s="115">
        <f t="shared" si="33"/>
        <v>3.5938664035875131E-2</v>
      </c>
      <c r="M62" s="115">
        <f t="shared" si="33"/>
        <v>5.8881192127337003E-3</v>
      </c>
      <c r="N62" s="115">
        <f t="shared" si="33"/>
        <v>0</v>
      </c>
      <c r="O62" s="115">
        <f t="shared" si="33"/>
        <v>1</v>
      </c>
    </row>
    <row r="63" spans="2:15" x14ac:dyDescent="0.15"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</row>
    <row r="64" spans="2:15" x14ac:dyDescent="0.15"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"/>
    </row>
    <row r="65" spans="2:16" ht="14" thickBot="1" x14ac:dyDescent="0.2">
      <c r="E65" s="116"/>
      <c r="F65" s="116"/>
      <c r="G65" s="116"/>
      <c r="H65" s="116"/>
      <c r="I65" s="116"/>
      <c r="J65" s="116"/>
      <c r="K65" s="116"/>
      <c r="L65" s="116"/>
      <c r="M65" s="116"/>
      <c r="N65" s="116"/>
      <c r="O65" s="117"/>
    </row>
    <row r="66" spans="2:16" ht="14" thickBot="1" x14ac:dyDescent="0.2">
      <c r="B66" s="118" t="s">
        <v>41</v>
      </c>
      <c r="C66" s="119"/>
      <c r="D66" s="82"/>
      <c r="E66" s="119"/>
      <c r="F66" s="82"/>
      <c r="G66" s="82"/>
      <c r="H66" s="196" t="s">
        <v>42</v>
      </c>
      <c r="I66" s="196" t="s">
        <v>43</v>
      </c>
      <c r="J66" s="121"/>
      <c r="K66" s="121"/>
      <c r="L66" s="121"/>
      <c r="M66" s="121"/>
      <c r="N66" s="120" t="s">
        <v>44</v>
      </c>
      <c r="O66" s="122"/>
    </row>
    <row r="67" spans="2:16" ht="14" thickBot="1" x14ac:dyDescent="0.2">
      <c r="C67" s="51"/>
      <c r="E67" s="123" t="s">
        <v>13</v>
      </c>
      <c r="F67" s="124" t="s">
        <v>14</v>
      </c>
      <c r="G67" s="124" t="s">
        <v>15</v>
      </c>
      <c r="H67" s="124" t="s">
        <v>16</v>
      </c>
      <c r="I67" s="124" t="s">
        <v>17</v>
      </c>
      <c r="J67" s="124" t="s">
        <v>18</v>
      </c>
      <c r="K67" s="124" t="s">
        <v>19</v>
      </c>
      <c r="L67" s="124" t="s">
        <v>20</v>
      </c>
      <c r="M67" s="124" t="s">
        <v>21</v>
      </c>
      <c r="N67" s="124" t="s">
        <v>22</v>
      </c>
      <c r="O67" s="125"/>
    </row>
    <row r="68" spans="2:16" x14ac:dyDescent="0.15">
      <c r="C68" s="126" t="s">
        <v>45</v>
      </c>
      <c r="D68" s="127">
        <f t="shared" ref="D68:N68" si="34">D6+D8+D10+D12+D14+D16+D18+D20</f>
        <v>49941</v>
      </c>
      <c r="E68" s="128">
        <f t="shared" si="34"/>
        <v>700</v>
      </c>
      <c r="F68" s="129">
        <f t="shared" si="34"/>
        <v>4840</v>
      </c>
      <c r="G68" s="129">
        <f t="shared" si="34"/>
        <v>10500</v>
      </c>
      <c r="H68" s="129">
        <f t="shared" si="34"/>
        <v>11500</v>
      </c>
      <c r="I68" s="129">
        <f t="shared" si="34"/>
        <v>11003</v>
      </c>
      <c r="J68" s="129">
        <f t="shared" si="34"/>
        <v>6300</v>
      </c>
      <c r="K68" s="129">
        <f t="shared" si="34"/>
        <v>4598</v>
      </c>
      <c r="L68" s="129">
        <f t="shared" si="34"/>
        <v>500</v>
      </c>
      <c r="M68" s="129">
        <f t="shared" si="34"/>
        <v>0</v>
      </c>
      <c r="N68" s="129">
        <f t="shared" si="34"/>
        <v>0</v>
      </c>
      <c r="O68" s="130">
        <f>O38+O41+O43+O45+O47+O49+O51+O53</f>
        <v>116523.38461538462</v>
      </c>
    </row>
    <row r="69" spans="2:16" x14ac:dyDescent="0.15">
      <c r="C69" s="126" t="s">
        <v>46</v>
      </c>
      <c r="E69" s="131">
        <f>E68</f>
        <v>700</v>
      </c>
      <c r="F69" s="20">
        <f>E69+F68</f>
        <v>5540</v>
      </c>
      <c r="G69" s="20">
        <f t="shared" ref="G69:N69" si="35">F69+G68</f>
        <v>16040</v>
      </c>
      <c r="H69" s="132">
        <f t="shared" si="35"/>
        <v>27540</v>
      </c>
      <c r="I69" s="127">
        <f t="shared" si="35"/>
        <v>38543</v>
      </c>
      <c r="J69" s="20">
        <f t="shared" si="35"/>
        <v>44843</v>
      </c>
      <c r="K69" s="20">
        <f t="shared" si="35"/>
        <v>49441</v>
      </c>
      <c r="L69" s="20">
        <f t="shared" si="35"/>
        <v>49941</v>
      </c>
      <c r="M69" s="20">
        <f t="shared" si="35"/>
        <v>49941</v>
      </c>
      <c r="N69" s="127">
        <f t="shared" si="35"/>
        <v>49941</v>
      </c>
      <c r="O69" s="130"/>
    </row>
    <row r="70" spans="2:16" x14ac:dyDescent="0.15">
      <c r="C70" s="126"/>
      <c r="E70" s="131"/>
      <c r="F70" s="20"/>
      <c r="G70" s="20"/>
      <c r="H70" s="133">
        <f>H69/D68</f>
        <v>0.55145071183997119</v>
      </c>
      <c r="I70" s="134">
        <f>I69/D68</f>
        <v>0.7717706894135079</v>
      </c>
      <c r="J70" s="20"/>
      <c r="K70" s="20"/>
      <c r="L70" s="20"/>
      <c r="M70" s="20"/>
      <c r="N70" s="134">
        <f>N69/D68</f>
        <v>1</v>
      </c>
      <c r="O70" s="130"/>
    </row>
    <row r="71" spans="2:16" x14ac:dyDescent="0.15">
      <c r="C71" s="126" t="s">
        <v>47</v>
      </c>
      <c r="D71" s="135">
        <f t="shared" ref="D71:O71" si="36">D7+D9+D11+D13+D15+D17+D19+D21</f>
        <v>841695</v>
      </c>
      <c r="E71" s="128">
        <f t="shared" si="36"/>
        <v>9000</v>
      </c>
      <c r="F71" s="129">
        <f t="shared" si="36"/>
        <v>105500</v>
      </c>
      <c r="G71" s="129">
        <f t="shared" si="36"/>
        <v>148500</v>
      </c>
      <c r="H71" s="129">
        <f t="shared" si="36"/>
        <v>163000</v>
      </c>
      <c r="I71" s="129">
        <f t="shared" si="36"/>
        <v>162000</v>
      </c>
      <c r="J71" s="129">
        <f t="shared" si="36"/>
        <v>146995</v>
      </c>
      <c r="K71" s="129">
        <f t="shared" si="36"/>
        <v>67000</v>
      </c>
      <c r="L71" s="129">
        <f t="shared" si="36"/>
        <v>32200</v>
      </c>
      <c r="M71" s="129">
        <f t="shared" si="36"/>
        <v>7500</v>
      </c>
      <c r="N71" s="129">
        <f t="shared" si="36"/>
        <v>0</v>
      </c>
      <c r="O71" s="136">
        <f t="shared" si="36"/>
        <v>841695</v>
      </c>
    </row>
    <row r="72" spans="2:16" s="140" customFormat="1" x14ac:dyDescent="0.15">
      <c r="B72" s="137"/>
      <c r="C72" s="126" t="s">
        <v>48</v>
      </c>
      <c r="D72" s="129"/>
      <c r="E72" s="128">
        <f>E71</f>
        <v>9000</v>
      </c>
      <c r="F72" s="129">
        <f>E72+F71</f>
        <v>114500</v>
      </c>
      <c r="G72" s="129">
        <f t="shared" ref="G72:N72" si="37">F72+G71</f>
        <v>263000</v>
      </c>
      <c r="H72" s="138">
        <f t="shared" si="37"/>
        <v>426000</v>
      </c>
      <c r="I72" s="135">
        <f t="shared" si="37"/>
        <v>588000</v>
      </c>
      <c r="J72" s="129">
        <f t="shared" si="37"/>
        <v>734995</v>
      </c>
      <c r="K72" s="129">
        <f t="shared" si="37"/>
        <v>801995</v>
      </c>
      <c r="L72" s="129">
        <f t="shared" si="37"/>
        <v>834195</v>
      </c>
      <c r="M72" s="129">
        <f t="shared" si="37"/>
        <v>841695</v>
      </c>
      <c r="N72" s="135">
        <f t="shared" si="37"/>
        <v>841695</v>
      </c>
      <c r="O72" s="139"/>
      <c r="P72" s="1"/>
    </row>
    <row r="73" spans="2:16" s="140" customFormat="1" ht="14" thickBot="1" x14ac:dyDescent="0.2">
      <c r="B73" s="137"/>
      <c r="C73" s="126"/>
      <c r="D73" s="129"/>
      <c r="E73" s="128"/>
      <c r="F73" s="129"/>
      <c r="G73" s="129"/>
      <c r="H73" s="133">
        <f>H72/D71</f>
        <v>0.50612157610535879</v>
      </c>
      <c r="I73" s="141">
        <f>I72/D71</f>
        <v>0.69859034448345303</v>
      </c>
      <c r="J73" s="129"/>
      <c r="K73" s="129"/>
      <c r="L73" s="129"/>
      <c r="M73" s="129"/>
      <c r="N73" s="141">
        <f>N72/D71</f>
        <v>1</v>
      </c>
      <c r="O73" s="139"/>
      <c r="P73" s="1"/>
    </row>
    <row r="74" spans="2:16" ht="14" thickBot="1" x14ac:dyDescent="0.2">
      <c r="C74" s="51"/>
      <c r="E74" s="123" t="s">
        <v>13</v>
      </c>
      <c r="F74" s="124" t="s">
        <v>14</v>
      </c>
      <c r="G74" s="124" t="s">
        <v>15</v>
      </c>
      <c r="H74" s="124" t="s">
        <v>16</v>
      </c>
      <c r="I74" s="124" t="s">
        <v>17</v>
      </c>
      <c r="J74" s="124" t="s">
        <v>18</v>
      </c>
      <c r="K74" s="124" t="s">
        <v>19</v>
      </c>
      <c r="L74" s="124" t="s">
        <v>20</v>
      </c>
      <c r="M74" s="124" t="s">
        <v>21</v>
      </c>
      <c r="N74" s="124" t="s">
        <v>22</v>
      </c>
      <c r="O74" s="125"/>
    </row>
    <row r="75" spans="2:16" x14ac:dyDescent="0.15">
      <c r="B75" s="118" t="s">
        <v>49</v>
      </c>
      <c r="C75" s="119"/>
      <c r="D75" s="82"/>
      <c r="E75" s="119"/>
      <c r="F75" s="82"/>
      <c r="G75" s="82"/>
      <c r="H75" s="120" t="s">
        <v>42</v>
      </c>
      <c r="I75" s="120" t="s">
        <v>43</v>
      </c>
      <c r="J75" s="121"/>
      <c r="K75" s="121"/>
      <c r="L75" s="121"/>
      <c r="M75" s="121"/>
      <c r="N75" s="120" t="s">
        <v>44</v>
      </c>
      <c r="O75" s="122"/>
    </row>
    <row r="76" spans="2:16" x14ac:dyDescent="0.15">
      <c r="C76" s="126" t="s">
        <v>50</v>
      </c>
      <c r="D76" s="127">
        <f>D45+D47+D49+D51+D53+D55+D57+D59</f>
        <v>133237.93846153849</v>
      </c>
      <c r="E76" s="131">
        <f>E45+E47+E49+E51+E53+E55+E57+E59</f>
        <v>20399.544615384621</v>
      </c>
      <c r="F76" s="20">
        <f t="shared" ref="F76:O76" si="38">F45+F47+F49+F51+F53+F55+F57+F59</f>
        <v>32057.700000000008</v>
      </c>
      <c r="G76" s="20">
        <f t="shared" si="38"/>
        <v>23245.078461538462</v>
      </c>
      <c r="H76" s="20">
        <f t="shared" si="38"/>
        <v>18276.923076923078</v>
      </c>
      <c r="I76" s="20">
        <f t="shared" si="38"/>
        <v>16129.923076923078</v>
      </c>
      <c r="J76" s="20">
        <f t="shared" si="38"/>
        <v>10876.923076923078</v>
      </c>
      <c r="K76" s="20">
        <f t="shared" si="38"/>
        <v>8674.923076923078</v>
      </c>
      <c r="L76" s="20">
        <f t="shared" si="38"/>
        <v>3576.9230769230771</v>
      </c>
      <c r="M76" s="20">
        <f t="shared" si="38"/>
        <v>0</v>
      </c>
      <c r="N76" s="20">
        <f t="shared" si="38"/>
        <v>0</v>
      </c>
      <c r="O76" s="130">
        <f t="shared" si="38"/>
        <v>133237.93846153849</v>
      </c>
    </row>
    <row r="77" spans="2:16" x14ac:dyDescent="0.15">
      <c r="C77" s="126" t="s">
        <v>51</v>
      </c>
      <c r="E77" s="131">
        <f>E76</f>
        <v>20399.544615384621</v>
      </c>
      <c r="F77" s="20">
        <f>E77+F76</f>
        <v>52457.244615384625</v>
      </c>
      <c r="G77" s="20">
        <f t="shared" ref="G77:N77" si="39">F77+G76</f>
        <v>75702.323076923087</v>
      </c>
      <c r="H77" s="138">
        <f t="shared" si="39"/>
        <v>93979.246153846165</v>
      </c>
      <c r="I77" s="127">
        <f t="shared" si="39"/>
        <v>110109.16923076924</v>
      </c>
      <c r="J77" s="20">
        <f t="shared" si="39"/>
        <v>120986.09230769232</v>
      </c>
      <c r="K77" s="20">
        <f t="shared" si="39"/>
        <v>129661.0153846154</v>
      </c>
      <c r="L77" s="20">
        <f t="shared" si="39"/>
        <v>133237.93846153846</v>
      </c>
      <c r="M77" s="20">
        <f t="shared" si="39"/>
        <v>133237.93846153846</v>
      </c>
      <c r="N77" s="127">
        <f t="shared" si="39"/>
        <v>133237.93846153846</v>
      </c>
      <c r="O77" s="130"/>
    </row>
    <row r="78" spans="2:16" x14ac:dyDescent="0.15">
      <c r="C78" s="126"/>
      <c r="E78" s="131"/>
      <c r="F78" s="20"/>
      <c r="G78" s="20"/>
      <c r="H78" s="133">
        <f>H77/D76</f>
        <v>0.70534899623184244</v>
      </c>
      <c r="I78" s="134">
        <f>I77/D76</f>
        <v>0.82641003382496958</v>
      </c>
      <c r="J78" s="20"/>
      <c r="K78" s="20"/>
      <c r="L78" s="20"/>
      <c r="M78" s="20"/>
      <c r="N78" s="134">
        <f>N77/D76</f>
        <v>0.99999999999999978</v>
      </c>
      <c r="O78" s="130"/>
    </row>
    <row r="79" spans="2:16" x14ac:dyDescent="0.15">
      <c r="C79" s="126" t="s">
        <v>47</v>
      </c>
      <c r="D79" s="135">
        <f t="shared" ref="D79:O79" si="40">D46+D48+D50+D52+D54+D56+D58+D60</f>
        <v>1140513.4461538461</v>
      </c>
      <c r="E79" s="128">
        <f t="shared" si="40"/>
        <v>65503.051720147225</v>
      </c>
      <c r="F79" s="129">
        <f t="shared" si="40"/>
        <v>203238.14907890791</v>
      </c>
      <c r="G79" s="129">
        <f t="shared" si="40"/>
        <v>209875.79332730296</v>
      </c>
      <c r="H79" s="129">
        <f t="shared" si="40"/>
        <v>195007.6249046344</v>
      </c>
      <c r="I79" s="129">
        <f t="shared" si="40"/>
        <v>178193.82712285366</v>
      </c>
      <c r="J79" s="129">
        <f t="shared" si="40"/>
        <v>159995</v>
      </c>
      <c r="K79" s="129">
        <f t="shared" si="40"/>
        <v>79000</v>
      </c>
      <c r="L79" s="129">
        <f t="shared" si="40"/>
        <v>42200</v>
      </c>
      <c r="M79" s="129">
        <f t="shared" si="40"/>
        <v>7500</v>
      </c>
      <c r="N79" s="129">
        <f t="shared" si="40"/>
        <v>0</v>
      </c>
      <c r="O79" s="139">
        <f t="shared" si="40"/>
        <v>1140513.4461538461</v>
      </c>
    </row>
    <row r="80" spans="2:16" s="140" customFormat="1" x14ac:dyDescent="0.15">
      <c r="B80" s="137"/>
      <c r="C80" s="126" t="s">
        <v>48</v>
      </c>
      <c r="D80" s="129"/>
      <c r="E80" s="128">
        <f>E79</f>
        <v>65503.051720147225</v>
      </c>
      <c r="F80" s="129">
        <f>E80+F79</f>
        <v>268741.20079905516</v>
      </c>
      <c r="G80" s="129">
        <f t="shared" ref="G80:N80" si="41">F80+G79</f>
        <v>478616.99412635813</v>
      </c>
      <c r="H80" s="132">
        <f t="shared" si="41"/>
        <v>673624.6190309925</v>
      </c>
      <c r="I80" s="135">
        <f t="shared" si="41"/>
        <v>851818.4461538461</v>
      </c>
      <c r="J80" s="129">
        <f t="shared" si="41"/>
        <v>1011813.4461538461</v>
      </c>
      <c r="K80" s="129">
        <f t="shared" si="41"/>
        <v>1090813.4461538461</v>
      </c>
      <c r="L80" s="129">
        <f t="shared" si="41"/>
        <v>1133013.4461538461</v>
      </c>
      <c r="M80" s="129">
        <f t="shared" si="41"/>
        <v>1140513.4461538461</v>
      </c>
      <c r="N80" s="135">
        <f t="shared" si="41"/>
        <v>1140513.4461538461</v>
      </c>
      <c r="O80" s="139"/>
      <c r="P80" s="1"/>
    </row>
    <row r="81" spans="2:16" s="140" customFormat="1" x14ac:dyDescent="0.15">
      <c r="B81" s="137"/>
      <c r="C81" s="126"/>
      <c r="D81" s="129"/>
      <c r="E81" s="128"/>
      <c r="F81" s="129"/>
      <c r="G81" s="129"/>
      <c r="H81" s="133">
        <f>H80/D79</f>
        <v>0.5906327727241244</v>
      </c>
      <c r="I81" s="141">
        <f>I80/D79</f>
        <v>0.74687277824424936</v>
      </c>
      <c r="J81" s="129"/>
      <c r="K81" s="129"/>
      <c r="L81" s="129"/>
      <c r="M81" s="129"/>
      <c r="N81" s="141">
        <f>N80/D79</f>
        <v>1</v>
      </c>
      <c r="O81" s="139"/>
      <c r="P81" s="1"/>
    </row>
    <row r="82" spans="2:16" x14ac:dyDescent="0.15">
      <c r="C82" s="203" t="s">
        <v>52</v>
      </c>
      <c r="D82" s="204"/>
      <c r="E82" s="204"/>
      <c r="F82" s="204"/>
      <c r="G82" s="204"/>
      <c r="H82" s="224">
        <f>H77+H80</f>
        <v>767603.86518483865</v>
      </c>
      <c r="I82" s="224">
        <f>I77+I80</f>
        <v>961927.61538461538</v>
      </c>
      <c r="J82" s="224"/>
      <c r="K82" s="224"/>
      <c r="L82" s="224"/>
      <c r="M82" s="224"/>
      <c r="N82" s="224">
        <f>N77+N80</f>
        <v>1273751.3846153845</v>
      </c>
      <c r="O82" s="205"/>
      <c r="P82" s="146"/>
    </row>
    <row r="83" spans="2:16" x14ac:dyDescent="0.15">
      <c r="C83" s="206"/>
      <c r="D83" s="207"/>
      <c r="E83" s="207"/>
      <c r="F83" s="207"/>
      <c r="G83" s="207"/>
      <c r="H83" s="225">
        <f>H82/(D76+D79)</f>
        <v>0.60263240884846647</v>
      </c>
      <c r="I83" s="225">
        <f>I82/(D76+D79)</f>
        <v>0.7551925964540358</v>
      </c>
      <c r="J83" s="226"/>
      <c r="K83" s="226"/>
      <c r="L83" s="226"/>
      <c r="M83" s="226"/>
      <c r="N83" s="225">
        <f>N82/(D76+D79)</f>
        <v>1</v>
      </c>
      <c r="O83" s="208"/>
      <c r="P83" s="146"/>
    </row>
    <row r="84" spans="2:16" x14ac:dyDescent="0.15">
      <c r="C84" s="51" t="s">
        <v>53</v>
      </c>
      <c r="D84" s="200">
        <f>D77/300</f>
        <v>0</v>
      </c>
      <c r="E84" s="201">
        <f>E77/300</f>
        <v>67.998482051282068</v>
      </c>
      <c r="F84" s="200">
        <f t="shared" ref="F84:O84" si="42">F77/300</f>
        <v>174.85748205128209</v>
      </c>
      <c r="G84" s="200">
        <f t="shared" si="42"/>
        <v>252.34107692307697</v>
      </c>
      <c r="H84" s="200">
        <f t="shared" si="42"/>
        <v>313.26415384615387</v>
      </c>
      <c r="I84" s="200">
        <f t="shared" si="42"/>
        <v>367.03056410256414</v>
      </c>
      <c r="J84" s="200">
        <f t="shared" si="42"/>
        <v>403.28697435897442</v>
      </c>
      <c r="K84" s="200">
        <f t="shared" si="42"/>
        <v>432.20338461538466</v>
      </c>
      <c r="L84" s="200">
        <f t="shared" si="42"/>
        <v>444.12646153846157</v>
      </c>
      <c r="M84" s="200">
        <f t="shared" si="42"/>
        <v>444.12646153846157</v>
      </c>
      <c r="N84" s="200">
        <f>N77/300</f>
        <v>444.12646153846157</v>
      </c>
      <c r="O84" s="202">
        <f t="shared" si="42"/>
        <v>0</v>
      </c>
    </row>
    <row r="85" spans="2:16" x14ac:dyDescent="0.15">
      <c r="C85" s="51" t="s">
        <v>54</v>
      </c>
      <c r="D85" s="20">
        <f>D80/(4*20)</f>
        <v>0</v>
      </c>
      <c r="E85" s="131">
        <f>E80/(4*20)</f>
        <v>818.78814650184029</v>
      </c>
      <c r="F85" s="20">
        <f t="shared" ref="F85:N85" si="43">F80/(4*20)</f>
        <v>3359.2650099881894</v>
      </c>
      <c r="G85" s="20">
        <f t="shared" si="43"/>
        <v>5982.7124265794764</v>
      </c>
      <c r="H85" s="20">
        <f t="shared" si="43"/>
        <v>8420.3077378874059</v>
      </c>
      <c r="I85" s="20">
        <f t="shared" si="43"/>
        <v>10647.730576923077</v>
      </c>
      <c r="J85" s="20">
        <f t="shared" si="43"/>
        <v>12647.668076923077</v>
      </c>
      <c r="K85" s="20">
        <f t="shared" si="43"/>
        <v>13635.168076923077</v>
      </c>
      <c r="L85" s="20">
        <f t="shared" si="43"/>
        <v>14162.668076923077</v>
      </c>
      <c r="M85" s="20">
        <f t="shared" si="43"/>
        <v>14256.418076923077</v>
      </c>
      <c r="N85" s="20">
        <f t="shared" si="43"/>
        <v>14256.418076923077</v>
      </c>
      <c r="O85" s="130">
        <f t="shared" ref="O85" si="44">O80/(4*40)</f>
        <v>0</v>
      </c>
    </row>
    <row r="86" spans="2:16" ht="14" thickBot="1" x14ac:dyDescent="0.2">
      <c r="C86" s="113" t="s">
        <v>55</v>
      </c>
      <c r="D86" s="142"/>
      <c r="E86" s="143">
        <f>E84+E85</f>
        <v>886.78662855312234</v>
      </c>
      <c r="F86" s="144">
        <f>F84+F85</f>
        <v>3534.1224920394716</v>
      </c>
      <c r="G86" s="144">
        <f>G84+G85</f>
        <v>6235.0535035025532</v>
      </c>
      <c r="H86" s="144">
        <f t="shared" ref="H86:O86" si="45">H84+H85</f>
        <v>8733.5718917335598</v>
      </c>
      <c r="I86" s="227">
        <f>I84+I85</f>
        <v>11014.761141025641</v>
      </c>
      <c r="J86" s="227">
        <f t="shared" si="45"/>
        <v>13050.955051282051</v>
      </c>
      <c r="K86" s="227">
        <f t="shared" si="45"/>
        <v>14067.371461538462</v>
      </c>
      <c r="L86" s="227">
        <f t="shared" si="45"/>
        <v>14606.794538461538</v>
      </c>
      <c r="M86" s="227">
        <f t="shared" si="45"/>
        <v>14700.544538461538</v>
      </c>
      <c r="N86" s="227">
        <f>N84+N85</f>
        <v>14700.544538461538</v>
      </c>
      <c r="O86" s="145">
        <f t="shared" si="45"/>
        <v>0</v>
      </c>
    </row>
    <row r="87" spans="2:16" x14ac:dyDescent="0.15">
      <c r="C87" s="119"/>
      <c r="D87" s="82"/>
      <c r="E87" s="147">
        <f>E76+E79</f>
        <v>85902.596335531853</v>
      </c>
      <c r="F87" s="147">
        <f t="shared" ref="F87:N87" si="46">F76+F79</f>
        <v>235295.84907890792</v>
      </c>
      <c r="G87" s="147">
        <f t="shared" si="46"/>
        <v>233120.87178884144</v>
      </c>
      <c r="H87" s="147">
        <f t="shared" si="46"/>
        <v>213284.54798155749</v>
      </c>
      <c r="I87" s="147">
        <f t="shared" si="46"/>
        <v>194323.75019977672</v>
      </c>
      <c r="J87" s="147">
        <f t="shared" si="46"/>
        <v>170871.92307692306</v>
      </c>
      <c r="K87" s="147">
        <f t="shared" si="46"/>
        <v>87674.923076923078</v>
      </c>
      <c r="L87" s="147">
        <f t="shared" si="46"/>
        <v>45776.923076923078</v>
      </c>
      <c r="M87" s="147">
        <f t="shared" si="46"/>
        <v>7500</v>
      </c>
      <c r="N87" s="147">
        <f t="shared" si="46"/>
        <v>0</v>
      </c>
      <c r="O87" s="148"/>
    </row>
    <row r="88" spans="2:16" x14ac:dyDescent="0.15">
      <c r="C88" s="3"/>
      <c r="E88" s="20"/>
      <c r="O88" s="151"/>
      <c r="P88" s="146"/>
    </row>
    <row r="89" spans="2:16" x14ac:dyDescent="0.15">
      <c r="C89" s="3"/>
      <c r="D89" s="149"/>
      <c r="E89" s="149"/>
      <c r="F89" s="149"/>
      <c r="G89" s="149"/>
      <c r="H89" s="149"/>
      <c r="I89" s="149"/>
      <c r="J89" s="149"/>
      <c r="K89" s="149"/>
      <c r="L89" s="149"/>
      <c r="O89" s="152"/>
    </row>
    <row r="90" spans="2:16" x14ac:dyDescent="0.15">
      <c r="B90" s="153" t="s">
        <v>56</v>
      </c>
      <c r="C90" s="51"/>
      <c r="O90" s="152"/>
    </row>
    <row r="91" spans="2:16" x14ac:dyDescent="0.15">
      <c r="C91" s="119" t="s">
        <v>57</v>
      </c>
      <c r="D91" s="82"/>
      <c r="E91" s="154">
        <f>+E76</f>
        <v>20399.544615384621</v>
      </c>
      <c r="F91" s="154">
        <f t="shared" ref="F91:N91" si="47">+F76+E76</f>
        <v>52457.244615384625</v>
      </c>
      <c r="G91" s="154">
        <f t="shared" si="47"/>
        <v>55302.778461538473</v>
      </c>
      <c r="H91" s="154">
        <f t="shared" si="47"/>
        <v>41522.00153846154</v>
      </c>
      <c r="I91" s="154">
        <f t="shared" si="47"/>
        <v>34406.846153846156</v>
      </c>
      <c r="J91" s="154">
        <f t="shared" si="47"/>
        <v>27006.846153846156</v>
      </c>
      <c r="K91" s="154">
        <f t="shared" si="47"/>
        <v>19551.846153846156</v>
      </c>
      <c r="L91" s="154">
        <f t="shared" si="47"/>
        <v>12251.846153846156</v>
      </c>
      <c r="M91" s="154">
        <f t="shared" si="47"/>
        <v>3576.9230769230771</v>
      </c>
      <c r="N91" s="154">
        <f t="shared" si="47"/>
        <v>0</v>
      </c>
      <c r="O91" s="155">
        <f t="shared" ref="O91:O92" si="48">SUM(E91:N91)</f>
        <v>266475.87692307692</v>
      </c>
      <c r="P91" s="20">
        <f>+P76</f>
        <v>0</v>
      </c>
    </row>
    <row r="92" spans="2:16" x14ac:dyDescent="0.15">
      <c r="C92" s="51" t="s">
        <v>58</v>
      </c>
      <c r="E92" s="20">
        <f>E91/(300*5)</f>
        <v>13.599696410256414</v>
      </c>
      <c r="F92" s="20">
        <f>F91/(300*5)</f>
        <v>34.971496410256414</v>
      </c>
      <c r="G92" s="20">
        <f>G91/(300*5)</f>
        <v>36.868518974358985</v>
      </c>
      <c r="H92" s="20">
        <f t="shared" ref="H92:N92" si="49">H91/(300*5)</f>
        <v>27.681334358974361</v>
      </c>
      <c r="I92" s="20">
        <f t="shared" si="49"/>
        <v>22.937897435897437</v>
      </c>
      <c r="J92" s="20">
        <f t="shared" si="49"/>
        <v>18.004564102564103</v>
      </c>
      <c r="K92" s="20">
        <f t="shared" si="49"/>
        <v>13.034564102564104</v>
      </c>
      <c r="L92" s="20">
        <f t="shared" si="49"/>
        <v>8.1678974358974372</v>
      </c>
      <c r="M92" s="20">
        <f t="shared" si="49"/>
        <v>2.3846153846153846</v>
      </c>
      <c r="N92" s="20">
        <f t="shared" si="49"/>
        <v>0</v>
      </c>
      <c r="O92" s="156">
        <f t="shared" si="48"/>
        <v>177.65058461538464</v>
      </c>
    </row>
    <row r="93" spans="2:16" x14ac:dyDescent="0.15">
      <c r="C93" s="51" t="s">
        <v>59</v>
      </c>
      <c r="E93" s="157">
        <f>+E92</f>
        <v>13.599696410256414</v>
      </c>
      <c r="F93" s="157">
        <f>+F92-E92</f>
        <v>21.3718</v>
      </c>
      <c r="G93" s="157">
        <f>+G92-F92</f>
        <v>1.8970225641025706</v>
      </c>
      <c r="H93" s="157"/>
      <c r="I93" s="157"/>
      <c r="J93" s="157"/>
      <c r="K93" s="157"/>
      <c r="L93" s="157"/>
      <c r="M93" s="157"/>
      <c r="N93" s="157"/>
      <c r="O93" s="156">
        <f>SUM(E93:N93)</f>
        <v>36.868518974358985</v>
      </c>
    </row>
    <row r="94" spans="2:16" x14ac:dyDescent="0.15">
      <c r="C94" s="51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130"/>
    </row>
    <row r="95" spans="2:16" x14ac:dyDescent="0.15">
      <c r="C95" s="51" t="s">
        <v>60</v>
      </c>
      <c r="E95" s="20">
        <f>E79</f>
        <v>65503.051720147225</v>
      </c>
      <c r="F95" s="20">
        <f t="shared" ref="F95:N95" si="50">F79+E79</f>
        <v>268741.20079905516</v>
      </c>
      <c r="G95" s="20">
        <f t="shared" si="50"/>
        <v>413113.94240621087</v>
      </c>
      <c r="H95" s="20">
        <f t="shared" si="50"/>
        <v>404883.41823193734</v>
      </c>
      <c r="I95" s="20">
        <f t="shared" si="50"/>
        <v>373201.45202748803</v>
      </c>
      <c r="J95" s="20">
        <f t="shared" si="50"/>
        <v>338188.82712285366</v>
      </c>
      <c r="K95" s="20">
        <f t="shared" si="50"/>
        <v>238995</v>
      </c>
      <c r="L95" s="20">
        <f t="shared" si="50"/>
        <v>121200</v>
      </c>
      <c r="M95" s="20">
        <f t="shared" si="50"/>
        <v>49700</v>
      </c>
      <c r="N95" s="20">
        <f t="shared" si="50"/>
        <v>7500</v>
      </c>
      <c r="O95" s="158">
        <f t="shared" ref="O95:O96" si="51">SUM(E95:N95)</f>
        <v>2281026.8923076922</v>
      </c>
    </row>
    <row r="96" spans="2:16" x14ac:dyDescent="0.15">
      <c r="C96" s="51" t="s">
        <v>61</v>
      </c>
      <c r="E96" s="20">
        <f>E95/(160*10)</f>
        <v>40.939407325092013</v>
      </c>
      <c r="F96" s="20">
        <f t="shared" ref="F96:N96" si="52">F95/(160*10)</f>
        <v>167.96325049940947</v>
      </c>
      <c r="G96" s="20">
        <f t="shared" si="52"/>
        <v>258.19621400388178</v>
      </c>
      <c r="H96" s="20">
        <f t="shared" si="52"/>
        <v>253.05213639496083</v>
      </c>
      <c r="I96" s="20">
        <f t="shared" si="52"/>
        <v>233.25090751718002</v>
      </c>
      <c r="J96" s="20">
        <f t="shared" si="52"/>
        <v>211.36801695178355</v>
      </c>
      <c r="K96" s="20">
        <f t="shared" si="52"/>
        <v>149.37187499999999</v>
      </c>
      <c r="L96" s="20">
        <f t="shared" si="52"/>
        <v>75.75</v>
      </c>
      <c r="M96" s="20">
        <f t="shared" si="52"/>
        <v>31.0625</v>
      </c>
      <c r="N96" s="20">
        <f t="shared" si="52"/>
        <v>4.6875</v>
      </c>
      <c r="O96" s="158">
        <f t="shared" si="51"/>
        <v>1425.6418076923078</v>
      </c>
    </row>
    <row r="97" spans="3:20" x14ac:dyDescent="0.15">
      <c r="C97" s="51" t="s">
        <v>62</v>
      </c>
      <c r="E97" s="159">
        <f>+E96</f>
        <v>40.939407325092013</v>
      </c>
      <c r="F97" s="159">
        <f>+F96-E96</f>
        <v>127.02384317431745</v>
      </c>
      <c r="G97" s="159">
        <f>+G96-F96</f>
        <v>90.232963504472309</v>
      </c>
      <c r="H97" s="159"/>
      <c r="I97" s="159"/>
      <c r="J97" s="159"/>
      <c r="K97" s="159"/>
      <c r="L97" s="159"/>
      <c r="M97" s="159"/>
      <c r="N97" s="159"/>
      <c r="O97" s="158">
        <f>SUM(E97:N97)</f>
        <v>258.19621400388178</v>
      </c>
    </row>
    <row r="98" spans="3:20" ht="14" thickBot="1" x14ac:dyDescent="0.2">
      <c r="C98" s="113"/>
      <c r="D98" s="149"/>
      <c r="E98" s="150">
        <f>E97+E93</f>
        <v>54.539103735348426</v>
      </c>
      <c r="F98" s="150">
        <f>F97+F93</f>
        <v>148.39564317431746</v>
      </c>
      <c r="G98" s="150">
        <f>G97+G93</f>
        <v>92.12998606857488</v>
      </c>
      <c r="H98" s="150">
        <f t="shared" ref="H98:N98" si="53">H97+H93</f>
        <v>0</v>
      </c>
      <c r="I98" s="150">
        <f t="shared" si="53"/>
        <v>0</v>
      </c>
      <c r="J98" s="150">
        <f t="shared" si="53"/>
        <v>0</v>
      </c>
      <c r="K98" s="150">
        <f t="shared" si="53"/>
        <v>0</v>
      </c>
      <c r="L98" s="150">
        <f t="shared" si="53"/>
        <v>0</v>
      </c>
      <c r="M98" s="150">
        <f t="shared" si="53"/>
        <v>0</v>
      </c>
      <c r="N98" s="150">
        <f t="shared" si="53"/>
        <v>0</v>
      </c>
      <c r="O98" s="160">
        <f>O97+O93</f>
        <v>295.06473297824078</v>
      </c>
      <c r="Q98" s="20">
        <f>O98/8</f>
        <v>36.883091622280098</v>
      </c>
      <c r="R98" s="1" t="s">
        <v>63</v>
      </c>
    </row>
    <row r="100" spans="3:20" x14ac:dyDescent="0.15"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161"/>
    </row>
    <row r="101" spans="3:20" x14ac:dyDescent="0.15"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161"/>
    </row>
    <row r="102" spans="3:20" x14ac:dyDescent="0.15">
      <c r="O102" s="162"/>
      <c r="P102" s="146"/>
    </row>
    <row r="103" spans="3:20" x14ac:dyDescent="0.15">
      <c r="O103" s="162"/>
      <c r="P103" s="146"/>
    </row>
    <row r="108" spans="3:20" hidden="1" x14ac:dyDescent="0.15"/>
    <row r="109" spans="3:20" hidden="1" x14ac:dyDescent="0.15"/>
    <row r="110" spans="3:20" hidden="1" x14ac:dyDescent="0.15"/>
    <row r="111" spans="3:20" hidden="1" x14ac:dyDescent="0.15"/>
    <row r="112" spans="3:20" hidden="1" x14ac:dyDescent="0.15">
      <c r="C112" s="164"/>
      <c r="D112" s="163"/>
      <c r="E112" s="163"/>
      <c r="F112" s="163"/>
      <c r="G112" s="163"/>
      <c r="H112" s="163"/>
      <c r="I112" s="163"/>
      <c r="J112" s="163"/>
      <c r="K112" s="163"/>
      <c r="L112" s="165">
        <v>1.4427803344818428</v>
      </c>
      <c r="M112" s="165">
        <v>0.91668737831819325</v>
      </c>
      <c r="N112" s="165">
        <v>1.6032852455759667</v>
      </c>
      <c r="O112" s="166">
        <v>1.3612158826068357</v>
      </c>
      <c r="P112" s="165">
        <v>2.5900679032532659</v>
      </c>
      <c r="Q112" s="165">
        <v>3.268888609224045</v>
      </c>
      <c r="R112" s="165">
        <v>0.88354407245624811</v>
      </c>
      <c r="S112" s="163"/>
      <c r="T112" s="163"/>
    </row>
    <row r="113" spans="2:20" hidden="1" x14ac:dyDescent="0.15">
      <c r="C113" s="164" t="s">
        <v>64</v>
      </c>
      <c r="D113" s="164">
        <v>30</v>
      </c>
      <c r="E113" s="164">
        <v>15</v>
      </c>
      <c r="F113" s="164">
        <v>15</v>
      </c>
      <c r="H113" s="163"/>
      <c r="J113" s="163"/>
      <c r="K113" s="163"/>
      <c r="L113" s="163"/>
      <c r="M113" s="163"/>
      <c r="N113" s="163"/>
      <c r="O113" s="167"/>
      <c r="P113" s="163"/>
      <c r="Q113" s="163"/>
      <c r="R113" s="163"/>
      <c r="S113" s="163"/>
      <c r="T113" s="163"/>
    </row>
    <row r="114" spans="2:20" hidden="1" x14ac:dyDescent="0.15">
      <c r="C114" s="164" t="s">
        <v>65</v>
      </c>
      <c r="D114" s="164">
        <v>50</v>
      </c>
      <c r="E114" s="164">
        <v>25</v>
      </c>
      <c r="F114" s="164">
        <v>15</v>
      </c>
      <c r="H114" s="163"/>
      <c r="J114" s="168">
        <f>SUM(D113:H113)</f>
        <v>60</v>
      </c>
      <c r="K114" s="163"/>
      <c r="L114" s="163"/>
      <c r="M114" s="163"/>
      <c r="N114" s="163"/>
      <c r="O114" s="167"/>
      <c r="P114" s="163"/>
      <c r="Q114" s="163"/>
      <c r="R114" s="163"/>
      <c r="S114" s="163"/>
      <c r="T114" s="163"/>
    </row>
    <row r="115" spans="2:20" hidden="1" x14ac:dyDescent="0.15">
      <c r="C115" s="164" t="s">
        <v>66</v>
      </c>
      <c r="D115" s="169">
        <v>30</v>
      </c>
      <c r="E115" s="170">
        <v>15</v>
      </c>
      <c r="F115" s="170">
        <v>15</v>
      </c>
      <c r="H115" s="163"/>
      <c r="J115" s="168">
        <f>$J114*L112</f>
        <v>86.566820068910573</v>
      </c>
      <c r="K115" s="163"/>
      <c r="L115" s="163"/>
      <c r="M115" s="163"/>
      <c r="N115" s="163"/>
      <c r="O115" s="167"/>
      <c r="P115" s="163"/>
      <c r="Q115" s="163"/>
      <c r="R115" s="163"/>
      <c r="S115" s="163"/>
      <c r="T115" s="163"/>
    </row>
    <row r="116" spans="2:20" hidden="1" x14ac:dyDescent="0.15">
      <c r="C116" s="164" t="s">
        <v>67</v>
      </c>
      <c r="D116" s="169">
        <v>30</v>
      </c>
      <c r="E116" s="170">
        <v>30</v>
      </c>
      <c r="F116" s="170">
        <v>30</v>
      </c>
      <c r="H116" s="163"/>
      <c r="J116" s="168">
        <f>$J114*M112</f>
        <v>55.001242699091591</v>
      </c>
      <c r="K116" s="163"/>
      <c r="L116" s="163"/>
      <c r="M116" s="163"/>
      <c r="N116" s="163"/>
      <c r="O116" s="167"/>
      <c r="P116" s="163"/>
      <c r="Q116" s="163"/>
      <c r="R116" s="163"/>
      <c r="S116" s="163"/>
      <c r="T116" s="163"/>
    </row>
    <row r="117" spans="2:20" hidden="1" x14ac:dyDescent="0.15">
      <c r="C117" s="164" t="s">
        <v>68</v>
      </c>
      <c r="D117" s="169">
        <v>30</v>
      </c>
      <c r="E117" s="170">
        <v>15</v>
      </c>
      <c r="F117" s="170">
        <v>15</v>
      </c>
      <c r="H117" s="163"/>
      <c r="J117" s="168">
        <f>$J114*N112</f>
        <v>96.197114734557999</v>
      </c>
      <c r="K117" s="163"/>
      <c r="L117" s="163"/>
      <c r="M117" s="163"/>
      <c r="N117" s="163"/>
      <c r="O117" s="167"/>
      <c r="P117" s="163"/>
      <c r="Q117" s="163"/>
      <c r="R117" s="163"/>
      <c r="S117" s="163"/>
      <c r="T117" s="163"/>
    </row>
    <row r="118" spans="2:20" hidden="1" x14ac:dyDescent="0.15">
      <c r="C118" s="171" t="s">
        <v>26</v>
      </c>
      <c r="D118" s="169">
        <v>30</v>
      </c>
      <c r="E118" s="170">
        <v>30</v>
      </c>
      <c r="F118" s="170">
        <v>30</v>
      </c>
      <c r="H118" s="163"/>
      <c r="J118" s="168">
        <f>$J114*O112</f>
        <v>81.672952956410143</v>
      </c>
      <c r="K118" s="163"/>
      <c r="L118" s="163"/>
      <c r="M118" s="163"/>
      <c r="N118" s="163"/>
      <c r="O118" s="167"/>
      <c r="P118" s="163"/>
      <c r="Q118" s="163"/>
      <c r="R118" s="163"/>
      <c r="S118" s="163"/>
      <c r="T118" s="163"/>
    </row>
    <row r="119" spans="2:20" hidden="1" x14ac:dyDescent="0.15">
      <c r="C119" s="164" t="s">
        <v>69</v>
      </c>
      <c r="D119" s="169">
        <v>30</v>
      </c>
      <c r="E119" s="170">
        <v>15</v>
      </c>
      <c r="F119" s="170">
        <v>15</v>
      </c>
      <c r="H119" s="163"/>
      <c r="J119" s="168">
        <f>$J114*P112</f>
        <v>155.40407419519596</v>
      </c>
      <c r="K119" s="163"/>
      <c r="L119" s="163"/>
      <c r="M119" s="163"/>
      <c r="N119" s="163"/>
      <c r="O119" s="167"/>
      <c r="P119" s="163"/>
      <c r="Q119" s="163"/>
      <c r="R119" s="163"/>
      <c r="S119" s="163"/>
      <c r="T119" s="163"/>
    </row>
    <row r="120" spans="2:20" hidden="1" x14ac:dyDescent="0.15">
      <c r="C120" s="164" t="s">
        <v>70</v>
      </c>
      <c r="D120" s="172">
        <v>30</v>
      </c>
      <c r="E120" s="173">
        <v>15</v>
      </c>
      <c r="F120" s="173">
        <v>15</v>
      </c>
      <c r="H120" s="163"/>
      <c r="J120" s="168">
        <f>$J114*Q112</f>
        <v>196.13331655344271</v>
      </c>
      <c r="K120" s="163"/>
      <c r="L120" s="163"/>
      <c r="M120" s="163"/>
      <c r="N120" s="163"/>
      <c r="O120" s="167"/>
      <c r="P120" s="163"/>
      <c r="Q120" s="163"/>
      <c r="R120" s="163"/>
      <c r="S120" s="163"/>
      <c r="T120" s="163"/>
    </row>
    <row r="121" spans="2:20" hidden="1" x14ac:dyDescent="0.15">
      <c r="D121" s="174">
        <f>SUM(D113:D120)</f>
        <v>260</v>
      </c>
      <c r="E121" s="174">
        <f>SUM(E113:E120)</f>
        <v>160</v>
      </c>
      <c r="F121" s="174">
        <f>SUM(F113:F120)</f>
        <v>150</v>
      </c>
      <c r="H121" s="163"/>
      <c r="J121" s="168">
        <f>$J114*R112</f>
        <v>53.012644347374888</v>
      </c>
      <c r="K121" s="163">
        <v>500</v>
      </c>
      <c r="L121" s="163" t="s">
        <v>71</v>
      </c>
      <c r="M121" s="163"/>
      <c r="N121" s="163"/>
      <c r="O121" s="167"/>
      <c r="P121" s="163"/>
      <c r="Q121" s="163"/>
      <c r="R121" s="163"/>
      <c r="S121" s="163"/>
      <c r="T121" s="163"/>
    </row>
    <row r="122" spans="2:20" hidden="1" x14ac:dyDescent="0.15">
      <c r="B122" s="175" t="s">
        <v>64</v>
      </c>
      <c r="C122" s="176"/>
      <c r="D122" s="177">
        <v>30</v>
      </c>
      <c r="E122" s="177">
        <v>15</v>
      </c>
      <c r="F122" s="177">
        <v>15</v>
      </c>
      <c r="G122" s="178"/>
      <c r="H122" s="179"/>
      <c r="I122" s="163"/>
      <c r="J122" s="180">
        <f>SUM(J114:J121)</f>
        <v>783.98816555498388</v>
      </c>
      <c r="K122" s="163"/>
      <c r="L122" s="163"/>
      <c r="M122" s="163"/>
      <c r="N122" s="163"/>
      <c r="O122" s="167"/>
      <c r="P122" s="163"/>
      <c r="Q122" s="163"/>
      <c r="R122" s="163"/>
      <c r="S122" s="163"/>
      <c r="T122" s="163"/>
    </row>
    <row r="123" spans="2:20" hidden="1" x14ac:dyDescent="0.15">
      <c r="B123" s="181" t="s">
        <v>65</v>
      </c>
      <c r="C123" s="21"/>
      <c r="D123" s="182">
        <v>50</v>
      </c>
      <c r="E123" s="182">
        <v>25</v>
      </c>
      <c r="F123" s="182">
        <v>15</v>
      </c>
      <c r="G123" s="21"/>
      <c r="H123" s="68"/>
    </row>
    <row r="124" spans="2:20" hidden="1" x14ac:dyDescent="0.15">
      <c r="B124" s="181" t="s">
        <v>66</v>
      </c>
      <c r="C124" s="183" t="s">
        <v>72</v>
      </c>
      <c r="D124" s="182">
        <v>25</v>
      </c>
      <c r="E124" s="182">
        <v>15</v>
      </c>
      <c r="F124" s="182">
        <v>15</v>
      </c>
      <c r="G124" s="21"/>
      <c r="H124" s="68"/>
    </row>
    <row r="125" spans="2:20" hidden="1" x14ac:dyDescent="0.15">
      <c r="B125" s="181" t="s">
        <v>67</v>
      </c>
      <c r="C125" s="21"/>
      <c r="D125" s="182">
        <v>30</v>
      </c>
      <c r="E125" s="182">
        <v>36</v>
      </c>
      <c r="F125" s="182">
        <v>30</v>
      </c>
      <c r="G125" s="21"/>
      <c r="H125" s="68"/>
    </row>
    <row r="126" spans="2:20" hidden="1" x14ac:dyDescent="0.15">
      <c r="B126" s="181" t="s">
        <v>68</v>
      </c>
      <c r="C126" s="21"/>
      <c r="D126" s="182">
        <v>20</v>
      </c>
      <c r="E126" s="182">
        <v>32</v>
      </c>
      <c r="F126" s="182">
        <v>30</v>
      </c>
      <c r="G126" s="21"/>
      <c r="H126" s="68"/>
    </row>
    <row r="127" spans="2:20" hidden="1" x14ac:dyDescent="0.15">
      <c r="B127" s="184" t="s">
        <v>26</v>
      </c>
      <c r="C127" s="21"/>
      <c r="D127" s="182">
        <v>30</v>
      </c>
      <c r="E127" s="182">
        <v>30</v>
      </c>
      <c r="F127" s="182">
        <v>25</v>
      </c>
      <c r="G127" s="182">
        <v>15</v>
      </c>
      <c r="H127" s="68"/>
    </row>
    <row r="128" spans="2:20" hidden="1" x14ac:dyDescent="0.15">
      <c r="B128" s="181" t="s">
        <v>69</v>
      </c>
      <c r="C128" s="21"/>
      <c r="D128" s="182">
        <v>40</v>
      </c>
      <c r="E128" s="182">
        <v>50</v>
      </c>
      <c r="F128" s="182">
        <v>40</v>
      </c>
      <c r="G128" s="182">
        <v>40</v>
      </c>
      <c r="H128" s="68"/>
    </row>
    <row r="129" spans="2:11" hidden="1" x14ac:dyDescent="0.15">
      <c r="B129" s="181" t="s">
        <v>70</v>
      </c>
      <c r="C129" s="21"/>
      <c r="D129" s="182">
        <v>20</v>
      </c>
      <c r="E129" s="182">
        <v>18</v>
      </c>
      <c r="F129" s="182">
        <v>15</v>
      </c>
      <c r="G129" s="21"/>
      <c r="H129" s="68"/>
    </row>
    <row r="130" spans="2:11" hidden="1" x14ac:dyDescent="0.15">
      <c r="B130" s="100"/>
      <c r="C130" s="21"/>
      <c r="D130" s="21"/>
      <c r="E130" s="21"/>
      <c r="F130" s="21"/>
      <c r="G130" s="21"/>
      <c r="H130" s="68"/>
    </row>
    <row r="131" spans="2:11" ht="14" hidden="1" thickBot="1" x14ac:dyDescent="0.2">
      <c r="B131" s="185" t="s">
        <v>73</v>
      </c>
      <c r="C131" s="32"/>
      <c r="D131" s="186">
        <f>SUM(D122:D130)</f>
        <v>245</v>
      </c>
      <c r="E131" s="186">
        <f t="shared" ref="E131:G131" si="54">SUM(E122:E130)</f>
        <v>221</v>
      </c>
      <c r="F131" s="186">
        <f t="shared" si="54"/>
        <v>185</v>
      </c>
      <c r="G131" s="186">
        <f t="shared" si="54"/>
        <v>55</v>
      </c>
      <c r="H131" s="187">
        <f>SUM(D131:G131)</f>
        <v>706</v>
      </c>
    </row>
    <row r="132" spans="2:11" hidden="1" x14ac:dyDescent="0.15"/>
    <row r="133" spans="2:11" hidden="1" x14ac:dyDescent="0.15"/>
    <row r="134" spans="2:11" hidden="1" x14ac:dyDescent="0.15"/>
    <row r="135" spans="2:11" hidden="1" x14ac:dyDescent="0.15"/>
    <row r="136" spans="2:11" hidden="1" x14ac:dyDescent="0.15"/>
    <row r="137" spans="2:11" hidden="1" x14ac:dyDescent="0.15"/>
    <row r="138" spans="2:11" hidden="1" x14ac:dyDescent="0.15"/>
    <row r="139" spans="2:11" hidden="1" x14ac:dyDescent="0.15"/>
    <row r="140" spans="2:11" hidden="1" x14ac:dyDescent="0.15">
      <c r="D140" s="172">
        <v>6</v>
      </c>
      <c r="E140" s="173">
        <v>12</v>
      </c>
      <c r="F140" s="173">
        <v>12</v>
      </c>
      <c r="G140" s="188">
        <v>12</v>
      </c>
      <c r="H140" s="173">
        <v>6</v>
      </c>
      <c r="I140" s="173">
        <v>6</v>
      </c>
    </row>
    <row r="141" spans="2:11" hidden="1" x14ac:dyDescent="0.15">
      <c r="D141" s="172">
        <v>6</v>
      </c>
      <c r="E141" s="173">
        <v>12</v>
      </c>
      <c r="F141" s="173">
        <v>12</v>
      </c>
      <c r="G141" s="188">
        <v>12</v>
      </c>
      <c r="H141" s="173">
        <v>6</v>
      </c>
      <c r="I141" s="173">
        <v>6</v>
      </c>
      <c r="J141" s="173">
        <v>6</v>
      </c>
      <c r="K141" s="173">
        <v>6</v>
      </c>
    </row>
    <row r="142" spans="2:11" hidden="1" x14ac:dyDescent="0.15">
      <c r="D142" s="172">
        <v>6</v>
      </c>
      <c r="E142" s="173">
        <v>12</v>
      </c>
      <c r="F142" s="173">
        <v>12</v>
      </c>
      <c r="G142" s="188">
        <v>12</v>
      </c>
      <c r="H142" s="173">
        <v>6</v>
      </c>
      <c r="I142" s="173">
        <v>6</v>
      </c>
    </row>
    <row r="143" spans="2:11" hidden="1" x14ac:dyDescent="0.15">
      <c r="D143" s="172">
        <v>6</v>
      </c>
      <c r="E143" s="173">
        <v>12</v>
      </c>
      <c r="F143" s="173">
        <v>12</v>
      </c>
      <c r="G143" s="188">
        <v>12</v>
      </c>
      <c r="H143" s="173">
        <v>6</v>
      </c>
      <c r="I143" s="173">
        <v>6</v>
      </c>
    </row>
    <row r="144" spans="2:11" hidden="1" x14ac:dyDescent="0.15">
      <c r="D144" s="172">
        <v>6</v>
      </c>
      <c r="E144" s="173">
        <v>12</v>
      </c>
      <c r="F144" s="173">
        <v>12</v>
      </c>
      <c r="G144" s="188">
        <v>12</v>
      </c>
      <c r="H144" s="173">
        <v>6</v>
      </c>
      <c r="I144" s="173">
        <v>6</v>
      </c>
    </row>
    <row r="145" spans="4:13" hidden="1" x14ac:dyDescent="0.15">
      <c r="D145" s="172">
        <v>6</v>
      </c>
      <c r="E145" s="173">
        <v>12</v>
      </c>
      <c r="F145" s="173">
        <v>12</v>
      </c>
      <c r="G145" s="188">
        <v>12</v>
      </c>
      <c r="H145" s="173">
        <v>6</v>
      </c>
      <c r="I145" s="173">
        <v>6</v>
      </c>
    </row>
    <row r="146" spans="4:13" hidden="1" x14ac:dyDescent="0.15">
      <c r="D146" s="172">
        <v>6</v>
      </c>
      <c r="E146" s="173">
        <v>12</v>
      </c>
      <c r="F146" s="173">
        <v>12</v>
      </c>
      <c r="G146" s="188">
        <v>12</v>
      </c>
      <c r="H146" s="173">
        <v>6</v>
      </c>
      <c r="I146" s="173">
        <v>6</v>
      </c>
    </row>
    <row r="147" spans="4:13" hidden="1" x14ac:dyDescent="0.15">
      <c r="D147" s="172">
        <v>6</v>
      </c>
      <c r="E147" s="173">
        <v>12</v>
      </c>
      <c r="F147" s="173">
        <v>12</v>
      </c>
      <c r="G147" s="188">
        <v>12</v>
      </c>
      <c r="H147" s="173">
        <v>6</v>
      </c>
      <c r="I147" s="173">
        <v>6</v>
      </c>
    </row>
    <row r="148" spans="4:13" hidden="1" x14ac:dyDescent="0.15">
      <c r="D148" s="189">
        <f>SUM(D140:D147)</f>
        <v>48</v>
      </c>
      <c r="E148" s="189">
        <f t="shared" ref="E148:K148" si="55">SUM(E140:E147)</f>
        <v>96</v>
      </c>
      <c r="F148" s="189">
        <f t="shared" si="55"/>
        <v>96</v>
      </c>
      <c r="G148" s="189">
        <f t="shared" si="55"/>
        <v>96</v>
      </c>
      <c r="H148" s="189">
        <f t="shared" si="55"/>
        <v>48</v>
      </c>
      <c r="I148" s="189">
        <f t="shared" si="55"/>
        <v>48</v>
      </c>
      <c r="J148" s="189">
        <f t="shared" si="55"/>
        <v>6</v>
      </c>
      <c r="K148" s="189">
        <f t="shared" si="55"/>
        <v>6</v>
      </c>
      <c r="L148" s="190"/>
      <c r="M148" s="189">
        <f>SUM(D148:L148)</f>
        <v>444</v>
      </c>
    </row>
    <row r="149" spans="4:13" hidden="1" x14ac:dyDescent="0.15"/>
    <row r="150" spans="4:13" hidden="1" x14ac:dyDescent="0.15"/>
    <row r="151" spans="4:13" hidden="1" x14ac:dyDescent="0.15"/>
    <row r="152" spans="4:13" hidden="1" x14ac:dyDescent="0.15"/>
    <row r="153" spans="4:13" hidden="1" x14ac:dyDescent="0.15"/>
    <row r="154" spans="4:13" hidden="1" x14ac:dyDescent="0.15"/>
    <row r="155" spans="4:13" hidden="1" x14ac:dyDescent="0.15"/>
    <row r="156" spans="4:13" hidden="1" x14ac:dyDescent="0.15"/>
    <row r="157" spans="4:13" hidden="1" x14ac:dyDescent="0.15"/>
    <row r="158" spans="4:13" hidden="1" x14ac:dyDescent="0.15"/>
    <row r="159" spans="4:13" hidden="1" x14ac:dyDescent="0.15"/>
    <row r="160" spans="4:13" hidden="1" x14ac:dyDescent="0.15"/>
    <row r="161" spans="4:13" hidden="1" x14ac:dyDescent="0.15"/>
    <row r="162" spans="4:13" hidden="1" x14ac:dyDescent="0.15">
      <c r="D162" s="172"/>
      <c r="E162" s="173">
        <v>25</v>
      </c>
      <c r="F162" s="173">
        <v>15</v>
      </c>
      <c r="G162" s="191">
        <v>15</v>
      </c>
      <c r="H162" s="173">
        <v>10</v>
      </c>
      <c r="I162" s="173">
        <v>10</v>
      </c>
      <c r="J162" s="191">
        <v>10</v>
      </c>
    </row>
    <row r="163" spans="4:13" hidden="1" x14ac:dyDescent="0.15">
      <c r="D163" s="172">
        <f t="shared" ref="D163:D169" si="56">SUM(D149)</f>
        <v>0</v>
      </c>
      <c r="E163" s="173">
        <v>20</v>
      </c>
      <c r="F163" s="173">
        <v>15</v>
      </c>
      <c r="G163" s="191">
        <v>15</v>
      </c>
      <c r="H163" s="173">
        <v>10</v>
      </c>
      <c r="I163" s="173">
        <v>10</v>
      </c>
      <c r="J163" s="191">
        <v>10</v>
      </c>
      <c r="K163" s="173">
        <v>10</v>
      </c>
    </row>
    <row r="164" spans="4:13" hidden="1" x14ac:dyDescent="0.15">
      <c r="D164" s="172">
        <f t="shared" si="56"/>
        <v>0</v>
      </c>
      <c r="E164" s="173">
        <v>20</v>
      </c>
      <c r="F164" s="173">
        <v>15</v>
      </c>
      <c r="G164" s="191">
        <v>10</v>
      </c>
      <c r="H164" s="173">
        <v>10</v>
      </c>
      <c r="I164" s="173">
        <v>5</v>
      </c>
    </row>
    <row r="165" spans="4:13" hidden="1" x14ac:dyDescent="0.15">
      <c r="D165" s="172">
        <f t="shared" si="56"/>
        <v>0</v>
      </c>
      <c r="E165" s="173">
        <v>25</v>
      </c>
      <c r="F165" s="173">
        <v>15</v>
      </c>
      <c r="G165" s="191">
        <v>15</v>
      </c>
      <c r="H165" s="173">
        <v>10</v>
      </c>
      <c r="I165" s="173"/>
      <c r="J165" s="191"/>
    </row>
    <row r="166" spans="4:13" hidden="1" x14ac:dyDescent="0.15">
      <c r="D166" s="172">
        <f t="shared" si="56"/>
        <v>0</v>
      </c>
      <c r="E166" s="173">
        <v>25</v>
      </c>
      <c r="F166" s="173">
        <v>15</v>
      </c>
      <c r="G166" s="191">
        <v>15</v>
      </c>
      <c r="H166" s="173">
        <v>10</v>
      </c>
      <c r="I166" s="173">
        <v>10</v>
      </c>
      <c r="J166" s="191">
        <v>10</v>
      </c>
    </row>
    <row r="167" spans="4:13" hidden="1" x14ac:dyDescent="0.15">
      <c r="D167" s="172">
        <f t="shared" si="56"/>
        <v>0</v>
      </c>
      <c r="E167" s="173">
        <v>35</v>
      </c>
      <c r="F167" s="173">
        <v>45</v>
      </c>
      <c r="G167" s="173">
        <v>35</v>
      </c>
      <c r="H167" s="173">
        <v>35</v>
      </c>
    </row>
    <row r="168" spans="4:13" hidden="1" x14ac:dyDescent="0.15">
      <c r="D168" s="172">
        <f t="shared" si="56"/>
        <v>0</v>
      </c>
      <c r="E168" s="173">
        <v>30</v>
      </c>
      <c r="F168" s="173">
        <v>40</v>
      </c>
      <c r="G168" s="173">
        <v>40</v>
      </c>
      <c r="H168" s="173">
        <v>30</v>
      </c>
      <c r="I168" s="173">
        <v>30</v>
      </c>
      <c r="J168" s="173">
        <v>30</v>
      </c>
    </row>
    <row r="169" spans="4:13" hidden="1" x14ac:dyDescent="0.15">
      <c r="D169" s="172">
        <f t="shared" si="56"/>
        <v>0</v>
      </c>
      <c r="E169" s="173">
        <v>10</v>
      </c>
      <c r="F169" s="173">
        <v>5</v>
      </c>
      <c r="G169" s="173">
        <v>5</v>
      </c>
      <c r="H169" s="173">
        <v>5</v>
      </c>
      <c r="I169" s="173">
        <v>3</v>
      </c>
      <c r="J169" s="191">
        <v>2</v>
      </c>
    </row>
    <row r="170" spans="4:13" hidden="1" x14ac:dyDescent="0.15">
      <c r="D170" s="192">
        <f>SUM(D162:D169)</f>
        <v>0</v>
      </c>
      <c r="E170" s="192">
        <f t="shared" ref="E170:L170" si="57">SUM(E162:E169)</f>
        <v>190</v>
      </c>
      <c r="F170" s="192">
        <f t="shared" si="57"/>
        <v>165</v>
      </c>
      <c r="G170" s="192">
        <f t="shared" si="57"/>
        <v>150</v>
      </c>
      <c r="H170" s="192">
        <f t="shared" si="57"/>
        <v>120</v>
      </c>
      <c r="I170" s="192">
        <f t="shared" si="57"/>
        <v>68</v>
      </c>
      <c r="J170" s="192">
        <f t="shared" si="57"/>
        <v>62</v>
      </c>
      <c r="K170" s="192">
        <f t="shared" si="57"/>
        <v>10</v>
      </c>
      <c r="L170" s="192">
        <f t="shared" si="57"/>
        <v>0</v>
      </c>
      <c r="M170" s="193">
        <f>SUM(D170:L170)</f>
        <v>765</v>
      </c>
    </row>
    <row r="171" spans="4:13" hidden="1" x14ac:dyDescent="0.15"/>
    <row r="172" spans="4:13" hidden="1" x14ac:dyDescent="0.15"/>
    <row r="173" spans="4:13" hidden="1" x14ac:dyDescent="0.15"/>
    <row r="174" spans="4:13" hidden="1" x14ac:dyDescent="0.15"/>
    <row r="175" spans="4:13" hidden="1" x14ac:dyDescent="0.15"/>
    <row r="176" spans="4:13" hidden="1" x14ac:dyDescent="0.15">
      <c r="D176" s="172"/>
      <c r="E176" s="173">
        <v>3</v>
      </c>
      <c r="F176" s="173">
        <v>3</v>
      </c>
      <c r="G176" s="191">
        <v>2</v>
      </c>
      <c r="H176" s="173">
        <v>2</v>
      </c>
      <c r="I176" s="173">
        <v>2</v>
      </c>
    </row>
    <row r="177" spans="4:11" hidden="1" x14ac:dyDescent="0.15">
      <c r="D177" s="172"/>
      <c r="E177" s="173">
        <v>3</v>
      </c>
      <c r="F177" s="173">
        <v>3</v>
      </c>
      <c r="G177" s="191">
        <v>2</v>
      </c>
      <c r="H177" s="173">
        <v>2</v>
      </c>
      <c r="I177" s="173">
        <v>2</v>
      </c>
      <c r="J177" s="191">
        <v>0</v>
      </c>
      <c r="K177" s="173">
        <v>0</v>
      </c>
    </row>
    <row r="178" spans="4:11" hidden="1" x14ac:dyDescent="0.15">
      <c r="D178" s="172"/>
      <c r="E178" s="173">
        <v>3</v>
      </c>
      <c r="F178" s="173">
        <v>3</v>
      </c>
      <c r="G178" s="191">
        <v>2</v>
      </c>
      <c r="H178" s="173">
        <v>2</v>
      </c>
      <c r="I178" s="173">
        <v>2</v>
      </c>
    </row>
    <row r="179" spans="4:11" hidden="1" x14ac:dyDescent="0.15">
      <c r="D179" s="172"/>
      <c r="E179" s="173">
        <v>3</v>
      </c>
      <c r="F179" s="173">
        <v>3</v>
      </c>
      <c r="G179" s="191">
        <v>2</v>
      </c>
      <c r="H179" s="173">
        <v>2</v>
      </c>
      <c r="I179" s="173">
        <v>2</v>
      </c>
    </row>
    <row r="180" spans="4:11" hidden="1" x14ac:dyDescent="0.15">
      <c r="D180" s="172"/>
      <c r="E180" s="173">
        <v>3</v>
      </c>
      <c r="F180" s="173">
        <v>3</v>
      </c>
      <c r="G180" s="191">
        <v>2</v>
      </c>
      <c r="H180" s="173">
        <v>2</v>
      </c>
      <c r="I180" s="173">
        <v>2</v>
      </c>
      <c r="J180" s="191">
        <v>0</v>
      </c>
      <c r="K180" s="173">
        <v>0</v>
      </c>
    </row>
    <row r="181" spans="4:11" hidden="1" x14ac:dyDescent="0.15">
      <c r="D181" s="172"/>
      <c r="E181" s="173">
        <v>8</v>
      </c>
      <c r="F181" s="173">
        <v>8</v>
      </c>
      <c r="G181" s="173">
        <v>8</v>
      </c>
      <c r="H181" s="173">
        <v>8</v>
      </c>
      <c r="I181" s="173"/>
    </row>
    <row r="182" spans="4:11" hidden="1" x14ac:dyDescent="0.15">
      <c r="D182" s="172"/>
      <c r="E182" s="173">
        <v>11</v>
      </c>
      <c r="F182" s="173">
        <v>11</v>
      </c>
      <c r="G182" s="173">
        <v>11</v>
      </c>
      <c r="H182" s="173">
        <v>11</v>
      </c>
      <c r="I182" s="173">
        <v>8</v>
      </c>
      <c r="J182" s="173">
        <v>4</v>
      </c>
      <c r="K182" s="173">
        <v>0</v>
      </c>
    </row>
    <row r="183" spans="4:11" hidden="1" x14ac:dyDescent="0.15">
      <c r="D183" s="172"/>
      <c r="E183" s="173">
        <v>2</v>
      </c>
      <c r="F183" s="173">
        <v>2</v>
      </c>
      <c r="G183" s="173">
        <v>2</v>
      </c>
      <c r="H183" s="173">
        <v>2</v>
      </c>
      <c r="I183" s="173">
        <v>2</v>
      </c>
      <c r="J183" s="191">
        <v>0</v>
      </c>
      <c r="K183" s="173">
        <v>0</v>
      </c>
    </row>
    <row r="184" spans="4:11" hidden="1" x14ac:dyDescent="0.15">
      <c r="E184" s="194">
        <f>SUM(E176:E183)</f>
        <v>36</v>
      </c>
      <c r="F184" s="194">
        <f t="shared" ref="F184:K184" si="58">SUM(F176:F183)</f>
        <v>36</v>
      </c>
      <c r="G184" s="194">
        <f t="shared" si="58"/>
        <v>31</v>
      </c>
      <c r="H184" s="194">
        <f t="shared" si="58"/>
        <v>31</v>
      </c>
      <c r="I184" s="194">
        <f t="shared" si="58"/>
        <v>20</v>
      </c>
      <c r="J184" s="194">
        <f t="shared" si="58"/>
        <v>4</v>
      </c>
      <c r="K184" s="194">
        <f t="shared" si="58"/>
        <v>0</v>
      </c>
    </row>
    <row r="185" spans="4:11" hidden="1" x14ac:dyDescent="0.15"/>
    <row r="186" spans="4:11" hidden="1" x14ac:dyDescent="0.15"/>
    <row r="187" spans="4:11" hidden="1" x14ac:dyDescent="0.15"/>
    <row r="188" spans="4:11" hidden="1" x14ac:dyDescent="0.15"/>
    <row r="189" spans="4:11" hidden="1" x14ac:dyDescent="0.15">
      <c r="D189" s="172"/>
      <c r="E189" s="173">
        <v>3</v>
      </c>
      <c r="F189" s="173">
        <v>3</v>
      </c>
      <c r="G189" s="191">
        <v>3</v>
      </c>
      <c r="H189" s="173">
        <v>3</v>
      </c>
      <c r="I189" s="173">
        <v>3</v>
      </c>
      <c r="J189" s="191">
        <v>3</v>
      </c>
      <c r="K189" s="173">
        <v>0</v>
      </c>
    </row>
    <row r="190" spans="4:11" hidden="1" x14ac:dyDescent="0.15">
      <c r="E190" s="173">
        <v>3</v>
      </c>
      <c r="F190" s="173">
        <v>3</v>
      </c>
      <c r="G190" s="191">
        <v>3</v>
      </c>
      <c r="H190" s="173">
        <v>3</v>
      </c>
      <c r="I190" s="173">
        <v>3</v>
      </c>
      <c r="J190" s="191">
        <v>3</v>
      </c>
      <c r="K190" s="173">
        <v>0</v>
      </c>
    </row>
    <row r="191" spans="4:11" hidden="1" x14ac:dyDescent="0.15">
      <c r="E191" s="173">
        <v>3</v>
      </c>
      <c r="F191" s="173">
        <v>3</v>
      </c>
      <c r="G191" s="191">
        <v>3</v>
      </c>
      <c r="H191" s="173">
        <v>3</v>
      </c>
      <c r="I191" s="173">
        <v>3</v>
      </c>
    </row>
    <row r="192" spans="4:11" hidden="1" x14ac:dyDescent="0.15">
      <c r="E192" s="172"/>
      <c r="F192" s="173">
        <v>3</v>
      </c>
      <c r="G192" s="173">
        <v>3</v>
      </c>
      <c r="H192" s="191">
        <v>3</v>
      </c>
      <c r="I192" s="173">
        <v>3</v>
      </c>
      <c r="J192" s="173">
        <v>3</v>
      </c>
    </row>
    <row r="193" spans="4:16" hidden="1" x14ac:dyDescent="0.15">
      <c r="E193" s="173">
        <v>3</v>
      </c>
      <c r="F193" s="173">
        <v>3</v>
      </c>
      <c r="G193" s="191">
        <v>3</v>
      </c>
      <c r="H193" s="173">
        <v>3</v>
      </c>
      <c r="I193" s="173">
        <v>3</v>
      </c>
      <c r="J193" s="191">
        <v>3</v>
      </c>
      <c r="K193" s="173">
        <v>0</v>
      </c>
    </row>
    <row r="194" spans="4:16" hidden="1" x14ac:dyDescent="0.15">
      <c r="D194" s="172"/>
      <c r="E194" s="173">
        <v>3</v>
      </c>
      <c r="F194" s="173">
        <v>3</v>
      </c>
      <c r="G194" s="191">
        <v>3</v>
      </c>
      <c r="H194" s="173">
        <v>3</v>
      </c>
      <c r="I194" s="173">
        <v>3</v>
      </c>
      <c r="J194" s="191"/>
    </row>
    <row r="195" spans="4:16" hidden="1" x14ac:dyDescent="0.15">
      <c r="E195" s="1">
        <v>11</v>
      </c>
      <c r="F195" s="1">
        <v>11</v>
      </c>
      <c r="G195" s="1">
        <v>11</v>
      </c>
      <c r="H195" s="1">
        <v>11</v>
      </c>
      <c r="I195" s="1">
        <v>8</v>
      </c>
      <c r="J195" s="1">
        <v>4</v>
      </c>
      <c r="K195" s="1">
        <v>0</v>
      </c>
      <c r="P195" s="195"/>
    </row>
    <row r="196" spans="4:16" hidden="1" x14ac:dyDescent="0.15">
      <c r="D196" s="172"/>
      <c r="E196" s="173">
        <v>2</v>
      </c>
      <c r="F196" s="173">
        <v>2</v>
      </c>
      <c r="G196" s="173">
        <v>2</v>
      </c>
      <c r="H196" s="173">
        <v>2</v>
      </c>
      <c r="I196" s="173">
        <v>2</v>
      </c>
      <c r="J196" s="173">
        <v>2</v>
      </c>
      <c r="K196" s="173">
        <v>0</v>
      </c>
    </row>
    <row r="197" spans="4:16" hidden="1" x14ac:dyDescent="0.15">
      <c r="D197" s="195"/>
      <c r="E197" s="192">
        <f>SUM(E189:E196)</f>
        <v>28</v>
      </c>
      <c r="F197" s="192">
        <f t="shared" ref="F197:K197" si="59">SUM(F189:F196)</f>
        <v>31</v>
      </c>
      <c r="G197" s="192">
        <f t="shared" si="59"/>
        <v>31</v>
      </c>
      <c r="H197" s="192">
        <f t="shared" si="59"/>
        <v>31</v>
      </c>
      <c r="I197" s="192">
        <f t="shared" si="59"/>
        <v>28</v>
      </c>
      <c r="J197" s="192">
        <f t="shared" si="59"/>
        <v>18</v>
      </c>
      <c r="K197" s="192">
        <f t="shared" si="59"/>
        <v>0</v>
      </c>
    </row>
    <row r="198" spans="4:16" hidden="1" x14ac:dyDescent="0.15"/>
  </sheetData>
  <mergeCells count="24">
    <mergeCell ref="B59:B60"/>
    <mergeCell ref="B31:B32"/>
    <mergeCell ref="B33:B34"/>
    <mergeCell ref="B35:B36"/>
    <mergeCell ref="B37:B38"/>
    <mergeCell ref="B45:B46"/>
    <mergeCell ref="B47:B48"/>
    <mergeCell ref="B49:B50"/>
    <mergeCell ref="B51:B52"/>
    <mergeCell ref="B53:B54"/>
    <mergeCell ref="B55:B56"/>
    <mergeCell ref="B57:B58"/>
    <mergeCell ref="B29:B30"/>
    <mergeCell ref="C2:D2"/>
    <mergeCell ref="C3:D3"/>
    <mergeCell ref="B6:B7"/>
    <mergeCell ref="B8:B9"/>
    <mergeCell ref="B10:B11"/>
    <mergeCell ref="B12:B13"/>
    <mergeCell ref="B14:B15"/>
    <mergeCell ref="B16:B17"/>
    <mergeCell ref="B18:B19"/>
    <mergeCell ref="B20:B21"/>
    <mergeCell ref="B27:B28"/>
  </mergeCells>
  <conditionalFormatting sqref="D115:F120">
    <cfRule type="expression" dxfId="25" priority="26">
      <formula>VLOOKUP(#REF!,INDIRECT("WP[[#All],[Activity]:[Y10]]"),MATCH(#REF!,INDIRECT("WP[[#Headers],[Activity]:[Y10]]"),0),0)="x"</formula>
    </cfRule>
  </conditionalFormatting>
  <conditionalFormatting sqref="D122:F126">
    <cfRule type="expression" dxfId="24" priority="25">
      <formula>VLOOKUP(#REF!,INDIRECT("WP[[#All],[Activity]:[Y10]]"),MATCH(#REF!,INDIRECT("WP[[#Headers],[Activity]:[Y10]]"),0),0)="x"</formula>
    </cfRule>
  </conditionalFormatting>
  <conditionalFormatting sqref="D129:F129">
    <cfRule type="expression" dxfId="23" priority="23">
      <formula>VLOOKUP(#REF!,INDIRECT("WP[[#All],[Activity]:[Y10]]"),MATCH(#REF!,INDIRECT("WP[[#Headers],[Activity]:[Y10]]"),0),0)="x"</formula>
    </cfRule>
  </conditionalFormatting>
  <conditionalFormatting sqref="D127:G128">
    <cfRule type="expression" dxfId="22" priority="24">
      <formula>VLOOKUP(#REF!,INDIRECT("WP[[#All],[Activity]:[Y10]]"),MATCH(#REF!,INDIRECT("WP[[#Headers],[Activity]:[Y10]]"),0),0)="x"</formula>
    </cfRule>
  </conditionalFormatting>
  <conditionalFormatting sqref="D167:H167">
    <cfRule type="expression" dxfId="21" priority="15">
      <formula>VLOOKUP(#REF!,INDIRECT("WP[[#All],[Activity]:[Y10]]"),MATCH(#REF!,INDIRECT("WP[[#Headers],[Activity]:[Y10]]"),0),0)="x"</formula>
    </cfRule>
  </conditionalFormatting>
  <conditionalFormatting sqref="D140:I140">
    <cfRule type="expression" dxfId="20" priority="22">
      <formula>VLOOKUP(#REF!,INDIRECT("WP[[#All],[Activity]:[Y10]]"),MATCH(#REF!,INDIRECT("WP[[#Headers],[Activity]:[Y10]]"),0),0)="x"</formula>
    </cfRule>
  </conditionalFormatting>
  <conditionalFormatting sqref="D142:I147">
    <cfRule type="expression" dxfId="19" priority="20">
      <formula>VLOOKUP(#REF!,INDIRECT("WP[[#All],[Activity]:[Y10]]"),MATCH(#REF!,INDIRECT("WP[[#Headers],[Activity]:[Y10]]"),0),0)="x"</formula>
    </cfRule>
  </conditionalFormatting>
  <conditionalFormatting sqref="D164:I164">
    <cfRule type="expression" dxfId="18" priority="17">
      <formula>VLOOKUP(#REF!,INDIRECT("WP[[#All],[Activity]:[Y10]]"),MATCH(#REF!,INDIRECT("WP[[#Headers],[Activity]:[Y10]]"),0),0)="x"</formula>
    </cfRule>
  </conditionalFormatting>
  <conditionalFormatting sqref="D176:I176">
    <cfRule type="expression" dxfId="17" priority="13">
      <formula>VLOOKUP(#REF!,INDIRECT("WP[[#All],[Activity]:[Y10]]"),MATCH(#REF!,INDIRECT("WP[[#Headers],[Activity]:[Y10]]"),0),0)="x"</formula>
    </cfRule>
  </conditionalFormatting>
  <conditionalFormatting sqref="D178:I179">
    <cfRule type="expression" dxfId="16" priority="11">
      <formula>VLOOKUP(#REF!,INDIRECT("WP[[#All],[Activity]:[Y10]]"),MATCH(#REF!,INDIRECT("WP[[#Headers],[Activity]:[Y10]]"),0),0)="x"</formula>
    </cfRule>
  </conditionalFormatting>
  <conditionalFormatting sqref="D181:I181">
    <cfRule type="expression" dxfId="15" priority="9">
      <formula>VLOOKUP(#REF!,INDIRECT("WP[[#All],[Activity]:[Y10]]"),MATCH(#REF!,INDIRECT("WP[[#Headers],[Activity]:[Y10]]"),0),0)="x"</formula>
    </cfRule>
  </conditionalFormatting>
  <conditionalFormatting sqref="D162:J162">
    <cfRule type="expression" dxfId="14" priority="19">
      <formula>VLOOKUP(#REF!,INDIRECT("WP[[#All],[Activity]:[Y10]]"),MATCH(#REF!,INDIRECT("WP[[#Headers],[Activity]:[Y10]]"),0),0)="x"</formula>
    </cfRule>
  </conditionalFormatting>
  <conditionalFormatting sqref="D165:J166">
    <cfRule type="expression" dxfId="13" priority="16">
      <formula>VLOOKUP(#REF!,INDIRECT("WP[[#All],[Activity]:[Y10]]"),MATCH(#REF!,INDIRECT("WP[[#Headers],[Activity]:[Y10]]"),0),0)="x"</formula>
    </cfRule>
  </conditionalFormatting>
  <conditionalFormatting sqref="D168:J169">
    <cfRule type="expression" dxfId="12" priority="14">
      <formula>VLOOKUP(#REF!,INDIRECT("WP[[#All],[Activity]:[Y10]]"),MATCH(#REF!,INDIRECT("WP[[#Headers],[Activity]:[Y10]]"),0),0)="x"</formula>
    </cfRule>
  </conditionalFormatting>
  <conditionalFormatting sqref="D194:J194">
    <cfRule type="expression" dxfId="11" priority="2">
      <formula>VLOOKUP(#REF!,INDIRECT("WP[[#All],[Activity]:[Y10]]"),MATCH(#REF!,INDIRECT("WP[[#Headers],[Activity]:[Y10]]"),0),0)="x"</formula>
    </cfRule>
  </conditionalFormatting>
  <conditionalFormatting sqref="D141:K141">
    <cfRule type="expression" dxfId="10" priority="21">
      <formula>VLOOKUP(#REF!,INDIRECT("WP[[#All],[Activity]:[Y10]]"),MATCH(#REF!,INDIRECT("WP[[#Headers],[Activity]:[Y10]]"),0),0)="x"</formula>
    </cfRule>
  </conditionalFormatting>
  <conditionalFormatting sqref="D163:K163">
    <cfRule type="expression" dxfId="9" priority="18">
      <formula>VLOOKUP(#REF!,INDIRECT("WP[[#All],[Activity]:[Y10]]"),MATCH(#REF!,INDIRECT("WP[[#Headers],[Activity]:[Y10]]"),0),0)="x"</formula>
    </cfRule>
  </conditionalFormatting>
  <conditionalFormatting sqref="D177:K177">
    <cfRule type="expression" dxfId="8" priority="12">
      <formula>VLOOKUP(#REF!,INDIRECT("WP[[#All],[Activity]:[Y10]]"),MATCH(#REF!,INDIRECT("WP[[#Headers],[Activity]:[Y10]]"),0),0)="x"</formula>
    </cfRule>
  </conditionalFormatting>
  <conditionalFormatting sqref="D180:K180">
    <cfRule type="expression" dxfId="7" priority="10">
      <formula>VLOOKUP(#REF!,INDIRECT("WP[[#All],[Activity]:[Y10]]"),MATCH(#REF!,INDIRECT("WP[[#Headers],[Activity]:[Y10]]"),0),0)="x"</formula>
    </cfRule>
  </conditionalFormatting>
  <conditionalFormatting sqref="D182:K183">
    <cfRule type="expression" dxfId="6" priority="8">
      <formula>VLOOKUP(#REF!,INDIRECT("WP[[#All],[Activity]:[Y10]]"),MATCH(#REF!,INDIRECT("WP[[#Headers],[Activity]:[Y10]]"),0),0)="x"</formula>
    </cfRule>
  </conditionalFormatting>
  <conditionalFormatting sqref="D189:K189">
    <cfRule type="expression" dxfId="5" priority="7">
      <formula>VLOOKUP(#REF!,INDIRECT("WP[[#All],[Activity]:[Y10]]"),MATCH(#REF!,INDIRECT("WP[[#Headers],[Activity]:[Y10]]"),0),0)="x"</formula>
    </cfRule>
  </conditionalFormatting>
  <conditionalFormatting sqref="D196:K196">
    <cfRule type="expression" dxfId="4" priority="1">
      <formula>VLOOKUP(#REF!,INDIRECT("WP[[#All],[Activity]:[Y10]]"),MATCH(#REF!,INDIRECT("WP[[#Headers],[Activity]:[Y10]]"),0),0)="x"</formula>
    </cfRule>
  </conditionalFormatting>
  <conditionalFormatting sqref="E191:I191">
    <cfRule type="expression" dxfId="3" priority="5">
      <formula>VLOOKUP(#REF!,INDIRECT("WP[[#All],[Activity]:[Y10]]"),MATCH(#REF!,INDIRECT("WP[[#Headers],[Activity]:[Y10]]"),0),0)="x"</formula>
    </cfRule>
  </conditionalFormatting>
  <conditionalFormatting sqref="E192:J192">
    <cfRule type="expression" dxfId="2" priority="4">
      <formula>VLOOKUP(#REF!,INDIRECT("WP[[#All],[Activity]:[Y10]]"),MATCH(#REF!,INDIRECT("WP[[#Headers],[Activity]:[Y10]]"),0),0)="x"</formula>
    </cfRule>
  </conditionalFormatting>
  <conditionalFormatting sqref="E190:K190">
    <cfRule type="expression" dxfId="1" priority="6">
      <formula>VLOOKUP(#REF!,INDIRECT("WP[[#All],[Activity]:[Y10]]"),MATCH(#REF!,INDIRECT("WP[[#Headers],[Activity]:[Y10]]"),0),0)="x"</formula>
    </cfRule>
  </conditionalFormatting>
  <conditionalFormatting sqref="E193:K193">
    <cfRule type="expression" dxfId="0" priority="3">
      <formula>VLOOKUP(#REF!,INDIRECT("WP[[#All],[Activity]:[Y10]]"),MATCH(#REF!,INDIRECT("WP[[#Headers],[Activity]:[Y10]]"),0),0)="x"</formula>
    </cfRule>
  </conditionalFormatting>
  <pageMargins left="0.7" right="0.7" top="0.75" bottom="0.75" header="0.3" footer="0.3"/>
  <pageSetup paperSize="9" orientation="portrait" r:id="rId1"/>
  <ignoredErrors>
    <ignoredError sqref="O6:O21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7C036A91C4175499EBEF36E3B0FEA2A" ma:contentTypeVersion="14" ma:contentTypeDescription="Create a new document." ma:contentTypeScope="" ma:versionID="dcd3af65d8a10df1b33f9aaa4e0a7927">
  <xsd:schema xmlns:xsd="http://www.w3.org/2001/XMLSchema" xmlns:xs="http://www.w3.org/2001/XMLSchema" xmlns:p="http://schemas.microsoft.com/office/2006/metadata/properties" xmlns:ns2="505ccb20-7403-45a6-b481-ca1dd862337d" xmlns:ns3="e5565b3b-de73-408f-92ec-2a950ff896c8" targetNamespace="http://schemas.microsoft.com/office/2006/metadata/properties" ma:root="true" ma:fieldsID="3c82aef621d8e4eb77d4e0fd2c947e6a" ns2:_="" ns3:_="">
    <xsd:import namespace="505ccb20-7403-45a6-b481-ca1dd862337d"/>
    <xsd:import namespace="e5565b3b-de73-408f-92ec-2a950ff896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Dateand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5ccb20-7403-45a6-b481-ca1dd8623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Dateandtime" ma:index="21" nillable="true" ma:displayName="Date and time" ma:format="DateOnly" ma:internalName="Dateand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65b3b-de73-408f-92ec-2a950ff896c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a2e2747-e17c-42bb-aa81-38a2638568af}" ma:internalName="TaxCatchAll" ma:showField="CatchAllData" ma:web="e5565b3b-de73-408f-92ec-2a950ff896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05ccb20-7403-45a6-b481-ca1dd862337d">
      <Terms xmlns="http://schemas.microsoft.com/office/infopath/2007/PartnerControls"/>
    </lcf76f155ced4ddcb4097134ff3c332f>
    <TaxCatchAll xmlns="e5565b3b-de73-408f-92ec-2a950ff896c8" xsi:nil="true"/>
    <Dateandtime xmlns="505ccb20-7403-45a6-b481-ca1dd862337d" xsi:nil="true"/>
  </documentManagement>
</p:properties>
</file>

<file path=customXml/itemProps1.xml><?xml version="1.0" encoding="utf-8"?>
<ds:datastoreItem xmlns:ds="http://schemas.openxmlformats.org/officeDocument/2006/customXml" ds:itemID="{C2E0BC69-A64C-4A40-8185-D4D5A95B2B1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F5E5A2A-EC7F-428F-81E7-73CD79ED3967}"/>
</file>

<file path=customXml/itemProps3.xml><?xml version="1.0" encoding="utf-8"?>
<ds:datastoreItem xmlns:ds="http://schemas.openxmlformats.org/officeDocument/2006/customXml" ds:itemID="{1A9C15A1-7B14-4119-BA70-B2D0019D01FB}">
  <ds:schemaRefs>
    <ds:schemaRef ds:uri="http://schemas.microsoft.com/office/2006/metadata/properties"/>
    <ds:schemaRef ds:uri="http://schemas.microsoft.com/office/infopath/2007/PartnerControls"/>
    <ds:schemaRef ds:uri="90c3386d-b1cc-4404-9a17-ce575b01d39a"/>
    <ds:schemaRef ds:uri="218d177c-a3bf-4b0b-adae-4c1a5ab298c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Restoration targets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OuroGbele, Rachida (CFIE)</dc:creator>
  <cp:keywords/>
  <dc:description/>
  <cp:lastModifiedBy>Ranieri Portilho</cp:lastModifiedBy>
  <cp:revision/>
  <dcterms:created xsi:type="dcterms:W3CDTF">2025-02-19T16:56:26Z</dcterms:created>
  <dcterms:modified xsi:type="dcterms:W3CDTF">2025-05-28T16:35:30Z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0x01010067C036A91C4175499EBEF36E3B0FEA2A</vt:lpwstr>
  </property>
  <property fmtid="{D5CDD505-2E9C-101B-9397-08002B2CF9AE}" pid="3" name="MediaServiceImageTags">
    <vt:lpwstr/>
  </property>
  <property fmtid="{D5CDD505-2E9C-101B-9397-08002B2CF9AE}" pid="4" name="Etag">
    <vt:lpwstr>0x8DD9E0C4CC24804</vt:lpwstr>
  </property>
  <property fmtid="{D5CDD505-2E9C-101B-9397-08002B2CF9AE}" pid="5" name="Order">
    <vt:r8>81652300</vt:r8>
  </property>
  <property fmtid="{D5CDD505-2E9C-101B-9397-08002B2CF9AE}" pid="6" name="SWCPowerTaggingTag">
    <vt:lpwstr>{"Extraction":1,"Tags":[]}</vt:lpwstr>
  </property>
  <property fmtid="{D5CDD505-2E9C-101B-9397-08002B2CF9AE}" pid="7" name="xd_Signature">
    <vt:bool>false</vt:bool>
  </property>
  <property fmtid="{D5CDD505-2E9C-101B-9397-08002B2CF9AE}" pid="8" name="blobFile">
    <vt:lpwstr>1224da36-1ecb-418c-bae6-ae548a9476d6/7c8821fa-7844-4975-8919-d9a5e6648cc2.xlsx</vt:lpwstr>
  </property>
  <property fmtid="{D5CDD505-2E9C-101B-9397-08002B2CF9AE}" pid="9" name="xd_ProgID">
    <vt:lpwstr/>
  </property>
  <property fmtid="{D5CDD505-2E9C-101B-9397-08002B2CF9AE}" pid="10" name="_SourceUrl">
    <vt:lpwstr/>
  </property>
  <property fmtid="{D5CDD505-2E9C-101B-9397-08002B2CF9AE}" pid="11" name="_SharedFileIndex">
    <vt:lpwstr/>
  </property>
  <property fmtid="{D5CDD505-2E9C-101B-9397-08002B2CF9AE}" pid="12" name="ComplianceAssetId">
    <vt:lpwstr/>
  </property>
  <property fmtid="{D5CDD505-2E9C-101B-9397-08002B2CF9AE}" pid="13" name="TemplateUrl">
    <vt:lpwstr/>
  </property>
  <property fmtid="{D5CDD505-2E9C-101B-9397-08002B2CF9AE}" pid="14" name="DocumentType">
    <vt:lpwstr>Feasibility Study</vt:lpwstr>
  </property>
  <property fmtid="{D5CDD505-2E9C-101B-9397-08002B2CF9AE}" pid="15" name="_ExtendedDescription">
    <vt:lpwstr/>
  </property>
  <property fmtid="{D5CDD505-2E9C-101B-9397-08002B2CF9AE}" pid="16" name="TriggerFlowInfo">
    <vt:lpwstr/>
  </property>
</Properties>
</file>