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08"/>
  <workbookPr defaultThemeVersion="166925"/>
  <mc:AlternateContent xmlns:mc="http://schemas.openxmlformats.org/markup-compatibility/2006">
    <mc:Choice Requires="x15">
      <x15ac:absPath xmlns:x15ac="http://schemas.microsoft.com/office/spreadsheetml/2010/11/ac" url="/Users/rmerritt/Desktop/"/>
    </mc:Choice>
  </mc:AlternateContent>
  <xr:revisionPtr revIDLastSave="1" documentId="8_{758C7B7A-C6CC-2E45-BF05-BE707DFAA24E}" xr6:coauthVersionLast="47" xr6:coauthVersionMax="47" xr10:uidLastSave="{6C396612-1F9F-44EB-A5B1-BC48970412F1}"/>
  <bookViews>
    <workbookView xWindow="0" yWindow="500" windowWidth="33600" windowHeight="20500" firstSheet="6" activeTab="2" xr2:uid="{6294BC1D-D0D0-40E8-A79B-A98CD93D405F}"/>
  </bookViews>
  <sheets>
    <sheet name="Assumptions &amp; Methodology" sheetId="8" r:id="rId1"/>
    <sheet name="Summary of EA" sheetId="9" r:id="rId2"/>
    <sheet name="Comp B AWS Econ analysis" sheetId="1" r:id="rId3"/>
    <sheet name="AWS EA (delay benefits)" sheetId="4" r:id="rId4"/>
    <sheet name="∆ in Access fee (minus Tokelau)" sheetId="5" r:id="rId5"/>
    <sheet name="GFC Costs" sheetId="7" r:id="rId6"/>
    <sheet name="Slope calcs" sheetId="2" r:id="rId7"/>
    <sheet name=" GFC Costs Comp B (old)" sheetId="6" state="hidden" r:id="rId8"/>
  </sheets>
  <externalReferences>
    <externalReference r:id="rId9"/>
    <externalReference r:id="rId10"/>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3" i="1" l="1"/>
  <c r="B30" i="1"/>
  <c r="B53" i="1"/>
  <c r="B48" i="1"/>
  <c r="F20" i="1"/>
  <c r="AF17" i="2"/>
  <c r="B34" i="1"/>
  <c r="B35" i="1"/>
  <c r="G14" i="5"/>
  <c r="AF11" i="2"/>
  <c r="C16" i="2" l="1"/>
  <c r="C7" i="2"/>
  <c r="D10" i="2"/>
  <c r="C10" i="2"/>
  <c r="D11" i="2"/>
  <c r="D28" i="1" s="1"/>
  <c r="Z28" i="1" s="1"/>
  <c r="D7" i="2"/>
  <c r="C17" i="2"/>
  <c r="C30" i="4" s="1"/>
  <c r="C11" i="2"/>
  <c r="C28" i="1" s="1"/>
  <c r="W28" i="1" s="1"/>
  <c r="D17" i="2"/>
  <c r="D30" i="4" s="1"/>
  <c r="T28" i="1"/>
  <c r="AA28" i="1"/>
  <c r="G28" i="1"/>
  <c r="N28" i="1"/>
  <c r="X28" i="1"/>
  <c r="K178" i="7"/>
  <c r="J178" i="7"/>
  <c r="I178" i="7"/>
  <c r="H178" i="7"/>
  <c r="G178" i="7"/>
  <c r="F178" i="7"/>
  <c r="E178" i="7"/>
  <c r="D178" i="7"/>
  <c r="K177" i="7"/>
  <c r="J177" i="7"/>
  <c r="I177" i="7"/>
  <c r="H177" i="7"/>
  <c r="G177" i="7"/>
  <c r="F177" i="7"/>
  <c r="E177" i="7"/>
  <c r="D177" i="7"/>
  <c r="K176" i="7"/>
  <c r="J176" i="7"/>
  <c r="I176" i="7"/>
  <c r="H176" i="7"/>
  <c r="G176" i="7"/>
  <c r="F176" i="7"/>
  <c r="E176" i="7"/>
  <c r="D176" i="7"/>
  <c r="K175" i="7"/>
  <c r="J175" i="7"/>
  <c r="I175" i="7"/>
  <c r="H175" i="7"/>
  <c r="G175" i="7"/>
  <c r="F175" i="7"/>
  <c r="E175" i="7"/>
  <c r="D175" i="7"/>
  <c r="L174" i="7"/>
  <c r="L173" i="7"/>
  <c r="L172" i="7"/>
  <c r="K171" i="7"/>
  <c r="J171" i="7"/>
  <c r="I171" i="7"/>
  <c r="H171" i="7"/>
  <c r="G171" i="7"/>
  <c r="F171" i="7"/>
  <c r="E171" i="7"/>
  <c r="D171" i="7"/>
  <c r="K170" i="7"/>
  <c r="J170" i="7"/>
  <c r="I170" i="7"/>
  <c r="H170" i="7"/>
  <c r="G170" i="7"/>
  <c r="F170" i="7"/>
  <c r="E170" i="7"/>
  <c r="D170" i="7"/>
  <c r="K169" i="7"/>
  <c r="J169" i="7"/>
  <c r="I169" i="7"/>
  <c r="H169" i="7"/>
  <c r="G169" i="7"/>
  <c r="F169" i="7"/>
  <c r="E169" i="7"/>
  <c r="D169" i="7"/>
  <c r="K168" i="7"/>
  <c r="J168" i="7"/>
  <c r="I168" i="7"/>
  <c r="H168" i="7"/>
  <c r="G168" i="7"/>
  <c r="F168" i="7"/>
  <c r="E168" i="7"/>
  <c r="D168" i="7"/>
  <c r="K167" i="7"/>
  <c r="J167" i="7"/>
  <c r="I167" i="7"/>
  <c r="H167" i="7"/>
  <c r="G167" i="7"/>
  <c r="F167" i="7"/>
  <c r="E167" i="7"/>
  <c r="D167" i="7"/>
  <c r="K166" i="7"/>
  <c r="J166" i="7"/>
  <c r="I166" i="7"/>
  <c r="H166" i="7"/>
  <c r="G166" i="7"/>
  <c r="F166" i="7"/>
  <c r="E166" i="7"/>
  <c r="D166" i="7"/>
  <c r="K165" i="7"/>
  <c r="J165" i="7"/>
  <c r="I165" i="7"/>
  <c r="H165" i="7"/>
  <c r="G165" i="7"/>
  <c r="F165" i="7"/>
  <c r="E165" i="7"/>
  <c r="D165" i="7"/>
  <c r="L164" i="7"/>
  <c r="L163" i="7"/>
  <c r="D162" i="7"/>
  <c r="L162" i="7" s="1"/>
  <c r="K161" i="7"/>
  <c r="J161" i="7"/>
  <c r="I161" i="7"/>
  <c r="H161" i="7"/>
  <c r="G161" i="7"/>
  <c r="F161" i="7"/>
  <c r="E161" i="7"/>
  <c r="D161" i="7"/>
  <c r="K160" i="7"/>
  <c r="J160" i="7"/>
  <c r="I160" i="7"/>
  <c r="H160" i="7"/>
  <c r="G160" i="7"/>
  <c r="F160" i="7"/>
  <c r="E160" i="7"/>
  <c r="D160" i="7"/>
  <c r="K159" i="7"/>
  <c r="J159" i="7"/>
  <c r="I159" i="7"/>
  <c r="H159" i="7"/>
  <c r="G159" i="7"/>
  <c r="F159" i="7"/>
  <c r="E159" i="7"/>
  <c r="D159" i="7"/>
  <c r="K157" i="7"/>
  <c r="J157" i="7"/>
  <c r="I157" i="7"/>
  <c r="H157" i="7"/>
  <c r="G157" i="7"/>
  <c r="F157" i="7"/>
  <c r="E157" i="7"/>
  <c r="D157" i="7"/>
  <c r="K156" i="7"/>
  <c r="J156" i="7"/>
  <c r="I156" i="7"/>
  <c r="H156" i="7"/>
  <c r="G156" i="7"/>
  <c r="F156" i="7"/>
  <c r="E156" i="7"/>
  <c r="D156" i="7"/>
  <c r="K155" i="7"/>
  <c r="J155" i="7"/>
  <c r="I155" i="7"/>
  <c r="H155" i="7"/>
  <c r="G155" i="7"/>
  <c r="F155" i="7"/>
  <c r="E155" i="7"/>
  <c r="D155" i="7"/>
  <c r="K154" i="7"/>
  <c r="J154" i="7"/>
  <c r="I154" i="7"/>
  <c r="H154" i="7"/>
  <c r="G154" i="7"/>
  <c r="F154" i="7"/>
  <c r="E154" i="7"/>
  <c r="D154" i="7"/>
  <c r="K153" i="7"/>
  <c r="J153" i="7"/>
  <c r="I153" i="7"/>
  <c r="H153" i="7"/>
  <c r="G153" i="7"/>
  <c r="F153" i="7"/>
  <c r="E153" i="7"/>
  <c r="D153" i="7"/>
  <c r="L152" i="7"/>
  <c r="L151" i="7"/>
  <c r="K150" i="7"/>
  <c r="J150" i="7"/>
  <c r="I150" i="7"/>
  <c r="H150" i="7"/>
  <c r="G150" i="7"/>
  <c r="F150" i="7"/>
  <c r="E150" i="7"/>
  <c r="D150" i="7"/>
  <c r="K149" i="7"/>
  <c r="J149" i="7"/>
  <c r="I149" i="7"/>
  <c r="H149" i="7"/>
  <c r="G149" i="7"/>
  <c r="F149" i="7"/>
  <c r="E149" i="7"/>
  <c r="D149" i="7"/>
  <c r="K148" i="7"/>
  <c r="J148" i="7"/>
  <c r="I148" i="7"/>
  <c r="H148" i="7"/>
  <c r="G148" i="7"/>
  <c r="F148" i="7"/>
  <c r="E148" i="7"/>
  <c r="D148" i="7"/>
  <c r="K147" i="7"/>
  <c r="J147" i="7"/>
  <c r="I147" i="7"/>
  <c r="H147" i="7"/>
  <c r="G147" i="7"/>
  <c r="F147" i="7"/>
  <c r="E147" i="7"/>
  <c r="D147" i="7"/>
  <c r="K146" i="7"/>
  <c r="J146" i="7"/>
  <c r="I146" i="7"/>
  <c r="H146" i="7"/>
  <c r="G146" i="7"/>
  <c r="F146" i="7"/>
  <c r="E146" i="7"/>
  <c r="D146" i="7"/>
  <c r="K145" i="7"/>
  <c r="J145" i="7"/>
  <c r="I145" i="7"/>
  <c r="H145" i="7"/>
  <c r="G145" i="7"/>
  <c r="F145" i="7"/>
  <c r="E145" i="7"/>
  <c r="D145" i="7"/>
  <c r="K144" i="7"/>
  <c r="J144" i="7"/>
  <c r="I144" i="7"/>
  <c r="H144" i="7"/>
  <c r="G144" i="7"/>
  <c r="F144" i="7"/>
  <c r="E144" i="7"/>
  <c r="D144" i="7"/>
  <c r="K143" i="7"/>
  <c r="J143" i="7"/>
  <c r="I143" i="7"/>
  <c r="H143" i="7"/>
  <c r="G143" i="7"/>
  <c r="F143" i="7"/>
  <c r="E143" i="7"/>
  <c r="D143" i="7"/>
  <c r="L142" i="7"/>
  <c r="D141" i="7"/>
  <c r="L141" i="7" s="1"/>
  <c r="K140" i="7"/>
  <c r="J140" i="7"/>
  <c r="I140" i="7"/>
  <c r="H140" i="7"/>
  <c r="G140" i="7"/>
  <c r="F140" i="7"/>
  <c r="E140" i="7"/>
  <c r="D140" i="7"/>
  <c r="K139" i="7"/>
  <c r="J139" i="7"/>
  <c r="I139" i="7"/>
  <c r="H139" i="7"/>
  <c r="G139" i="7"/>
  <c r="F139" i="7"/>
  <c r="E139" i="7"/>
  <c r="D139" i="7"/>
  <c r="K138" i="7"/>
  <c r="J138" i="7"/>
  <c r="I138" i="7"/>
  <c r="H138" i="7"/>
  <c r="G138" i="7"/>
  <c r="F138" i="7"/>
  <c r="E138" i="7"/>
  <c r="D138" i="7"/>
  <c r="K136" i="7"/>
  <c r="J136" i="7"/>
  <c r="I136" i="7"/>
  <c r="H136" i="7"/>
  <c r="G136" i="7"/>
  <c r="F136" i="7"/>
  <c r="E136" i="7"/>
  <c r="D136" i="7"/>
  <c r="K135" i="7"/>
  <c r="J135" i="7"/>
  <c r="I135" i="7"/>
  <c r="H135" i="7"/>
  <c r="G135" i="7"/>
  <c r="F135" i="7"/>
  <c r="E135" i="7"/>
  <c r="D135" i="7"/>
  <c r="K134" i="7"/>
  <c r="J134" i="7"/>
  <c r="I134" i="7"/>
  <c r="H134" i="7"/>
  <c r="G134" i="7"/>
  <c r="F134" i="7"/>
  <c r="E134" i="7"/>
  <c r="D134" i="7"/>
  <c r="K133" i="7"/>
  <c r="J133" i="7"/>
  <c r="I133" i="7"/>
  <c r="H133" i="7"/>
  <c r="G133" i="7"/>
  <c r="F133" i="7"/>
  <c r="E133" i="7"/>
  <c r="D133" i="7"/>
  <c r="K132" i="7"/>
  <c r="J132" i="7"/>
  <c r="I132" i="7"/>
  <c r="H132" i="7"/>
  <c r="G132" i="7"/>
  <c r="F132" i="7"/>
  <c r="E132" i="7"/>
  <c r="D132" i="7"/>
  <c r="L131" i="7"/>
  <c r="J130" i="7"/>
  <c r="I130" i="7"/>
  <c r="H130" i="7"/>
  <c r="G130" i="7"/>
  <c r="F130" i="7"/>
  <c r="E130" i="7"/>
  <c r="D130" i="7"/>
  <c r="K129" i="7"/>
  <c r="J129" i="7"/>
  <c r="I129" i="7"/>
  <c r="H129" i="7"/>
  <c r="G129" i="7"/>
  <c r="F129" i="7"/>
  <c r="E129" i="7"/>
  <c r="D129" i="7"/>
  <c r="K128" i="7"/>
  <c r="J128" i="7"/>
  <c r="I128" i="7"/>
  <c r="H128" i="7"/>
  <c r="G128" i="7"/>
  <c r="F128" i="7"/>
  <c r="E128" i="7"/>
  <c r="D128" i="7"/>
  <c r="K127" i="7"/>
  <c r="J127" i="7"/>
  <c r="I127" i="7"/>
  <c r="H127" i="7"/>
  <c r="G127" i="7"/>
  <c r="F127" i="7"/>
  <c r="E127" i="7"/>
  <c r="D127" i="7"/>
  <c r="K126" i="7"/>
  <c r="J126" i="7"/>
  <c r="I126" i="7"/>
  <c r="H126" i="7"/>
  <c r="G126" i="7"/>
  <c r="F126" i="7"/>
  <c r="E126" i="7"/>
  <c r="D126" i="7"/>
  <c r="K125" i="7"/>
  <c r="J125" i="7"/>
  <c r="I125" i="7"/>
  <c r="H125" i="7"/>
  <c r="G125" i="7"/>
  <c r="F125" i="7"/>
  <c r="E125" i="7"/>
  <c r="D125" i="7"/>
  <c r="K124" i="7"/>
  <c r="J124" i="7"/>
  <c r="I124" i="7"/>
  <c r="H124" i="7"/>
  <c r="G124" i="7"/>
  <c r="F124" i="7"/>
  <c r="E124" i="7"/>
  <c r="D124" i="7"/>
  <c r="K123" i="7"/>
  <c r="J123" i="7"/>
  <c r="I123" i="7"/>
  <c r="H123" i="7"/>
  <c r="G123" i="7"/>
  <c r="F123" i="7"/>
  <c r="E123" i="7"/>
  <c r="D123" i="7"/>
  <c r="K122" i="7"/>
  <c r="J122" i="7"/>
  <c r="I122" i="7"/>
  <c r="H122" i="7"/>
  <c r="G122" i="7"/>
  <c r="F122" i="7"/>
  <c r="E122" i="7"/>
  <c r="D122" i="7"/>
  <c r="L121" i="7"/>
  <c r="K120" i="7"/>
  <c r="J120" i="7"/>
  <c r="I120" i="7"/>
  <c r="H120" i="7"/>
  <c r="G120" i="7"/>
  <c r="F120" i="7"/>
  <c r="E120" i="7"/>
  <c r="D120" i="7"/>
  <c r="K119" i="7"/>
  <c r="J119" i="7"/>
  <c r="I119" i="7"/>
  <c r="H119" i="7"/>
  <c r="G119" i="7"/>
  <c r="F119" i="7"/>
  <c r="E119" i="7"/>
  <c r="D119" i="7"/>
  <c r="K118" i="7"/>
  <c r="J118" i="7"/>
  <c r="I118" i="7"/>
  <c r="H118" i="7"/>
  <c r="G118" i="7"/>
  <c r="F118" i="7"/>
  <c r="E118" i="7"/>
  <c r="D118" i="7"/>
  <c r="K117" i="7"/>
  <c r="J117" i="7"/>
  <c r="I117" i="7"/>
  <c r="H117" i="7"/>
  <c r="G117" i="7"/>
  <c r="F117" i="7"/>
  <c r="E117" i="7"/>
  <c r="D117" i="7"/>
  <c r="K113" i="7"/>
  <c r="J113" i="7"/>
  <c r="I113" i="7"/>
  <c r="H113" i="7"/>
  <c r="G113" i="7"/>
  <c r="F113" i="7"/>
  <c r="E113" i="7"/>
  <c r="D113" i="7"/>
  <c r="K112" i="7"/>
  <c r="J112" i="7"/>
  <c r="I112" i="7"/>
  <c r="H112" i="7"/>
  <c r="G112" i="7"/>
  <c r="F112" i="7"/>
  <c r="E112" i="7"/>
  <c r="D112" i="7"/>
  <c r="K111" i="7"/>
  <c r="J111" i="7"/>
  <c r="I111" i="7"/>
  <c r="H111" i="7"/>
  <c r="G111" i="7"/>
  <c r="F111" i="7"/>
  <c r="E111" i="7"/>
  <c r="D111" i="7"/>
  <c r="K110" i="7"/>
  <c r="J110" i="7"/>
  <c r="I110" i="7"/>
  <c r="H110" i="7"/>
  <c r="G110" i="7"/>
  <c r="F110" i="7"/>
  <c r="E110" i="7"/>
  <c r="D110" i="7"/>
  <c r="L109" i="7"/>
  <c r="L108" i="7"/>
  <c r="K107" i="7"/>
  <c r="J107" i="7"/>
  <c r="I107" i="7"/>
  <c r="H107" i="7"/>
  <c r="G107" i="7"/>
  <c r="F107" i="7"/>
  <c r="E107" i="7"/>
  <c r="D107" i="7"/>
  <c r="K106" i="7"/>
  <c r="J106" i="7"/>
  <c r="I106" i="7"/>
  <c r="H106" i="7"/>
  <c r="G106" i="7"/>
  <c r="F106" i="7"/>
  <c r="E106" i="7"/>
  <c r="D106" i="7"/>
  <c r="K105" i="7"/>
  <c r="J105" i="7"/>
  <c r="I105" i="7"/>
  <c r="H105" i="7"/>
  <c r="G105" i="7"/>
  <c r="F105" i="7"/>
  <c r="E105" i="7"/>
  <c r="D105" i="7"/>
  <c r="K104" i="7"/>
  <c r="J104" i="7"/>
  <c r="I104" i="7"/>
  <c r="H104" i="7"/>
  <c r="G104" i="7"/>
  <c r="F104" i="7"/>
  <c r="E104" i="7"/>
  <c r="D104" i="7"/>
  <c r="L103" i="7"/>
  <c r="K102" i="7"/>
  <c r="J102" i="7"/>
  <c r="I102" i="7"/>
  <c r="H102" i="7"/>
  <c r="G102" i="7"/>
  <c r="F102" i="7"/>
  <c r="E102" i="7"/>
  <c r="D102" i="7"/>
  <c r="K101" i="7"/>
  <c r="J101" i="7"/>
  <c r="I101" i="7"/>
  <c r="H101" i="7"/>
  <c r="G101" i="7"/>
  <c r="F101" i="7"/>
  <c r="E101" i="7"/>
  <c r="D101" i="7"/>
  <c r="L100" i="7"/>
  <c r="L99" i="7"/>
  <c r="L98" i="7"/>
  <c r="L97" i="7"/>
  <c r="K96" i="7"/>
  <c r="J96" i="7"/>
  <c r="I96" i="7"/>
  <c r="H96" i="7"/>
  <c r="G96" i="7"/>
  <c r="F96" i="7"/>
  <c r="E96" i="7"/>
  <c r="D96" i="7"/>
  <c r="K95" i="7"/>
  <c r="J95" i="7"/>
  <c r="I95" i="7"/>
  <c r="H95" i="7"/>
  <c r="G95" i="7"/>
  <c r="F95" i="7"/>
  <c r="E95" i="7"/>
  <c r="D95" i="7"/>
  <c r="K94" i="7"/>
  <c r="J94" i="7"/>
  <c r="I94" i="7"/>
  <c r="H94" i="7"/>
  <c r="G94" i="7"/>
  <c r="F94" i="7"/>
  <c r="E94" i="7"/>
  <c r="D94" i="7"/>
  <c r="K92" i="7"/>
  <c r="J92" i="7"/>
  <c r="I92" i="7"/>
  <c r="H92" i="7"/>
  <c r="G92" i="7"/>
  <c r="F92" i="7"/>
  <c r="E92" i="7"/>
  <c r="D92" i="7"/>
  <c r="K91" i="7"/>
  <c r="J91" i="7"/>
  <c r="I91" i="7"/>
  <c r="H91" i="7"/>
  <c r="G91" i="7"/>
  <c r="F91" i="7"/>
  <c r="E91" i="7"/>
  <c r="D91" i="7"/>
  <c r="K90" i="7"/>
  <c r="J90" i="7"/>
  <c r="I90" i="7"/>
  <c r="H90" i="7"/>
  <c r="G90" i="7"/>
  <c r="F90" i="7"/>
  <c r="E90" i="7"/>
  <c r="D90" i="7"/>
  <c r="K89" i="7"/>
  <c r="J89" i="7"/>
  <c r="I89" i="7"/>
  <c r="H89" i="7"/>
  <c r="G89" i="7"/>
  <c r="F89" i="7"/>
  <c r="E89" i="7"/>
  <c r="D89" i="7"/>
  <c r="K88" i="7"/>
  <c r="J88" i="7"/>
  <c r="I88" i="7"/>
  <c r="H88" i="7"/>
  <c r="G88" i="7"/>
  <c r="F88" i="7"/>
  <c r="E88" i="7"/>
  <c r="D88" i="7"/>
  <c r="L87" i="7"/>
  <c r="J86" i="7"/>
  <c r="I86" i="7"/>
  <c r="H86" i="7"/>
  <c r="G86" i="7"/>
  <c r="F86" i="7"/>
  <c r="E86" i="7"/>
  <c r="D86" i="7"/>
  <c r="K85" i="7"/>
  <c r="J85" i="7"/>
  <c r="I85" i="7"/>
  <c r="H85" i="7"/>
  <c r="G85" i="7"/>
  <c r="F85" i="7"/>
  <c r="E85" i="7"/>
  <c r="D85" i="7"/>
  <c r="K84" i="7"/>
  <c r="J84" i="7"/>
  <c r="I84" i="7"/>
  <c r="H84" i="7"/>
  <c r="G84" i="7"/>
  <c r="F84" i="7"/>
  <c r="E84" i="7"/>
  <c r="D84" i="7"/>
  <c r="K83" i="7"/>
  <c r="J83" i="7"/>
  <c r="I83" i="7"/>
  <c r="H83" i="7"/>
  <c r="G83" i="7"/>
  <c r="F83" i="7"/>
  <c r="E83" i="7"/>
  <c r="D83" i="7"/>
  <c r="L82" i="7"/>
  <c r="K81" i="7"/>
  <c r="J81" i="7"/>
  <c r="I81" i="7"/>
  <c r="H81" i="7"/>
  <c r="G81" i="7"/>
  <c r="F81" i="7"/>
  <c r="E81" i="7"/>
  <c r="D81" i="7"/>
  <c r="K80" i="7"/>
  <c r="J80" i="7"/>
  <c r="I80" i="7"/>
  <c r="H80" i="7"/>
  <c r="G80" i="7"/>
  <c r="F80" i="7"/>
  <c r="E80" i="7"/>
  <c r="D80" i="7"/>
  <c r="K79" i="7"/>
  <c r="J79" i="7"/>
  <c r="I79" i="7"/>
  <c r="H79" i="7"/>
  <c r="G79" i="7"/>
  <c r="F79" i="7"/>
  <c r="E79" i="7"/>
  <c r="D79" i="7"/>
  <c r="K78" i="7"/>
  <c r="J78" i="7"/>
  <c r="I78" i="7"/>
  <c r="H78" i="7"/>
  <c r="G78" i="7"/>
  <c r="F78" i="7"/>
  <c r="E78" i="7"/>
  <c r="D78" i="7"/>
  <c r="L77" i="7"/>
  <c r="J76" i="7"/>
  <c r="I76" i="7"/>
  <c r="H76" i="7"/>
  <c r="G76" i="7"/>
  <c r="F76" i="7"/>
  <c r="E76" i="7"/>
  <c r="D76" i="7"/>
  <c r="K75" i="7"/>
  <c r="J75" i="7"/>
  <c r="I75" i="7"/>
  <c r="H75" i="7"/>
  <c r="G75" i="7"/>
  <c r="F75" i="7"/>
  <c r="E75" i="7"/>
  <c r="D75" i="7"/>
  <c r="K74" i="7"/>
  <c r="J74" i="7"/>
  <c r="I74" i="7"/>
  <c r="H74" i="7"/>
  <c r="G74" i="7"/>
  <c r="F74" i="7"/>
  <c r="E74" i="7"/>
  <c r="D74" i="7"/>
  <c r="K73" i="7"/>
  <c r="J73" i="7"/>
  <c r="I73" i="7"/>
  <c r="H73" i="7"/>
  <c r="G73" i="7"/>
  <c r="F73" i="7"/>
  <c r="E73" i="7"/>
  <c r="D73" i="7"/>
  <c r="L69" i="7"/>
  <c r="L68" i="7"/>
  <c r="K67" i="7"/>
  <c r="J67" i="7"/>
  <c r="I67" i="7"/>
  <c r="H67" i="7"/>
  <c r="G67" i="7"/>
  <c r="F67" i="7"/>
  <c r="E67" i="7"/>
  <c r="D67" i="7"/>
  <c r="K66" i="7"/>
  <c r="J66" i="7"/>
  <c r="I66" i="7"/>
  <c r="H66" i="7"/>
  <c r="G66" i="7"/>
  <c r="F66" i="7"/>
  <c r="E66" i="7"/>
  <c r="D66" i="7"/>
  <c r="L65" i="7"/>
  <c r="K64" i="7"/>
  <c r="J64" i="7"/>
  <c r="I64" i="7"/>
  <c r="H64" i="7"/>
  <c r="G64" i="7"/>
  <c r="F64" i="7"/>
  <c r="E64" i="7"/>
  <c r="D64" i="7"/>
  <c r="L63" i="7"/>
  <c r="L62" i="7"/>
  <c r="K61" i="7"/>
  <c r="J61" i="7"/>
  <c r="I61" i="7"/>
  <c r="H61" i="7"/>
  <c r="G61" i="7"/>
  <c r="F61" i="7"/>
  <c r="E61" i="7"/>
  <c r="D61" i="7"/>
  <c r="K60" i="7"/>
  <c r="J60" i="7"/>
  <c r="I60" i="7"/>
  <c r="H60" i="7"/>
  <c r="G60" i="7"/>
  <c r="F60" i="7"/>
  <c r="E60" i="7"/>
  <c r="D60" i="7"/>
  <c r="K59" i="7"/>
  <c r="J59" i="7"/>
  <c r="I59" i="7"/>
  <c r="H59" i="7"/>
  <c r="G59" i="7"/>
  <c r="F59" i="7"/>
  <c r="E59" i="7"/>
  <c r="D59" i="7"/>
  <c r="K58" i="7"/>
  <c r="J58" i="7"/>
  <c r="I58" i="7"/>
  <c r="H58" i="7"/>
  <c r="G58" i="7"/>
  <c r="F58" i="7"/>
  <c r="E58" i="7"/>
  <c r="D58" i="7"/>
  <c r="K57" i="7"/>
  <c r="J57" i="7"/>
  <c r="I57" i="7"/>
  <c r="H57" i="7"/>
  <c r="G57" i="7"/>
  <c r="F57" i="7"/>
  <c r="E57" i="7"/>
  <c r="D57" i="7"/>
  <c r="K56" i="7"/>
  <c r="J56" i="7"/>
  <c r="I56" i="7"/>
  <c r="H56" i="7"/>
  <c r="G56" i="7"/>
  <c r="F56" i="7"/>
  <c r="E56" i="7"/>
  <c r="D56" i="7"/>
  <c r="K55" i="7"/>
  <c r="J55" i="7"/>
  <c r="I55" i="7"/>
  <c r="H55" i="7"/>
  <c r="G55" i="7"/>
  <c r="F55" i="7"/>
  <c r="E55" i="7"/>
  <c r="D55" i="7"/>
  <c r="K54" i="7"/>
  <c r="J54" i="7"/>
  <c r="I54" i="7"/>
  <c r="H54" i="7"/>
  <c r="G54" i="7"/>
  <c r="F54" i="7"/>
  <c r="E54" i="7"/>
  <c r="D54" i="7"/>
  <c r="L53" i="7"/>
  <c r="L52" i="7"/>
  <c r="K51" i="7"/>
  <c r="J51" i="7"/>
  <c r="I51" i="7"/>
  <c r="H51" i="7"/>
  <c r="G51" i="7"/>
  <c r="F51" i="7"/>
  <c r="E51" i="7"/>
  <c r="D51" i="7"/>
  <c r="K50" i="7"/>
  <c r="J50" i="7"/>
  <c r="I50" i="7"/>
  <c r="H50" i="7"/>
  <c r="G50" i="7"/>
  <c r="F50" i="7"/>
  <c r="E50" i="7"/>
  <c r="D50" i="7"/>
  <c r="K49" i="7"/>
  <c r="J49" i="7"/>
  <c r="I49" i="7"/>
  <c r="H49" i="7"/>
  <c r="G49" i="7"/>
  <c r="F49" i="7"/>
  <c r="E49" i="7"/>
  <c r="D49" i="7"/>
  <c r="K47" i="7"/>
  <c r="J47" i="7"/>
  <c r="I47" i="7"/>
  <c r="H47" i="7"/>
  <c r="G47" i="7"/>
  <c r="F47" i="7"/>
  <c r="E47" i="7"/>
  <c r="D47" i="7"/>
  <c r="L46" i="7"/>
  <c r="K45" i="7"/>
  <c r="J45" i="7"/>
  <c r="I45" i="7"/>
  <c r="H45" i="7"/>
  <c r="G45" i="7"/>
  <c r="F45" i="7"/>
  <c r="E45" i="7"/>
  <c r="D45" i="7"/>
  <c r="K44" i="7"/>
  <c r="J44" i="7"/>
  <c r="I44" i="7"/>
  <c r="H44" i="7"/>
  <c r="G44" i="7"/>
  <c r="F44" i="7"/>
  <c r="E44" i="7"/>
  <c r="D44" i="7"/>
  <c r="K43" i="7"/>
  <c r="J43" i="7"/>
  <c r="I43" i="7"/>
  <c r="H43" i="7"/>
  <c r="G43" i="7"/>
  <c r="F43" i="7"/>
  <c r="E43" i="7"/>
  <c r="D43" i="7"/>
  <c r="K42" i="7"/>
  <c r="J42" i="7"/>
  <c r="I42" i="7"/>
  <c r="H42" i="7"/>
  <c r="G42" i="7"/>
  <c r="F42" i="7"/>
  <c r="E42" i="7"/>
  <c r="D42" i="7"/>
  <c r="K41" i="7"/>
  <c r="J41" i="7"/>
  <c r="I41" i="7"/>
  <c r="H41" i="7"/>
  <c r="G41" i="7"/>
  <c r="F41" i="7"/>
  <c r="E41" i="7"/>
  <c r="D41" i="7"/>
  <c r="K40" i="7"/>
  <c r="J40" i="7"/>
  <c r="I40" i="7"/>
  <c r="H40" i="7"/>
  <c r="G40" i="7"/>
  <c r="F40" i="7"/>
  <c r="E40" i="7"/>
  <c r="D40" i="7"/>
  <c r="K39" i="7"/>
  <c r="J39" i="7"/>
  <c r="I39" i="7"/>
  <c r="H39" i="7"/>
  <c r="G39" i="7"/>
  <c r="F39" i="7"/>
  <c r="E39" i="7"/>
  <c r="D39" i="7"/>
  <c r="K38" i="7"/>
  <c r="J38" i="7"/>
  <c r="I38" i="7"/>
  <c r="H38" i="7"/>
  <c r="G38" i="7"/>
  <c r="F38" i="7"/>
  <c r="E38" i="7"/>
  <c r="D38" i="7"/>
  <c r="K37" i="7"/>
  <c r="J37" i="7"/>
  <c r="I37" i="7"/>
  <c r="H37" i="7"/>
  <c r="G37" i="7"/>
  <c r="F37" i="7"/>
  <c r="E37" i="7"/>
  <c r="D37" i="7"/>
  <c r="K36" i="7"/>
  <c r="J36" i="7"/>
  <c r="I36" i="7"/>
  <c r="H36" i="7"/>
  <c r="G36" i="7"/>
  <c r="F36" i="7"/>
  <c r="E36" i="7"/>
  <c r="D36" i="7"/>
  <c r="K35" i="7"/>
  <c r="J35" i="7"/>
  <c r="I35" i="7"/>
  <c r="H35" i="7"/>
  <c r="G35" i="7"/>
  <c r="F35" i="7"/>
  <c r="E35" i="7"/>
  <c r="D35" i="7"/>
  <c r="K34" i="7"/>
  <c r="J34" i="7"/>
  <c r="I34" i="7"/>
  <c r="H34" i="7"/>
  <c r="G34" i="7"/>
  <c r="F34" i="7"/>
  <c r="E34" i="7"/>
  <c r="D34" i="7"/>
  <c r="K33" i="7"/>
  <c r="J33" i="7"/>
  <c r="I33" i="7"/>
  <c r="H33" i="7"/>
  <c r="G33" i="7"/>
  <c r="F33" i="7"/>
  <c r="E33" i="7"/>
  <c r="D33" i="7"/>
  <c r="K32" i="7"/>
  <c r="J32" i="7"/>
  <c r="I32" i="7"/>
  <c r="H32" i="7"/>
  <c r="G32" i="7"/>
  <c r="F32" i="7"/>
  <c r="E32" i="7"/>
  <c r="D32" i="7"/>
  <c r="L31" i="7"/>
  <c r="L30" i="7"/>
  <c r="K29" i="7"/>
  <c r="J29" i="7"/>
  <c r="I29" i="7"/>
  <c r="H29" i="7"/>
  <c r="G29" i="7"/>
  <c r="F29" i="7"/>
  <c r="E29" i="7"/>
  <c r="D29" i="7"/>
  <c r="K28" i="7"/>
  <c r="J28" i="7"/>
  <c r="I28" i="7"/>
  <c r="H28" i="7"/>
  <c r="G28" i="7"/>
  <c r="F28" i="7"/>
  <c r="E28" i="7"/>
  <c r="D28" i="7"/>
  <c r="K27" i="7"/>
  <c r="J27" i="7"/>
  <c r="I27" i="7"/>
  <c r="H27" i="7"/>
  <c r="G27" i="7"/>
  <c r="F27" i="7"/>
  <c r="E27" i="7"/>
  <c r="D27" i="7"/>
  <c r="L25" i="7"/>
  <c r="K24" i="7"/>
  <c r="J24" i="7"/>
  <c r="I24" i="7"/>
  <c r="H24" i="7"/>
  <c r="G24" i="7"/>
  <c r="F24" i="7"/>
  <c r="E24" i="7"/>
  <c r="D24" i="7"/>
  <c r="K23" i="7"/>
  <c r="J23" i="7"/>
  <c r="I23" i="7"/>
  <c r="H23" i="7"/>
  <c r="G23" i="7"/>
  <c r="F23" i="7"/>
  <c r="E23" i="7"/>
  <c r="D23" i="7"/>
  <c r="L22" i="7"/>
  <c r="K21" i="7"/>
  <c r="J21" i="7"/>
  <c r="I21" i="7"/>
  <c r="H21" i="7"/>
  <c r="G21" i="7"/>
  <c r="F21" i="7"/>
  <c r="E21" i="7"/>
  <c r="D21" i="7"/>
  <c r="K20" i="7"/>
  <c r="J20" i="7"/>
  <c r="I20" i="7"/>
  <c r="H20" i="7"/>
  <c r="G20" i="7"/>
  <c r="F20" i="7"/>
  <c r="E20" i="7"/>
  <c r="D20" i="7"/>
  <c r="J19" i="7"/>
  <c r="I19" i="7"/>
  <c r="H19" i="7"/>
  <c r="G19" i="7"/>
  <c r="F19" i="7"/>
  <c r="E19" i="7"/>
  <c r="D19" i="7"/>
  <c r="K18" i="7"/>
  <c r="J18" i="7"/>
  <c r="I18" i="7"/>
  <c r="H18" i="7"/>
  <c r="G18" i="7"/>
  <c r="F18" i="7"/>
  <c r="E18" i="7"/>
  <c r="D18" i="7"/>
  <c r="K17" i="7"/>
  <c r="J17" i="7"/>
  <c r="I17" i="7"/>
  <c r="H17" i="7"/>
  <c r="G17" i="7"/>
  <c r="F17" i="7"/>
  <c r="E17" i="7"/>
  <c r="D17" i="7"/>
  <c r="K16" i="7"/>
  <c r="J16" i="7"/>
  <c r="I16" i="7"/>
  <c r="H16" i="7"/>
  <c r="G16" i="7"/>
  <c r="F16" i="7"/>
  <c r="E16" i="7"/>
  <c r="D16" i="7"/>
  <c r="K15" i="7"/>
  <c r="J15" i="7"/>
  <c r="I15" i="7"/>
  <c r="H15" i="7"/>
  <c r="G15" i="7"/>
  <c r="F15" i="7"/>
  <c r="E15" i="7"/>
  <c r="D15" i="7"/>
  <c r="K14" i="7"/>
  <c r="J14" i="7"/>
  <c r="I14" i="7"/>
  <c r="H14" i="7"/>
  <c r="G14" i="7"/>
  <c r="F14" i="7"/>
  <c r="E14" i="7"/>
  <c r="D14" i="7"/>
  <c r="K13" i="7"/>
  <c r="J13" i="7"/>
  <c r="I13" i="7"/>
  <c r="H13" i="7"/>
  <c r="G13" i="7"/>
  <c r="F13" i="7"/>
  <c r="E13" i="7"/>
  <c r="D13" i="7"/>
  <c r="K12" i="7"/>
  <c r="J12" i="7"/>
  <c r="I12" i="7"/>
  <c r="H12" i="7"/>
  <c r="G12" i="7"/>
  <c r="F12" i="7"/>
  <c r="E12" i="7"/>
  <c r="D12" i="7"/>
  <c r="K11" i="7"/>
  <c r="J11" i="7"/>
  <c r="I11" i="7"/>
  <c r="H11" i="7"/>
  <c r="G11" i="7"/>
  <c r="F11" i="7"/>
  <c r="E11" i="7"/>
  <c r="D11" i="7"/>
  <c r="K10" i="7"/>
  <c r="J10" i="7"/>
  <c r="I10" i="7"/>
  <c r="H10" i="7"/>
  <c r="G10" i="7"/>
  <c r="F10" i="7"/>
  <c r="E10" i="7"/>
  <c r="D10" i="7"/>
  <c r="J9" i="7"/>
  <c r="I9" i="7"/>
  <c r="H9" i="7"/>
  <c r="G9" i="7"/>
  <c r="F9" i="7"/>
  <c r="E9" i="7"/>
  <c r="D9" i="7"/>
  <c r="K8" i="7"/>
  <c r="J8" i="7"/>
  <c r="I8" i="7"/>
  <c r="H8" i="7"/>
  <c r="G8" i="7"/>
  <c r="F8" i="7"/>
  <c r="E8" i="7"/>
  <c r="D8" i="7"/>
  <c r="K7" i="7"/>
  <c r="J7" i="7"/>
  <c r="I7" i="7"/>
  <c r="H7" i="7"/>
  <c r="G7" i="7"/>
  <c r="F7" i="7"/>
  <c r="E7" i="7"/>
  <c r="D7" i="7"/>
  <c r="K6" i="7"/>
  <c r="J6" i="7"/>
  <c r="I6" i="7"/>
  <c r="H6" i="7"/>
  <c r="G6" i="7"/>
  <c r="F6" i="7"/>
  <c r="E6" i="7"/>
  <c r="D6" i="7"/>
  <c r="F204" i="7" l="1"/>
  <c r="M28" i="1"/>
  <c r="S28" i="1"/>
  <c r="J28" i="1"/>
  <c r="Q28" i="1"/>
  <c r="R28" i="1"/>
  <c r="F28" i="1"/>
  <c r="L28" i="1"/>
  <c r="O28" i="1"/>
  <c r="E28" i="1"/>
  <c r="AB28" i="1"/>
  <c r="H28" i="1"/>
  <c r="U28" i="1"/>
  <c r="I28" i="1"/>
  <c r="U30" i="4"/>
  <c r="V30" i="4"/>
  <c r="I30" i="4"/>
  <c r="W30" i="4"/>
  <c r="J30" i="4"/>
  <c r="X30" i="4"/>
  <c r="K30" i="4"/>
  <c r="Y30" i="4"/>
  <c r="T30" i="4"/>
  <c r="L30" i="4"/>
  <c r="Z30" i="4"/>
  <c r="M30" i="4"/>
  <c r="AA30" i="4"/>
  <c r="N30" i="4"/>
  <c r="AB30" i="4"/>
  <c r="O30" i="4"/>
  <c r="AC30" i="4"/>
  <c r="P30" i="4"/>
  <c r="Q30" i="4"/>
  <c r="R30" i="4"/>
  <c r="S30" i="4"/>
  <c r="P28" i="1"/>
  <c r="Y28" i="1"/>
  <c r="V28" i="1"/>
  <c r="K28" i="1"/>
  <c r="AC28" i="1"/>
  <c r="K210" i="7"/>
  <c r="D202" i="7"/>
  <c r="F202" i="7"/>
  <c r="E209" i="7"/>
  <c r="E204" i="7"/>
  <c r="H202" i="7"/>
  <c r="D210" i="7"/>
  <c r="E201" i="7"/>
  <c r="J202" i="7"/>
  <c r="I209" i="7"/>
  <c r="I204" i="7"/>
  <c r="G210" i="7"/>
  <c r="J204" i="7"/>
  <c r="H210" i="7"/>
  <c r="I93" i="7"/>
  <c r="G205" i="7"/>
  <c r="K205" i="7"/>
  <c r="J191" i="7"/>
  <c r="F215" i="7"/>
  <c r="F191" i="7"/>
  <c r="F194" i="7"/>
  <c r="J194" i="7"/>
  <c r="F216" i="7"/>
  <c r="J216" i="7"/>
  <c r="J158" i="7"/>
  <c r="L143" i="7"/>
  <c r="L144" i="7"/>
  <c r="L147" i="7"/>
  <c r="D213" i="7"/>
  <c r="L19" i="7"/>
  <c r="L20" i="7"/>
  <c r="L21" i="7"/>
  <c r="L32" i="7"/>
  <c r="L33" i="7"/>
  <c r="L34" i="7"/>
  <c r="L35" i="7"/>
  <c r="L36" i="7"/>
  <c r="L38" i="7"/>
  <c r="L39" i="7"/>
  <c r="L40" i="7"/>
  <c r="L41" i="7"/>
  <c r="L42" i="7"/>
  <c r="L43" i="7"/>
  <c r="L44" i="7"/>
  <c r="L45" i="7"/>
  <c r="H93" i="7"/>
  <c r="L75" i="7"/>
  <c r="L76" i="7"/>
  <c r="L78" i="7"/>
  <c r="L81" i="7"/>
  <c r="L110" i="7"/>
  <c r="L111" i="7"/>
  <c r="D137" i="7"/>
  <c r="L120" i="7"/>
  <c r="F26" i="7"/>
  <c r="G202" i="7"/>
  <c r="L13" i="7"/>
  <c r="L17" i="7"/>
  <c r="L23" i="7"/>
  <c r="G48" i="7"/>
  <c r="L47" i="7"/>
  <c r="L50" i="7"/>
  <c r="L51" i="7"/>
  <c r="L64" i="7"/>
  <c r="L84" i="7"/>
  <c r="L85" i="7"/>
  <c r="L89" i="7"/>
  <c r="L90" i="7"/>
  <c r="L91" i="7"/>
  <c r="L95" i="7"/>
  <c r="L101" i="7"/>
  <c r="L102" i="7"/>
  <c r="L122" i="7"/>
  <c r="L123" i="7"/>
  <c r="L124" i="7"/>
  <c r="H137" i="7"/>
  <c r="L128" i="7"/>
  <c r="L133" i="7"/>
  <c r="L134" i="7"/>
  <c r="L135" i="7"/>
  <c r="L136" i="7"/>
  <c r="L175" i="7"/>
  <c r="F158" i="7"/>
  <c r="K190" i="7"/>
  <c r="L11" i="7"/>
  <c r="L15" i="7"/>
  <c r="K48" i="7"/>
  <c r="L7" i="7"/>
  <c r="L8" i="7"/>
  <c r="L9" i="7"/>
  <c r="D193" i="7"/>
  <c r="H193" i="7"/>
  <c r="L28" i="7"/>
  <c r="L29" i="7"/>
  <c r="E196" i="7"/>
  <c r="E70" i="7"/>
  <c r="I70" i="7"/>
  <c r="L66" i="7"/>
  <c r="L67" i="7"/>
  <c r="F93" i="7"/>
  <c r="J93" i="7"/>
  <c r="L106" i="7"/>
  <c r="D205" i="7"/>
  <c r="L154" i="7"/>
  <c r="L155" i="7"/>
  <c r="L156" i="7"/>
  <c r="D179" i="7"/>
  <c r="H179" i="7"/>
  <c r="L165" i="7"/>
  <c r="L166" i="7"/>
  <c r="L167" i="7"/>
  <c r="L170" i="7"/>
  <c r="L171" i="7"/>
  <c r="J26" i="7"/>
  <c r="H209" i="7"/>
  <c r="J215" i="7"/>
  <c r="G190" i="7"/>
  <c r="L10" i="7"/>
  <c r="L12" i="7"/>
  <c r="L14" i="7"/>
  <c r="L18" i="7"/>
  <c r="L24" i="7"/>
  <c r="E26" i="7"/>
  <c r="I26" i="7"/>
  <c r="G194" i="7"/>
  <c r="F196" i="7"/>
  <c r="J196" i="7"/>
  <c r="L54" i="7"/>
  <c r="L55" i="7"/>
  <c r="L56" i="7"/>
  <c r="L57" i="7"/>
  <c r="L58" i="7"/>
  <c r="D197" i="7"/>
  <c r="H197" i="7"/>
  <c r="L60" i="7"/>
  <c r="L61" i="7"/>
  <c r="E158" i="7"/>
  <c r="I158" i="7"/>
  <c r="E212" i="7"/>
  <c r="I216" i="7"/>
  <c r="D201" i="7"/>
  <c r="D93" i="7"/>
  <c r="L160" i="7"/>
  <c r="D190" i="7"/>
  <c r="E193" i="7"/>
  <c r="I193" i="7"/>
  <c r="K194" i="7"/>
  <c r="D48" i="7"/>
  <c r="H48" i="7"/>
  <c r="G196" i="7"/>
  <c r="K196" i="7"/>
  <c r="E197" i="7"/>
  <c r="I197" i="7"/>
  <c r="F70" i="7"/>
  <c r="J70" i="7"/>
  <c r="L74" i="7"/>
  <c r="L86" i="7"/>
  <c r="L88" i="7"/>
  <c r="L96" i="7"/>
  <c r="F137" i="7"/>
  <c r="J137" i="7"/>
  <c r="F212" i="7"/>
  <c r="J212" i="7"/>
  <c r="L153" i="7"/>
  <c r="E215" i="7"/>
  <c r="E179" i="7"/>
  <c r="I215" i="7"/>
  <c r="I179" i="7"/>
  <c r="L161" i="7"/>
  <c r="L27" i="7"/>
  <c r="L59" i="7"/>
  <c r="H190" i="7"/>
  <c r="G191" i="7"/>
  <c r="I190" i="7"/>
  <c r="D191" i="7"/>
  <c r="H191" i="7"/>
  <c r="L16" i="7"/>
  <c r="G26" i="7"/>
  <c r="K26" i="7"/>
  <c r="F193" i="7"/>
  <c r="J193" i="7"/>
  <c r="D194" i="7"/>
  <c r="D195" i="7" s="1"/>
  <c r="H194" i="7"/>
  <c r="L37" i="7"/>
  <c r="E48" i="7"/>
  <c r="I48" i="7"/>
  <c r="D196" i="7"/>
  <c r="H196" i="7"/>
  <c r="L49" i="7"/>
  <c r="F197" i="7"/>
  <c r="J197" i="7"/>
  <c r="G70" i="7"/>
  <c r="K70" i="7"/>
  <c r="L79" i="7"/>
  <c r="L80" i="7"/>
  <c r="L92" i="7"/>
  <c r="L104" i="7"/>
  <c r="H205" i="7"/>
  <c r="L105" i="7"/>
  <c r="L107" i="7"/>
  <c r="L112" i="7"/>
  <c r="L113" i="7"/>
  <c r="E114" i="7"/>
  <c r="G209" i="7"/>
  <c r="G137" i="7"/>
  <c r="K209" i="7"/>
  <c r="K137" i="7"/>
  <c r="L125" i="7"/>
  <c r="L126" i="7"/>
  <c r="G212" i="7"/>
  <c r="G158" i="7"/>
  <c r="K212" i="7"/>
  <c r="K158" i="7"/>
  <c r="L145" i="7"/>
  <c r="L146" i="7"/>
  <c r="H213" i="7"/>
  <c r="L148" i="7"/>
  <c r="L157" i="7"/>
  <c r="F217" i="7"/>
  <c r="G12" i="1" s="1"/>
  <c r="G15" i="4" s="1"/>
  <c r="J179" i="7"/>
  <c r="L168" i="7"/>
  <c r="L73" i="7"/>
  <c r="L6" i="7"/>
  <c r="K191" i="7"/>
  <c r="E190" i="7"/>
  <c r="F190" i="7"/>
  <c r="J190" i="7"/>
  <c r="E191" i="7"/>
  <c r="I191" i="7"/>
  <c r="D26" i="7"/>
  <c r="H26" i="7"/>
  <c r="G193" i="7"/>
  <c r="K193" i="7"/>
  <c r="E194" i="7"/>
  <c r="I194" i="7"/>
  <c r="F48" i="7"/>
  <c r="J48" i="7"/>
  <c r="I196" i="7"/>
  <c r="G197" i="7"/>
  <c r="K197" i="7"/>
  <c r="D70" i="7"/>
  <c r="H70" i="7"/>
  <c r="G201" i="7"/>
  <c r="G93" i="7"/>
  <c r="K201" i="7"/>
  <c r="K93" i="7"/>
  <c r="K202" i="7"/>
  <c r="E205" i="7"/>
  <c r="E206" i="7" s="1"/>
  <c r="I205" i="7"/>
  <c r="I114" i="7"/>
  <c r="D209" i="7"/>
  <c r="D211" i="7" s="1"/>
  <c r="E10" i="1" s="1"/>
  <c r="L118" i="7"/>
  <c r="L119" i="7"/>
  <c r="E210" i="7"/>
  <c r="I210" i="7"/>
  <c r="L129" i="7"/>
  <c r="L130" i="7"/>
  <c r="L132" i="7"/>
  <c r="L139" i="7"/>
  <c r="L140" i="7"/>
  <c r="E213" i="7"/>
  <c r="I213" i="7"/>
  <c r="L149" i="7"/>
  <c r="L150" i="7"/>
  <c r="G215" i="7"/>
  <c r="K179" i="7"/>
  <c r="E216" i="7"/>
  <c r="L176" i="7"/>
  <c r="L177" i="7"/>
  <c r="L178" i="7"/>
  <c r="H201" i="7"/>
  <c r="H203" i="7" s="1"/>
  <c r="L83" i="7"/>
  <c r="F114" i="7"/>
  <c r="J114" i="7"/>
  <c r="L117" i="7"/>
  <c r="F210" i="7"/>
  <c r="J210" i="7"/>
  <c r="E137" i="7"/>
  <c r="I137" i="7"/>
  <c r="D212" i="7"/>
  <c r="H212" i="7"/>
  <c r="L138" i="7"/>
  <c r="G216" i="7"/>
  <c r="K216" i="7"/>
  <c r="I201" i="7"/>
  <c r="K215" i="7"/>
  <c r="F201" i="7"/>
  <c r="F203" i="7" s="1"/>
  <c r="J201" i="7"/>
  <c r="E202" i="7"/>
  <c r="E203" i="7" s="1"/>
  <c r="I202" i="7"/>
  <c r="G204" i="7"/>
  <c r="K204" i="7"/>
  <c r="K206" i="7" s="1"/>
  <c r="G114" i="7"/>
  <c r="G115" i="7" s="1"/>
  <c r="G184" i="7" s="1"/>
  <c r="K114" i="7"/>
  <c r="K115" i="7" s="1"/>
  <c r="K184" i="7" s="1"/>
  <c r="F213" i="7"/>
  <c r="J213" i="7"/>
  <c r="D158" i="7"/>
  <c r="H158" i="7"/>
  <c r="D216" i="7"/>
  <c r="H216" i="7"/>
  <c r="L169" i="7"/>
  <c r="F179" i="7"/>
  <c r="I212" i="7"/>
  <c r="E93" i="7"/>
  <c r="D204" i="7"/>
  <c r="D206" i="7" s="1"/>
  <c r="H204" i="7"/>
  <c r="L94" i="7"/>
  <c r="F205" i="7"/>
  <c r="F206" i="7" s="1"/>
  <c r="J205" i="7"/>
  <c r="D114" i="7"/>
  <c r="H114" i="7"/>
  <c r="F209" i="7"/>
  <c r="J209" i="7"/>
  <c r="L127" i="7"/>
  <c r="G213" i="7"/>
  <c r="K213" i="7"/>
  <c r="D215" i="7"/>
  <c r="H215" i="7"/>
  <c r="L159" i="7"/>
  <c r="G179" i="7"/>
  <c r="R20" i="6"/>
  <c r="Q20" i="6"/>
  <c r="P20" i="6"/>
  <c r="O20" i="6"/>
  <c r="N20" i="6"/>
  <c r="M20" i="6"/>
  <c r="L20" i="6"/>
  <c r="K20" i="6"/>
  <c r="J20" i="6"/>
  <c r="I20" i="6"/>
  <c r="H20" i="6"/>
  <c r="G20" i="6"/>
  <c r="F20" i="6"/>
  <c r="E20" i="6"/>
  <c r="D20" i="6"/>
  <c r="B20" i="6"/>
  <c r="R18" i="6"/>
  <c r="Q18" i="6"/>
  <c r="P18" i="6"/>
  <c r="O18" i="6"/>
  <c r="N18" i="6"/>
  <c r="M18" i="6"/>
  <c r="L18" i="6"/>
  <c r="L21" i="6" s="1"/>
  <c r="K18" i="6"/>
  <c r="J18" i="6"/>
  <c r="I18" i="6"/>
  <c r="H18" i="6"/>
  <c r="G18" i="6"/>
  <c r="F18" i="6"/>
  <c r="E18" i="6"/>
  <c r="D18" i="6"/>
  <c r="B18" i="6"/>
  <c r="B17" i="6"/>
  <c r="R15" i="6"/>
  <c r="Q15" i="6"/>
  <c r="P15" i="6"/>
  <c r="O15" i="6"/>
  <c r="N15" i="6"/>
  <c r="M15" i="6"/>
  <c r="L15" i="6"/>
  <c r="K15" i="6"/>
  <c r="J15" i="6"/>
  <c r="I15" i="6"/>
  <c r="H15" i="6"/>
  <c r="G15" i="6"/>
  <c r="F15" i="6"/>
  <c r="E15" i="6"/>
  <c r="D15" i="6"/>
  <c r="B15" i="6"/>
  <c r="B14" i="6"/>
  <c r="R12" i="6"/>
  <c r="Q12" i="6"/>
  <c r="P12" i="6"/>
  <c r="O12" i="6"/>
  <c r="N12" i="6"/>
  <c r="M12" i="6"/>
  <c r="L12" i="6"/>
  <c r="K12" i="6"/>
  <c r="J12" i="6"/>
  <c r="I12" i="6"/>
  <c r="H12" i="6"/>
  <c r="G12" i="6"/>
  <c r="F12" i="6"/>
  <c r="E12" i="6"/>
  <c r="D12" i="6"/>
  <c r="B12" i="6"/>
  <c r="R10" i="6"/>
  <c r="Q10" i="6"/>
  <c r="P10" i="6"/>
  <c r="O10" i="6"/>
  <c r="N10" i="6"/>
  <c r="M10" i="6"/>
  <c r="L10" i="6"/>
  <c r="K10" i="6"/>
  <c r="J10" i="6"/>
  <c r="I10" i="6"/>
  <c r="H10" i="6"/>
  <c r="G10" i="6"/>
  <c r="F10" i="6"/>
  <c r="E10" i="6"/>
  <c r="D10" i="6"/>
  <c r="B10" i="6"/>
  <c r="R8" i="6"/>
  <c r="Q8" i="6"/>
  <c r="P8" i="6"/>
  <c r="O8" i="6"/>
  <c r="N8" i="6"/>
  <c r="M8" i="6"/>
  <c r="L8" i="6"/>
  <c r="K8" i="6"/>
  <c r="J8" i="6"/>
  <c r="I8" i="6"/>
  <c r="H8" i="6"/>
  <c r="G8" i="6"/>
  <c r="F8" i="6"/>
  <c r="E8" i="6"/>
  <c r="D8" i="6"/>
  <c r="B8" i="6"/>
  <c r="B7" i="6"/>
  <c r="R6" i="6"/>
  <c r="Q6" i="6"/>
  <c r="P6" i="6"/>
  <c r="O6" i="6"/>
  <c r="N6" i="6"/>
  <c r="M6" i="6"/>
  <c r="L6" i="6"/>
  <c r="K6" i="6"/>
  <c r="J6" i="6"/>
  <c r="I6" i="6"/>
  <c r="H6" i="6"/>
  <c r="G6" i="6"/>
  <c r="F6" i="6"/>
  <c r="D6" i="6"/>
  <c r="D5" i="6"/>
  <c r="AD22" i="4"/>
  <c r="AD20" i="1"/>
  <c r="D14" i="5"/>
  <c r="C14" i="5"/>
  <c r="G206" i="7" l="1"/>
  <c r="I115" i="7"/>
  <c r="I184" i="7" s="1"/>
  <c r="D203" i="7"/>
  <c r="P21" i="6"/>
  <c r="K211" i="7"/>
  <c r="L10" i="1" s="1"/>
  <c r="L11" i="4" s="1"/>
  <c r="J198" i="7"/>
  <c r="F115" i="7"/>
  <c r="F184" i="7" s="1"/>
  <c r="N21" i="6"/>
  <c r="G53" i="1"/>
  <c r="I206" i="7"/>
  <c r="E214" i="7"/>
  <c r="F11" i="1" s="1"/>
  <c r="F13" i="4" s="1"/>
  <c r="M13" i="6"/>
  <c r="Q13" i="6"/>
  <c r="E198" i="7"/>
  <c r="P13" i="6"/>
  <c r="R13" i="6"/>
  <c r="K21" i="6"/>
  <c r="F180" i="7"/>
  <c r="F185" i="7" s="1"/>
  <c r="J203" i="7"/>
  <c r="G211" i="7"/>
  <c r="H10" i="1" s="1"/>
  <c r="H11" i="4" s="1"/>
  <c r="J211" i="7"/>
  <c r="K10" i="1" s="1"/>
  <c r="K11" i="4" s="1"/>
  <c r="F211" i="7"/>
  <c r="G10" i="1" s="1"/>
  <c r="G11" i="4" s="1"/>
  <c r="J217" i="7"/>
  <c r="K12" i="1" s="1"/>
  <c r="K15" i="4" s="1"/>
  <c r="O21" i="6"/>
  <c r="L13" i="6"/>
  <c r="L22" i="6" s="1"/>
  <c r="I211" i="7"/>
  <c r="J10" i="1" s="1"/>
  <c r="J11" i="4" s="1"/>
  <c r="H211" i="7"/>
  <c r="I10" i="1" s="1"/>
  <c r="I11" i="4" s="1"/>
  <c r="E211" i="7"/>
  <c r="F10" i="1" s="1"/>
  <c r="F11" i="4" s="1"/>
  <c r="N13" i="6"/>
  <c r="J206" i="7"/>
  <c r="H195" i="7"/>
  <c r="J195" i="7"/>
  <c r="H115" i="7"/>
  <c r="H184" i="7" s="1"/>
  <c r="R21" i="6"/>
  <c r="G180" i="7"/>
  <c r="G185" i="7" s="1"/>
  <c r="D214" i="7"/>
  <c r="E11" i="1" s="1"/>
  <c r="E13" i="4" s="1"/>
  <c r="G195" i="7"/>
  <c r="J180" i="7"/>
  <c r="J185" i="7" s="1"/>
  <c r="F195" i="7"/>
  <c r="K192" i="7"/>
  <c r="D198" i="7"/>
  <c r="I217" i="7"/>
  <c r="J12" i="1" s="1"/>
  <c r="J15" i="4" s="1"/>
  <c r="H217" i="7"/>
  <c r="I12" i="1" s="1"/>
  <c r="I15" i="4" s="1"/>
  <c r="J115" i="7"/>
  <c r="J184" i="7" s="1"/>
  <c r="K180" i="7"/>
  <c r="K185" i="7" s="1"/>
  <c r="I71" i="7"/>
  <c r="I183" i="7" s="1"/>
  <c r="L204" i="7"/>
  <c r="G203" i="7"/>
  <c r="G207" i="7" s="1"/>
  <c r="K214" i="7"/>
  <c r="L11" i="1" s="1"/>
  <c r="L13" i="4" s="1"/>
  <c r="K71" i="7"/>
  <c r="K183" i="7" s="1"/>
  <c r="E71" i="7"/>
  <c r="E183" i="7" s="1"/>
  <c r="L191" i="7"/>
  <c r="H206" i="7"/>
  <c r="H207" i="7" s="1"/>
  <c r="H180" i="7"/>
  <c r="H185" i="7" s="1"/>
  <c r="K217" i="7"/>
  <c r="L194" i="7"/>
  <c r="E11" i="4"/>
  <c r="L210" i="7"/>
  <c r="L212" i="7"/>
  <c r="L137" i="7"/>
  <c r="H71" i="7"/>
  <c r="H183" i="7" s="1"/>
  <c r="I198" i="7"/>
  <c r="H198" i="7"/>
  <c r="E217" i="7"/>
  <c r="F12" i="1" s="1"/>
  <c r="F15" i="4" s="1"/>
  <c r="D217" i="7"/>
  <c r="D207" i="7"/>
  <c r="G217" i="7"/>
  <c r="H12" i="1" s="1"/>
  <c r="H15" i="4" s="1"/>
  <c r="K203" i="7"/>
  <c r="K207" i="7" s="1"/>
  <c r="J227" i="7"/>
  <c r="L197" i="7"/>
  <c r="J71" i="7"/>
  <c r="J183" i="7" s="1"/>
  <c r="K198" i="7"/>
  <c r="F207" i="7"/>
  <c r="F227" i="7"/>
  <c r="L193" i="7"/>
  <c r="L179" i="7"/>
  <c r="S15" i="6"/>
  <c r="E22" i="6"/>
  <c r="I22" i="6"/>
  <c r="J22" i="6"/>
  <c r="F22" i="6"/>
  <c r="H214" i="7"/>
  <c r="I11" i="1" s="1"/>
  <c r="I13" i="4" s="1"/>
  <c r="D71" i="7"/>
  <c r="D183" i="7" s="1"/>
  <c r="N70" i="7"/>
  <c r="K195" i="7"/>
  <c r="I227" i="7"/>
  <c r="E226" i="7"/>
  <c r="E192" i="7"/>
  <c r="L201" i="7"/>
  <c r="E115" i="7"/>
  <c r="E184" i="7" s="1"/>
  <c r="L196" i="7"/>
  <c r="L70" i="7"/>
  <c r="G227" i="7"/>
  <c r="F198" i="7"/>
  <c r="I180" i="7"/>
  <c r="I185" i="7" s="1"/>
  <c r="F71" i="7"/>
  <c r="F183" i="7" s="1"/>
  <c r="G198" i="7"/>
  <c r="I195" i="7"/>
  <c r="L93" i="7"/>
  <c r="G192" i="7"/>
  <c r="L114" i="7"/>
  <c r="D115" i="7"/>
  <c r="D184" i="7" s="1"/>
  <c r="F192" i="7"/>
  <c r="F226" i="7"/>
  <c r="G226" i="7"/>
  <c r="L158" i="7"/>
  <c r="I203" i="7"/>
  <c r="L202" i="7"/>
  <c r="E227" i="7"/>
  <c r="K227" i="7"/>
  <c r="G214" i="7"/>
  <c r="H11" i="1" s="1"/>
  <c r="H13" i="4" s="1"/>
  <c r="G71" i="7"/>
  <c r="G183" i="7" s="1"/>
  <c r="H227" i="7"/>
  <c r="H192" i="7"/>
  <c r="H226" i="7"/>
  <c r="J214" i="7"/>
  <c r="E195" i="7"/>
  <c r="D180" i="7"/>
  <c r="D185" i="7" s="1"/>
  <c r="I226" i="7"/>
  <c r="I192" i="7"/>
  <c r="E207" i="7"/>
  <c r="L216" i="7"/>
  <c r="L215" i="7"/>
  <c r="I214" i="7"/>
  <c r="L209" i="7"/>
  <c r="J192" i="7"/>
  <c r="J226" i="7"/>
  <c r="L190" i="7"/>
  <c r="L26" i="7"/>
  <c r="L213" i="7"/>
  <c r="L205" i="7"/>
  <c r="D227" i="7"/>
  <c r="E180" i="7"/>
  <c r="E185" i="7" s="1"/>
  <c r="F214" i="7"/>
  <c r="L48" i="7"/>
  <c r="D192" i="7"/>
  <c r="D226" i="7"/>
  <c r="K226" i="7"/>
  <c r="G22" i="6"/>
  <c r="S8" i="6"/>
  <c r="S10" i="6"/>
  <c r="K13" i="6"/>
  <c r="O13" i="6"/>
  <c r="S20" i="6"/>
  <c r="D22" i="6"/>
  <c r="H22" i="6"/>
  <c r="M21" i="6"/>
  <c r="Q21" i="6"/>
  <c r="S12" i="6"/>
  <c r="S18" i="6"/>
  <c r="Q22" i="6" l="1"/>
  <c r="N22" i="6"/>
  <c r="P22" i="6"/>
  <c r="I207" i="7"/>
  <c r="R22" i="6"/>
  <c r="L214" i="7"/>
  <c r="L195" i="7"/>
  <c r="I186" i="7"/>
  <c r="J207" i="7"/>
  <c r="C10" i="1"/>
  <c r="H199" i="7"/>
  <c r="H219" i="7" s="1"/>
  <c r="J186" i="7"/>
  <c r="J199" i="7"/>
  <c r="F186" i="7"/>
  <c r="L211" i="7"/>
  <c r="H218" i="7"/>
  <c r="K218" i="7"/>
  <c r="G186" i="7"/>
  <c r="L206" i="7"/>
  <c r="J228" i="7"/>
  <c r="K186" i="7"/>
  <c r="D199" i="7"/>
  <c r="F228" i="7"/>
  <c r="L198" i="7"/>
  <c r="K199" i="7"/>
  <c r="I199" i="7"/>
  <c r="H228" i="7"/>
  <c r="E218" i="7"/>
  <c r="E186" i="7"/>
  <c r="L12" i="1"/>
  <c r="L15" i="4" s="1"/>
  <c r="S21" i="6"/>
  <c r="E199" i="7"/>
  <c r="H186" i="7"/>
  <c r="I218" i="7"/>
  <c r="J11" i="1"/>
  <c r="J13" i="4" s="1"/>
  <c r="E228" i="7"/>
  <c r="L180" i="7"/>
  <c r="L185" i="7" s="1"/>
  <c r="I228" i="7"/>
  <c r="G228" i="7"/>
  <c r="F218" i="7"/>
  <c r="G11" i="1"/>
  <c r="L227" i="7"/>
  <c r="J218" i="7"/>
  <c r="K11" i="1"/>
  <c r="K13" i="4" s="1"/>
  <c r="G218" i="7"/>
  <c r="D218" i="7"/>
  <c r="E12" i="1"/>
  <c r="O22" i="6"/>
  <c r="K22" i="6"/>
  <c r="L192" i="7"/>
  <c r="L226" i="7"/>
  <c r="L71" i="7"/>
  <c r="L183" i="7" s="1"/>
  <c r="D186" i="7"/>
  <c r="K228" i="7"/>
  <c r="F199" i="7"/>
  <c r="L203" i="7"/>
  <c r="D228" i="7"/>
  <c r="L217" i="7"/>
  <c r="L115" i="7"/>
  <c r="L184" i="7" s="1"/>
  <c r="G199" i="7"/>
  <c r="S13" i="6"/>
  <c r="M22" i="6"/>
  <c r="J219" i="7" l="1"/>
  <c r="J223" i="7" s="1"/>
  <c r="L218" i="7"/>
  <c r="G219" i="7"/>
  <c r="E219" i="7"/>
  <c r="D219" i="7"/>
  <c r="D223" i="7" s="1"/>
  <c r="K219" i="7"/>
  <c r="K223" i="7" s="1"/>
  <c r="L207" i="7"/>
  <c r="N207" i="7" s="1"/>
  <c r="G223" i="7"/>
  <c r="F219" i="7"/>
  <c r="F223" i="7" s="1"/>
  <c r="E223" i="7"/>
  <c r="H223" i="7"/>
  <c r="L199" i="7"/>
  <c r="N199" i="7" s="1"/>
  <c r="S22" i="6"/>
  <c r="I219" i="7"/>
  <c r="I223" i="7" s="1"/>
  <c r="C12" i="1"/>
  <c r="E15" i="4"/>
  <c r="E13" i="1"/>
  <c r="G13" i="4"/>
  <c r="C11" i="1"/>
  <c r="L228" i="7"/>
  <c r="N218" i="7"/>
  <c r="L186" i="7"/>
  <c r="F17" i="1"/>
  <c r="G17" i="1"/>
  <c r="H17" i="1"/>
  <c r="I17" i="1"/>
  <c r="J17" i="1"/>
  <c r="K17" i="1"/>
  <c r="L17" i="1"/>
  <c r="M17" i="1"/>
  <c r="N17" i="1"/>
  <c r="O17" i="1"/>
  <c r="P17" i="1"/>
  <c r="Q17" i="1"/>
  <c r="R17" i="1"/>
  <c r="S17" i="1"/>
  <c r="T17" i="1"/>
  <c r="U17" i="1"/>
  <c r="V17" i="1"/>
  <c r="W17" i="1"/>
  <c r="X17" i="1"/>
  <c r="Y17" i="1"/>
  <c r="Z17" i="1"/>
  <c r="AA17" i="1"/>
  <c r="AB17" i="1"/>
  <c r="AC17" i="1"/>
  <c r="L219" i="7" l="1"/>
  <c r="L223" i="7" s="1"/>
  <c r="M228" i="7"/>
  <c r="M227" i="7"/>
  <c r="M226" i="7"/>
  <c r="D8" i="2"/>
  <c r="D28" i="4"/>
  <c r="D14" i="2"/>
  <c r="D27" i="4" s="1"/>
  <c r="D15" i="2"/>
  <c r="D13" i="2"/>
  <c r="D26" i="4" s="1"/>
  <c r="C14" i="2"/>
  <c r="C27" i="4" s="1"/>
  <c r="C15" i="2"/>
  <c r="C28" i="4" s="1"/>
  <c r="C29" i="4"/>
  <c r="C13" i="2"/>
  <c r="C26" i="4" s="1"/>
  <c r="AF16" i="2"/>
  <c r="D16" i="2" s="1"/>
  <c r="D29" i="4" s="1"/>
  <c r="AF15" i="2"/>
  <c r="AF14" i="2"/>
  <c r="AF13" i="2"/>
  <c r="AF12" i="2"/>
  <c r="F22" i="4"/>
  <c r="G22" i="4" s="1"/>
  <c r="H22" i="4" s="1"/>
  <c r="I22" i="4" s="1"/>
  <c r="J22" i="4" s="1"/>
  <c r="K22" i="4" s="1"/>
  <c r="L22" i="4" s="1"/>
  <c r="M22" i="4" s="1"/>
  <c r="N22" i="4" s="1"/>
  <c r="O22" i="4" s="1"/>
  <c r="P22" i="4" s="1"/>
  <c r="Q22" i="4" s="1"/>
  <c r="R22" i="4" s="1"/>
  <c r="S22" i="4" s="1"/>
  <c r="T22" i="4" s="1"/>
  <c r="U22" i="4" s="1"/>
  <c r="V22" i="4" s="1"/>
  <c r="W22" i="4" s="1"/>
  <c r="X22" i="4" s="1"/>
  <c r="Y22" i="4" s="1"/>
  <c r="Z22" i="4" s="1"/>
  <c r="AA22" i="4" s="1"/>
  <c r="AB22" i="4" s="1"/>
  <c r="AC22" i="4" s="1"/>
  <c r="I16" i="4"/>
  <c r="I18" i="4" s="1"/>
  <c r="I38" i="4" s="1"/>
  <c r="H16" i="4"/>
  <c r="H18" i="4" s="1"/>
  <c r="G16" i="4"/>
  <c r="G18" i="4" s="1"/>
  <c r="G38" i="4" s="1"/>
  <c r="F16" i="4"/>
  <c r="F18" i="4" s="1"/>
  <c r="E16" i="4"/>
  <c r="N219" i="7" l="1"/>
  <c r="L26" i="4"/>
  <c r="I26" i="4"/>
  <c r="J26" i="4"/>
  <c r="V26" i="4"/>
  <c r="K26" i="4"/>
  <c r="Q26" i="4"/>
  <c r="F37" i="4"/>
  <c r="F38" i="4"/>
  <c r="H37" i="4"/>
  <c r="H38" i="4"/>
  <c r="Q28" i="4"/>
  <c r="V28" i="4"/>
  <c r="AC26" i="4"/>
  <c r="Y26" i="4"/>
  <c r="X26" i="4"/>
  <c r="W26" i="4"/>
  <c r="K28" i="4"/>
  <c r="Y28" i="4"/>
  <c r="U26" i="4"/>
  <c r="P28" i="4"/>
  <c r="M28" i="4"/>
  <c r="L28" i="4"/>
  <c r="AB28" i="4"/>
  <c r="J28" i="4"/>
  <c r="U28" i="4"/>
  <c r="T26" i="4"/>
  <c r="O28" i="4"/>
  <c r="N28" i="4"/>
  <c r="X28" i="4"/>
  <c r="W28" i="4"/>
  <c r="T28" i="4"/>
  <c r="S26" i="4"/>
  <c r="U27" i="4"/>
  <c r="AC28" i="4"/>
  <c r="AA28" i="4"/>
  <c r="Z28" i="4"/>
  <c r="S28" i="4"/>
  <c r="R26" i="4"/>
  <c r="R27" i="4"/>
  <c r="T27" i="4"/>
  <c r="S27" i="4"/>
  <c r="Q27" i="4"/>
  <c r="P27" i="4"/>
  <c r="AC27" i="4"/>
  <c r="O27" i="4"/>
  <c r="AB27" i="4"/>
  <c r="N27" i="4"/>
  <c r="AA27" i="4"/>
  <c r="M27" i="4"/>
  <c r="Z27" i="4"/>
  <c r="L27" i="4"/>
  <c r="Y27" i="4"/>
  <c r="K27" i="4"/>
  <c r="P26" i="4"/>
  <c r="X27" i="4"/>
  <c r="J27" i="4"/>
  <c r="O26" i="4"/>
  <c r="R28" i="4"/>
  <c r="W27" i="4"/>
  <c r="AB26" i="4"/>
  <c r="N26" i="4"/>
  <c r="V27" i="4"/>
  <c r="AA26" i="4"/>
  <c r="M26" i="4"/>
  <c r="Z26" i="4"/>
  <c r="K16" i="4"/>
  <c r="K18" i="4" s="1"/>
  <c r="L16" i="4"/>
  <c r="L18" i="4" s="1"/>
  <c r="L38" i="4" s="1"/>
  <c r="G37" i="4"/>
  <c r="G35" i="4"/>
  <c r="J16" i="4"/>
  <c r="J18" i="4" s="1"/>
  <c r="AC29" i="4"/>
  <c r="K29" i="4"/>
  <c r="O29" i="4"/>
  <c r="S29" i="4"/>
  <c r="W29" i="4"/>
  <c r="AA29" i="4"/>
  <c r="L29" i="4"/>
  <c r="P29" i="4"/>
  <c r="T29" i="4"/>
  <c r="X29" i="4"/>
  <c r="AB29" i="4"/>
  <c r="M29" i="4"/>
  <c r="Q29" i="4"/>
  <c r="U29" i="4"/>
  <c r="Y29" i="4"/>
  <c r="J29" i="4"/>
  <c r="N29" i="4"/>
  <c r="R29" i="4"/>
  <c r="V29" i="4"/>
  <c r="Z29" i="4"/>
  <c r="I29" i="4"/>
  <c r="I37" i="4" s="1"/>
  <c r="H36" i="4"/>
  <c r="I28" i="4"/>
  <c r="I36" i="4" s="1"/>
  <c r="F35" i="4"/>
  <c r="I27" i="4"/>
  <c r="I35" i="4" s="1"/>
  <c r="H35" i="4"/>
  <c r="F34" i="4"/>
  <c r="E18" i="4"/>
  <c r="G34" i="4"/>
  <c r="H34" i="4"/>
  <c r="F36" i="4"/>
  <c r="I34" i="4"/>
  <c r="G36" i="4"/>
  <c r="E37" i="4" l="1"/>
  <c r="E38" i="4"/>
  <c r="J34" i="4"/>
  <c r="J38" i="4"/>
  <c r="J37" i="4"/>
  <c r="K34" i="4"/>
  <c r="K38" i="4"/>
  <c r="L36" i="4"/>
  <c r="K35" i="4"/>
  <c r="K36" i="4"/>
  <c r="J36" i="4"/>
  <c r="K37" i="4"/>
  <c r="L37" i="4"/>
  <c r="L34" i="4"/>
  <c r="L35" i="4"/>
  <c r="C16" i="4"/>
  <c r="M17" i="4" s="1"/>
  <c r="N17" i="4" s="1"/>
  <c r="J35" i="4"/>
  <c r="E34" i="4"/>
  <c r="E35" i="4"/>
  <c r="E36" i="4"/>
  <c r="M18" i="4" l="1"/>
  <c r="N18" i="4"/>
  <c r="O17" i="4"/>
  <c r="N37" i="4" l="1"/>
  <c r="N38" i="4"/>
  <c r="M35" i="4"/>
  <c r="M38" i="4"/>
  <c r="M34" i="4"/>
  <c r="M36" i="4"/>
  <c r="M37" i="4"/>
  <c r="N34" i="4"/>
  <c r="N36" i="4"/>
  <c r="N35" i="4"/>
  <c r="O18" i="4"/>
  <c r="P17" i="4"/>
  <c r="O37" i="4" l="1"/>
  <c r="O38" i="4"/>
  <c r="P18" i="4"/>
  <c r="Q17" i="4"/>
  <c r="O35" i="4"/>
  <c r="O34" i="4"/>
  <c r="O36" i="4"/>
  <c r="D25" i="1"/>
  <c r="D24" i="1"/>
  <c r="C24" i="1"/>
  <c r="D9" i="2"/>
  <c r="D26" i="1" s="1"/>
  <c r="D27" i="1"/>
  <c r="C27" i="1"/>
  <c r="C8" i="2"/>
  <c r="C25" i="1" s="1"/>
  <c r="C9" i="2"/>
  <c r="C26" i="1" s="1"/>
  <c r="AF8" i="2"/>
  <c r="AF9" i="2"/>
  <c r="AF10" i="2"/>
  <c r="AF7" i="2"/>
  <c r="AA23" i="2"/>
  <c r="G20" i="1"/>
  <c r="F13" i="1"/>
  <c r="H13" i="1"/>
  <c r="H15" i="1" s="1"/>
  <c r="H35" i="1" s="1"/>
  <c r="I13" i="1"/>
  <c r="I15" i="1" s="1"/>
  <c r="I35" i="1" s="1"/>
  <c r="K13" i="1"/>
  <c r="K15" i="1" s="1"/>
  <c r="K35" i="1" s="1"/>
  <c r="L13" i="1"/>
  <c r="L15" i="1" s="1"/>
  <c r="L35" i="1" s="1"/>
  <c r="E15" i="1"/>
  <c r="E35" i="1" s="1"/>
  <c r="E24" i="1" l="1"/>
  <c r="I24" i="1"/>
  <c r="H27" i="1"/>
  <c r="H34" i="1" s="1"/>
  <c r="P37" i="4"/>
  <c r="P38" i="4"/>
  <c r="F24" i="1"/>
  <c r="J24" i="1"/>
  <c r="F15" i="1"/>
  <c r="F35" i="1" s="1"/>
  <c r="J26" i="1"/>
  <c r="G24" i="1"/>
  <c r="H25" i="1"/>
  <c r="H32" i="1" s="1"/>
  <c r="H20" i="1"/>
  <c r="I20" i="1" s="1"/>
  <c r="J20" i="1" s="1"/>
  <c r="J13" i="1"/>
  <c r="J15" i="1" s="1"/>
  <c r="J35" i="1" s="1"/>
  <c r="G13" i="1"/>
  <c r="G15" i="1" s="1"/>
  <c r="G35" i="1" s="1"/>
  <c r="X24" i="1"/>
  <c r="U24" i="1"/>
  <c r="M24" i="1"/>
  <c r="AC24" i="1"/>
  <c r="H24" i="1"/>
  <c r="AC27" i="1"/>
  <c r="R27" i="1"/>
  <c r="AA25" i="1"/>
  <c r="W27" i="1"/>
  <c r="M27" i="1"/>
  <c r="G27" i="1"/>
  <c r="V27" i="1"/>
  <c r="K27" i="1"/>
  <c r="K34" i="1" s="1"/>
  <c r="F27" i="1"/>
  <c r="F34" i="1" s="1"/>
  <c r="AA27" i="1"/>
  <c r="Q27" i="1"/>
  <c r="K25" i="1"/>
  <c r="K32" i="1" s="1"/>
  <c r="P24" i="1"/>
  <c r="G25" i="1"/>
  <c r="Z27" i="1"/>
  <c r="U27" i="1"/>
  <c r="O27" i="1"/>
  <c r="J27" i="1"/>
  <c r="S25" i="1"/>
  <c r="AB24" i="1"/>
  <c r="T24" i="1"/>
  <c r="L24" i="1"/>
  <c r="W25" i="1"/>
  <c r="F25" i="1"/>
  <c r="Y27" i="1"/>
  <c r="S27" i="1"/>
  <c r="N27" i="1"/>
  <c r="I27" i="1"/>
  <c r="I34" i="1" s="1"/>
  <c r="O25" i="1"/>
  <c r="Y24" i="1"/>
  <c r="Q24" i="1"/>
  <c r="Q18" i="4"/>
  <c r="R17" i="4"/>
  <c r="P36" i="4"/>
  <c r="P35" i="4"/>
  <c r="P34" i="4"/>
  <c r="AA26" i="1"/>
  <c r="W26" i="1"/>
  <c r="S26" i="1"/>
  <c r="O26" i="1"/>
  <c r="K26" i="1"/>
  <c r="K33" i="1" s="1"/>
  <c r="AC25" i="1"/>
  <c r="Y25" i="1"/>
  <c r="U25" i="1"/>
  <c r="Q25" i="1"/>
  <c r="M25" i="1"/>
  <c r="I25" i="1"/>
  <c r="I32" i="1" s="1"/>
  <c r="AA24" i="1"/>
  <c r="W24" i="1"/>
  <c r="S24" i="1"/>
  <c r="O24" i="1"/>
  <c r="K24" i="1"/>
  <c r="E26" i="1"/>
  <c r="AC26" i="1"/>
  <c r="Y26" i="1"/>
  <c r="U26" i="1"/>
  <c r="Q26" i="1"/>
  <c r="M26" i="1"/>
  <c r="I26" i="1"/>
  <c r="I33" i="1" s="1"/>
  <c r="E25" i="1"/>
  <c r="E32" i="1" s="1"/>
  <c r="AB26" i="1"/>
  <c r="X26" i="1"/>
  <c r="T26" i="1"/>
  <c r="P26" i="1"/>
  <c r="L26" i="1"/>
  <c r="L33" i="1" s="1"/>
  <c r="H26" i="1"/>
  <c r="H33" i="1" s="1"/>
  <c r="Z25" i="1"/>
  <c r="V25" i="1"/>
  <c r="R25" i="1"/>
  <c r="N25" i="1"/>
  <c r="J25" i="1"/>
  <c r="E27" i="1"/>
  <c r="F26" i="1"/>
  <c r="G26" i="1"/>
  <c r="AB27" i="1"/>
  <c r="X27" i="1"/>
  <c r="T27" i="1"/>
  <c r="P27" i="1"/>
  <c r="L27" i="1"/>
  <c r="L34" i="1" s="1"/>
  <c r="Z26" i="1"/>
  <c r="V26" i="1"/>
  <c r="R26" i="1"/>
  <c r="N26" i="1"/>
  <c r="AB25" i="1"/>
  <c r="X25" i="1"/>
  <c r="T25" i="1"/>
  <c r="P25" i="1"/>
  <c r="L25" i="1"/>
  <c r="L32" i="1" s="1"/>
  <c r="Z24" i="1"/>
  <c r="V24" i="1"/>
  <c r="R24" i="1"/>
  <c r="N24" i="1"/>
  <c r="F33" i="1" l="1"/>
  <c r="F32" i="1"/>
  <c r="Q37" i="4"/>
  <c r="Q38" i="4"/>
  <c r="G49" i="1"/>
  <c r="E33" i="1"/>
  <c r="G51" i="1"/>
  <c r="E34" i="1"/>
  <c r="G52" i="1"/>
  <c r="G50" i="1"/>
  <c r="J33" i="1"/>
  <c r="G34" i="1"/>
  <c r="J34" i="1"/>
  <c r="J32" i="1"/>
  <c r="C13" i="1"/>
  <c r="G32" i="1"/>
  <c r="K20" i="1"/>
  <c r="L20" i="1" s="1"/>
  <c r="M20" i="1" s="1"/>
  <c r="F40" i="1"/>
  <c r="G33" i="1"/>
  <c r="Q34" i="4"/>
  <c r="Q35" i="4"/>
  <c r="Q36" i="4"/>
  <c r="R18" i="4"/>
  <c r="S17" i="4"/>
  <c r="M14" i="1" l="1"/>
  <c r="N14" i="1" s="1"/>
  <c r="R37" i="4"/>
  <c r="R38" i="4"/>
  <c r="N20" i="1"/>
  <c r="O20" i="1" s="1"/>
  <c r="P20" i="1" s="1"/>
  <c r="Q20" i="1" s="1"/>
  <c r="R20" i="1" s="1"/>
  <c r="S20" i="1" s="1"/>
  <c r="T20" i="1" s="1"/>
  <c r="U20" i="1" s="1"/>
  <c r="V20" i="1" s="1"/>
  <c r="W20" i="1" s="1"/>
  <c r="X20" i="1" s="1"/>
  <c r="Y20" i="1" s="1"/>
  <c r="Z20" i="1" s="1"/>
  <c r="AA20" i="1" s="1"/>
  <c r="AB20" i="1" s="1"/>
  <c r="AC20" i="1" s="1"/>
  <c r="M15" i="1"/>
  <c r="M34" i="1" s="1"/>
  <c r="S18" i="4"/>
  <c r="T17" i="4"/>
  <c r="R34" i="4"/>
  <c r="R36" i="4"/>
  <c r="R35" i="4"/>
  <c r="E31" i="1"/>
  <c r="F31" i="1"/>
  <c r="G31" i="1"/>
  <c r="N15" i="1" l="1"/>
  <c r="O14" i="1"/>
  <c r="S37" i="4"/>
  <c r="S38" i="4"/>
  <c r="N32" i="1"/>
  <c r="N35" i="1"/>
  <c r="N31" i="1"/>
  <c r="M33" i="1"/>
  <c r="M35" i="1"/>
  <c r="M32" i="1"/>
  <c r="N33" i="1"/>
  <c r="N34" i="1"/>
  <c r="O15" i="1"/>
  <c r="O35" i="1" s="1"/>
  <c r="P14" i="1"/>
  <c r="T18" i="4"/>
  <c r="U17" i="4"/>
  <c r="S36" i="4"/>
  <c r="S35" i="4"/>
  <c r="S34" i="4"/>
  <c r="I31" i="1"/>
  <c r="H31" i="1"/>
  <c r="T37" i="4" l="1"/>
  <c r="T38" i="4"/>
  <c r="P15" i="1"/>
  <c r="P35" i="1" s="1"/>
  <c r="Q14" i="1"/>
  <c r="O33" i="1"/>
  <c r="O32" i="1"/>
  <c r="O34" i="1"/>
  <c r="U18" i="4"/>
  <c r="V17" i="4"/>
  <c r="T34" i="4"/>
  <c r="T35" i="4"/>
  <c r="T36" i="4"/>
  <c r="J31" i="1"/>
  <c r="U37" i="4" l="1"/>
  <c r="U38" i="4"/>
  <c r="R14" i="1"/>
  <c r="Q15" i="1"/>
  <c r="Q35" i="1" s="1"/>
  <c r="P33" i="1"/>
  <c r="P32" i="1"/>
  <c r="P34" i="1"/>
  <c r="W17" i="4"/>
  <c r="V18" i="4"/>
  <c r="U36" i="4"/>
  <c r="U34" i="4"/>
  <c r="U35" i="4"/>
  <c r="K31" i="1"/>
  <c r="V37" i="4" l="1"/>
  <c r="V38" i="4"/>
  <c r="Q32" i="1"/>
  <c r="Q34" i="1"/>
  <c r="Q33" i="1"/>
  <c r="S14" i="1"/>
  <c r="R15" i="1"/>
  <c r="R35" i="1" s="1"/>
  <c r="V34" i="4"/>
  <c r="V35" i="4"/>
  <c r="V36" i="4"/>
  <c r="W18" i="4"/>
  <c r="X17" i="4"/>
  <c r="L31" i="1"/>
  <c r="W37" i="4" l="1"/>
  <c r="W38" i="4"/>
  <c r="S15" i="1"/>
  <c r="S35" i="1" s="1"/>
  <c r="T14" i="1"/>
  <c r="R33" i="1"/>
  <c r="R32" i="1"/>
  <c r="R34" i="1"/>
  <c r="W35" i="4"/>
  <c r="W34" i="4"/>
  <c r="W36" i="4"/>
  <c r="X18" i="4"/>
  <c r="Y17" i="4"/>
  <c r="M31" i="1"/>
  <c r="X37" i="4" l="1"/>
  <c r="X38" i="4"/>
  <c r="U14" i="1"/>
  <c r="T15" i="1"/>
  <c r="T35" i="1" s="1"/>
  <c r="S33" i="1"/>
  <c r="S32" i="1"/>
  <c r="S34" i="1"/>
  <c r="X34" i="4"/>
  <c r="X36" i="4"/>
  <c r="X35" i="4"/>
  <c r="Y18" i="4"/>
  <c r="Z17" i="4"/>
  <c r="Y37" i="4" l="1"/>
  <c r="Y38" i="4"/>
  <c r="T32" i="1"/>
  <c r="T33" i="1"/>
  <c r="T34" i="1"/>
  <c r="V14" i="1"/>
  <c r="U15" i="1"/>
  <c r="U35" i="1" s="1"/>
  <c r="Y35" i="4"/>
  <c r="Y36" i="4"/>
  <c r="Y34" i="4"/>
  <c r="AA17" i="4"/>
  <c r="Z18" i="4"/>
  <c r="O31" i="1"/>
  <c r="Z37" i="4" l="1"/>
  <c r="Z38" i="4"/>
  <c r="W14" i="1"/>
  <c r="V15" i="1"/>
  <c r="V35" i="1" s="1"/>
  <c r="U33" i="1"/>
  <c r="U34" i="1"/>
  <c r="U32" i="1"/>
  <c r="AA18" i="4"/>
  <c r="AB17" i="4"/>
  <c r="Z34" i="4"/>
  <c r="Z36" i="4"/>
  <c r="Z35" i="4"/>
  <c r="P31" i="1"/>
  <c r="AA37" i="4" l="1"/>
  <c r="AA38" i="4"/>
  <c r="V34" i="1"/>
  <c r="V32" i="1"/>
  <c r="V33" i="1"/>
  <c r="X14" i="1"/>
  <c r="W15" i="1"/>
  <c r="W35" i="1" s="1"/>
  <c r="AB18" i="4"/>
  <c r="AC17" i="4"/>
  <c r="AC18" i="4" s="1"/>
  <c r="AA36" i="4"/>
  <c r="AA34" i="4"/>
  <c r="AA35" i="4"/>
  <c r="Q31" i="1"/>
  <c r="AC37" i="4" l="1"/>
  <c r="AC38" i="4"/>
  <c r="AB37" i="4"/>
  <c r="AB38" i="4"/>
  <c r="X15" i="1"/>
  <c r="X35" i="1" s="1"/>
  <c r="Y14" i="1"/>
  <c r="W33" i="1"/>
  <c r="W32" i="1"/>
  <c r="W34" i="1"/>
  <c r="AC34" i="4"/>
  <c r="AC36" i="4"/>
  <c r="AC35" i="4"/>
  <c r="AB34" i="4"/>
  <c r="AB36" i="4"/>
  <c r="AB35" i="4"/>
  <c r="R31" i="1"/>
  <c r="C47" i="4" l="1"/>
  <c r="D58" i="4"/>
  <c r="C43" i="4"/>
  <c r="G17" i="9" s="1"/>
  <c r="D54" i="4"/>
  <c r="C46" i="4"/>
  <c r="C57" i="4" s="1"/>
  <c r="D57" i="4"/>
  <c r="Z14" i="1"/>
  <c r="Y15" i="1"/>
  <c r="Y35" i="1" s="1"/>
  <c r="C44" i="4"/>
  <c r="X34" i="1"/>
  <c r="X33" i="1"/>
  <c r="X32" i="1"/>
  <c r="C45" i="4"/>
  <c r="D55" i="4"/>
  <c r="D56" i="4"/>
  <c r="S31" i="1"/>
  <c r="C58" i="4" l="1"/>
  <c r="G21" i="9"/>
  <c r="G20" i="9"/>
  <c r="C54" i="4"/>
  <c r="C56" i="4"/>
  <c r="G19" i="9"/>
  <c r="C55" i="4"/>
  <c r="G18" i="9"/>
  <c r="Y33" i="1"/>
  <c r="Y34" i="1"/>
  <c r="Y32" i="1"/>
  <c r="AA14" i="1"/>
  <c r="Z15" i="1"/>
  <c r="Z35" i="1" s="1"/>
  <c r="T31" i="1"/>
  <c r="AA15" i="1" l="1"/>
  <c r="AA35" i="1" s="1"/>
  <c r="AB14" i="1"/>
  <c r="Z33" i="1"/>
  <c r="Z32" i="1"/>
  <c r="Z34" i="1"/>
  <c r="U31" i="1"/>
  <c r="AC14" i="1" l="1"/>
  <c r="AC15" i="1" s="1"/>
  <c r="AC35" i="1" s="1"/>
  <c r="AB15" i="1"/>
  <c r="AB35" i="1" s="1"/>
  <c r="AA32" i="1"/>
  <c r="AA34" i="1"/>
  <c r="AA33" i="1"/>
  <c r="V31" i="1"/>
  <c r="D43" i="1" l="1"/>
  <c r="F21" i="9" s="1"/>
  <c r="D53" i="1"/>
  <c r="E40" i="1"/>
  <c r="AB33" i="1"/>
  <c r="AB32" i="1"/>
  <c r="AB34" i="1"/>
  <c r="AC32" i="1"/>
  <c r="AC34" i="1"/>
  <c r="AC33" i="1"/>
  <c r="W31" i="1"/>
  <c r="E21" i="9" l="1"/>
  <c r="C53" i="1"/>
  <c r="C40" i="1"/>
  <c r="E18" i="9" s="1"/>
  <c r="H40" i="1"/>
  <c r="G40" i="1"/>
  <c r="C42" i="1"/>
  <c r="E20" i="9" s="1"/>
  <c r="D40" i="1"/>
  <c r="F18" i="9" s="1"/>
  <c r="D41" i="1"/>
  <c r="F19" i="9" s="1"/>
  <c r="C41" i="1"/>
  <c r="E19" i="9" s="1"/>
  <c r="D51" i="1"/>
  <c r="D50" i="1"/>
  <c r="D52" i="1"/>
  <c r="D42" i="1"/>
  <c r="F20" i="9" s="1"/>
  <c r="X31" i="1"/>
  <c r="C51" i="1" l="1"/>
  <c r="C52" i="1"/>
  <c r="C50" i="1"/>
  <c r="Y31" i="1"/>
  <c r="Z31" i="1" l="1"/>
  <c r="AA31" i="1" l="1"/>
  <c r="AB31" i="1" l="1"/>
  <c r="AC31" i="1" l="1"/>
  <c r="D39" i="1" l="1"/>
  <c r="F17" i="9" s="1"/>
  <c r="C39" i="1"/>
  <c r="E17" i="9" s="1"/>
  <c r="D49" i="1"/>
  <c r="C4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tc={B0E1B029-1383-C649-9AFE-8B41FB574FBA}</author>
  </authors>
  <commentList>
    <comment ref="B8" authorId="0" shapeId="0" xr:uid="{B0E1B029-1383-C649-9AFE-8B41FB574FBA}">
      <text>
        <t>[Threaded comment]
Your version of Excel allows you to read this threaded comment; however, any edits to it will get removed if the file is opened in a newer version of Excel. Learn more: https://go.microsoft.com/fwlink/?linkid=870924
Comment:
    Text to be updated with RCP 4.5
Reply:
    Done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tc={8C90C912-E7C9-F449-8280-CFDB3310813F}</author>
  </authors>
  <commentList>
    <comment ref="B20" authorId="0" shapeId="0" xr:uid="{8C90C912-E7C9-F449-8280-CFDB3310813F}">
      <text>
        <t>[Threaded comment]
Your version of Excel allows you to read this threaded comment; however, any edits to it will get removed if the file is opened in a newer version of Excel. Learn more: https://go.microsoft.com/fwlink/?linkid=870924
Comment:
    This is unclear to me, same as point 4. Below? What is the 61%?
Reply:
    It’s the percentage increase per year from zero in 2025 to $88 million in 2050. The row can be deleted.</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tc={3EB7A1A0-97AA-5F4B-A463-0B96822DD659}</author>
  </authors>
  <commentList>
    <comment ref="B58" authorId="0" shapeId="0" xr:uid="{3EB7A1A0-97AA-5F4B-A463-0B96822DD659}">
      <text>
        <t>[Threaded comment]
Your version of Excel allows you to read this threaded comment; however, any edits to it will get removed if the file is opened in a newer version of Excel. Learn more: https://go.microsoft.com/fwlink/?linkid=870924
Comment:
    Include RCP 4.5 here, and label RCP 8.5
Reply:
    Done</t>
      </text>
    </comment>
  </commentList>
</comments>
</file>

<file path=xl/sharedStrings.xml><?xml version="1.0" encoding="utf-8"?>
<sst xmlns="http://schemas.openxmlformats.org/spreadsheetml/2006/main" count="534" uniqueCount="252">
  <si>
    <t>ASSUMPTIONS AND METHODOLOGY for AWS PROGRAMME (Output 3)</t>
  </si>
  <si>
    <t>Excel Sheet reference</t>
  </si>
  <si>
    <t>GCF Investment Costs</t>
  </si>
  <si>
    <t>-</t>
  </si>
  <si>
    <t>total investment costs of US$54.453 million  from GFC programme costs prepared by SPC, expressed in USD and including an allowance for contingencies and project management</t>
  </si>
  <si>
    <t>GFC Costs</t>
  </si>
  <si>
    <t>implementation period for Programme costs over eight years</t>
  </si>
  <si>
    <t>"</t>
  </si>
  <si>
    <t>AWS Recurrent Costs from Year 9</t>
  </si>
  <si>
    <t xml:space="preserve">allowance for additional costs for recurrent costs for ongoing AWS programme after the end of GCF funding from year nine of US$5.045 million per year (from SPC estimates) </t>
  </si>
  <si>
    <t>Comp B AWS Econ analysis</t>
  </si>
  <si>
    <t>Economic Analysis</t>
  </si>
  <si>
    <t>cost -benefit analysis for a project life of 25 years conducted in USD in constant prices</t>
  </si>
  <si>
    <t>Costs</t>
  </si>
  <si>
    <t>economic costs assumed to be the same as financial costs with no allowance for taxes, duties and shadow price of labour</t>
  </si>
  <si>
    <t>Benefits</t>
  </si>
  <si>
    <t>Saving in the potential reduction in Fisheries Access fee revenue for tuna as a result of the AWS programme under RCP8.5 scenario for the nine tuna dependent countries</t>
  </si>
  <si>
    <t>∆ in Access fee (minus Tokelau)</t>
  </si>
  <si>
    <t xml:space="preserve">Estimated reduction in revenue under RCP8.5 of ~20%  to a maximum of $88 million per year by 2050 in the without project situation </t>
  </si>
  <si>
    <t>Under RCP4.5 an estimated  average reduction of ~3% to $12.0 million per year by 2050</t>
  </si>
  <si>
    <t>The potential saving in access fees tested at three levels for RCP8.5: $50 million, $30 million (base case), $15 million, and full benefit of $88 million.</t>
  </si>
  <si>
    <t>For RCP4.5 the economic return is tested for a maximum reduction in access fees of $12.0 million per year by 2050</t>
  </si>
  <si>
    <t>Benefits to progressively increase in a straight-line basis from Year 1 to Year 25 (2050)</t>
  </si>
  <si>
    <t>Economic Analysis of AWS Programme</t>
  </si>
  <si>
    <t xml:space="preserve"> economic analysis prepared for the AWS Programme for the 9 countries combined with the results expressed as the EIRR, NPV and BCR and a discount rate of 9%</t>
  </si>
  <si>
    <t xml:space="preserve">Economic Analysis of AWS Programme Benefits Delayed </t>
  </si>
  <si>
    <t>Economic analysis with a delay of five years in the start of economic benefits</t>
  </si>
  <si>
    <t>AWS EA (delay benefits</t>
  </si>
  <si>
    <r>
      <t>Benefits</t>
    </r>
    <r>
      <rPr>
        <sz val="11"/>
        <color rgb="FF000000"/>
        <rFont val="Calibri"/>
        <family val="2"/>
      </rPr>
      <t>. The analysis of the preliminary modelling of the impact of climate change on the economies of the tuna-dependent countries summarised above shows that climate-driven tuna redistribution could result in severe economic and social impact, i.e., reduced government expenditure for important public sectors such as education, health and other social services.</t>
    </r>
  </si>
  <si>
    <t>The economic benefit of the Programme will be a reduction in the potential loss of government revenue obtained from fishing access fees. The approach taken for the economic analysis is to test the economic returns from, and performance of, the Programme activities designed to reduce the burden of lower government income. It is acknowledged that it may not be possible for the tuna-dependent countries to i) recover all the lost access fees as tuna catches in their waters decrease; or ii) capture the same level of resource rental obtained from fleets fishing in their EEZs when fishing occurs on the high seas.</t>
  </si>
  <si>
    <t>The predicted loss of access fee revenue under RCP 8.5 of "USD 88 million by 2050 is the mean of the values predicted by several models, with a range of between "USD40 million and "USD140 million. A sensitivity analysis tests the economic model to this range of outcomes. The loss for RCP 4.5 is $12 million by 2050.</t>
  </si>
  <si>
    <r>
      <t>Costs.</t>
    </r>
    <r>
      <rPr>
        <sz val="11"/>
        <color rgb="FF000000"/>
        <rFont val="Calibri"/>
        <family val="2"/>
      </rPr>
      <t xml:space="preserve"> The cost of the three AWS-related Activities over the 7-year implementation period (spread across 8 years), which totals USD54.5 million. No adjustment is made for the conversion of these costs to economic costs. It is assumed that the costs are exclusive of taxes and duties and there is a negligible unskilled labour component of the costs that would require a shadow value of labour. Costs are in real prices with no escalation for inflation.</t>
    </r>
  </si>
  <si>
    <r>
      <t>The recurrent costs of maintaining the Programme after the end of the implementation period is estimated in Technical Study 9 to be $4.045 million per year, approximately 7% of the original investment costs of USD54.45 million.</t>
    </r>
    <r>
      <rPr>
        <sz val="7"/>
        <color rgb="FF000000"/>
        <rFont val="Calibri"/>
        <family val="2"/>
      </rPr>
      <t xml:space="preserve"> </t>
    </r>
  </si>
  <si>
    <r>
      <t>Economic Benefits</t>
    </r>
    <r>
      <rPr>
        <sz val="11"/>
        <color rgb="FF000000"/>
        <rFont val="Calibri"/>
        <family val="2"/>
      </rPr>
      <t>. The economic benefits are assessed as the reduction in the loss of fishing access fees over the life of the Programme until 2050 on a pro rata straight line incremental basis from Year 1 (2025).</t>
    </r>
  </si>
  <si>
    <t>The economic benefit for RCP 8.5 is tested at three levels in 2050: USD50 million, USD30 million and USD15 million per year, based on the assumption that the tuna-dependent countries are unlikely to recover the full potential reduction in access fees of USD88 million in 2050 under RCP8.5, and representing the range of 56% to 17% of the total loss. The USD88 million is the mean predicted value for the loss for the nine countries participating in the GCF Programme (with a range of USD40 to USD140 million). Under RCP4.5 the economic loss by 2050 is $12 million. The economic benefits are amalgamated for the Programme in its entirety and are not divided into the benefits for individual countries.</t>
  </si>
  <si>
    <t>The results of the economic analysis for the AWS are summarised  below</t>
  </si>
  <si>
    <t>Saving in potential loss of access fees by 2050</t>
  </si>
  <si>
    <t>EIRR</t>
  </si>
  <si>
    <t>NPV 9% USDm</t>
  </si>
  <si>
    <t>Delay benefits until 2030 EIRR</t>
  </si>
  <si>
    <t>RCP 83.5</t>
  </si>
  <si>
    <t>1. USD 50 million</t>
  </si>
  <si>
    <t>2. USD 30 million (base case)</t>
  </si>
  <si>
    <t>3. USD 15 million</t>
  </si>
  <si>
    <t>4. USD88 million</t>
  </si>
  <si>
    <t>RCP 4.4 USD 12.0 million</t>
  </si>
  <si>
    <t>COMPONENT B : Adaptation to Reduce Risks to Pacific Islands economies from climate-change driven tuna redistribution.</t>
  </si>
  <si>
    <t>US$'000</t>
  </si>
  <si>
    <t>Constant prices</t>
  </si>
  <si>
    <t>Item</t>
  </si>
  <si>
    <t>Unit</t>
  </si>
  <si>
    <t>Yr 1</t>
  </si>
  <si>
    <t>Yr 2</t>
  </si>
  <si>
    <t>Yr 3</t>
  </si>
  <si>
    <t>Yr 4</t>
  </si>
  <si>
    <t>Yr 5</t>
  </si>
  <si>
    <t>Yr 6</t>
  </si>
  <si>
    <t>Yr 7</t>
  </si>
  <si>
    <t>Yr 8</t>
  </si>
  <si>
    <t>Yr 9</t>
  </si>
  <si>
    <t>Yr 10</t>
  </si>
  <si>
    <t>Yr 11</t>
  </si>
  <si>
    <t>Yr 12</t>
  </si>
  <si>
    <t>Yr 13</t>
  </si>
  <si>
    <t>Yr 14</t>
  </si>
  <si>
    <t>Yr 15</t>
  </si>
  <si>
    <t>Yr 16</t>
  </si>
  <si>
    <t>Yr 17</t>
  </si>
  <si>
    <t>Yr 18</t>
  </si>
  <si>
    <t>Yr 19</t>
  </si>
  <si>
    <t>Yr 20</t>
  </si>
  <si>
    <t>Yr 21</t>
  </si>
  <si>
    <t>Yr 22</t>
  </si>
  <si>
    <t>Yr 23</t>
  </si>
  <si>
    <t>Yr 24</t>
  </si>
  <si>
    <t>Yr 25</t>
  </si>
  <si>
    <t>COSTS</t>
  </si>
  <si>
    <r>
      <rPr>
        <b/>
        <sz val="9"/>
        <color theme="1"/>
        <rFont val="Arial Narrow"/>
        <family val="2"/>
      </rPr>
      <t>Activity 3.1:</t>
    </r>
    <r>
      <rPr>
        <sz val="9"/>
        <color theme="1"/>
        <rFont val="Arial Narrow"/>
        <family val="2"/>
      </rPr>
      <t xml:space="preserve"> Develop and deliver an Advanced Warning System (AWS) </t>
    </r>
  </si>
  <si>
    <r>
      <rPr>
        <b/>
        <sz val="9"/>
        <color theme="1"/>
        <rFont val="Arial Narrow"/>
        <family val="2"/>
      </rPr>
      <t>Activity 3.2</t>
    </r>
    <r>
      <rPr>
        <sz val="9"/>
        <color theme="1"/>
        <rFont val="Arial Narrow"/>
        <family val="2"/>
      </rPr>
      <t xml:space="preserve">: Assess the impact of tuna biomass redistribution </t>
    </r>
  </si>
  <si>
    <r>
      <t xml:space="preserve">
</t>
    </r>
    <r>
      <rPr>
        <b/>
        <sz val="9"/>
        <color theme="1"/>
        <rFont val="Arial Narrow"/>
        <family val="2"/>
      </rPr>
      <t>Activity 3.3:</t>
    </r>
    <r>
      <rPr>
        <sz val="9"/>
        <color theme="1"/>
        <rFont val="Arial Narrow"/>
        <family val="2"/>
      </rPr>
      <t xml:space="preserve"> Provide AWS-related training to national institutions </t>
    </r>
  </si>
  <si>
    <t>Total GCF Programme Costs</t>
  </si>
  <si>
    <t>Recurrent costs from Yr 9</t>
  </si>
  <si>
    <t>TOTAL COSTS</t>
  </si>
  <si>
    <t>BENEFITS</t>
  </si>
  <si>
    <t>Saving of Potential Reduction in Access Revenue</t>
  </si>
  <si>
    <t>Scenario  RCP 8.5</t>
  </si>
  <si>
    <t>Level of Access fee  saving</t>
  </si>
  <si>
    <t>slope</t>
  </si>
  <si>
    <t>Y intercept</t>
  </si>
  <si>
    <t>RCP8.5:</t>
  </si>
  <si>
    <t>1. $50 million by 2050</t>
  </si>
  <si>
    <t>2. $30 million by 2050</t>
  </si>
  <si>
    <t>3. $15 million by 2050</t>
  </si>
  <si>
    <t>4.  $88 million saving by 2050 (RCP 8.5)</t>
  </si>
  <si>
    <t xml:space="preserve"> RP4.5 $12 million saving by 2050</t>
  </si>
  <si>
    <t>NET CASH FLOW</t>
  </si>
  <si>
    <t>1. $50 million saving by 2050</t>
  </si>
  <si>
    <t>2. $30 million saving by 2050</t>
  </si>
  <si>
    <t>3. $15 million saving by 2050</t>
  </si>
  <si>
    <t>Scenario</t>
  </si>
  <si>
    <t>NPV 9%</t>
  </si>
  <si>
    <t>PV Costs</t>
  </si>
  <si>
    <t>PV Benefits</t>
  </si>
  <si>
    <t>NPV</t>
  </si>
  <si>
    <t>B C Ratio</t>
  </si>
  <si>
    <t>1. $50 million</t>
  </si>
  <si>
    <t>2. $30 million (base case)</t>
  </si>
  <si>
    <t>3. $15 million</t>
  </si>
  <si>
    <t>4. $88 million (RCP 8.5)</t>
  </si>
  <si>
    <t xml:space="preserve"> RCP4.5 $12 million</t>
  </si>
  <si>
    <t>Results of Economic Analysis</t>
  </si>
  <si>
    <t>Saving in access fees reduction by 2050</t>
  </si>
  <si>
    <t>NPV 9% $m</t>
  </si>
  <si>
    <t>Payback of $55 m  Investment Costs (years)</t>
  </si>
  <si>
    <t>2. $30 million</t>
  </si>
  <si>
    <t>4. $88 million (RCP8.5)</t>
  </si>
  <si>
    <t xml:space="preserve">Activity 3.1: Develop and deliver an Advanced Warning System (AWS) </t>
  </si>
  <si>
    <t xml:space="preserve">Activity 3.2: Assess the impact of tuna biomass redistribution </t>
  </si>
  <si>
    <t xml:space="preserve">
Activity 3.3: Provide AWS-related training to national institutions </t>
  </si>
  <si>
    <t>Total GFC Programme Costs</t>
  </si>
  <si>
    <t>Recurrent costs from 2034</t>
  </si>
  <si>
    <t>Potential Reduction in Access Revenue</t>
  </si>
  <si>
    <t>RCP 8.5:</t>
  </si>
  <si>
    <t>4.  $88 million by 2050</t>
  </si>
  <si>
    <t>RCP4.4 $12 million</t>
  </si>
  <si>
    <t>RCP 4.5 $12 milllion</t>
  </si>
  <si>
    <t>4. $88 million</t>
  </si>
  <si>
    <t>RCP 4.5 $12 million</t>
  </si>
  <si>
    <t>RCP4.5 $12 million</t>
  </si>
  <si>
    <r>
      <rPr>
        <b/>
        <sz val="9"/>
        <rFont val="Arial"/>
        <family val="2"/>
      </rPr>
      <t>Pacific SIDS</t>
    </r>
  </si>
  <si>
    <r>
      <rPr>
        <b/>
        <sz val="9"/>
        <rFont val="Arial"/>
        <family val="2"/>
      </rPr>
      <t>Average 2015-2018</t>
    </r>
  </si>
  <si>
    <r>
      <rPr>
        <b/>
        <sz val="9"/>
        <rFont val="Arial"/>
        <family val="2"/>
      </rPr>
      <t>Change by 2050 (RCP 8.5)</t>
    </r>
  </si>
  <si>
    <r>
      <rPr>
        <b/>
        <sz val="9"/>
        <rFont val="Arial"/>
        <family val="2"/>
      </rPr>
      <t>Change by 2050 (RCP 4.5)</t>
    </r>
  </si>
  <si>
    <r>
      <rPr>
        <b/>
        <sz val="9"/>
        <rFont val="Arial"/>
        <family val="2"/>
      </rPr>
      <t>Government revenue (million US$)</t>
    </r>
  </si>
  <si>
    <r>
      <rPr>
        <b/>
        <sz val="9"/>
        <rFont val="Arial"/>
        <family val="2"/>
      </rPr>
      <t>Access fees (million US$)</t>
    </r>
  </si>
  <si>
    <r>
      <rPr>
        <b/>
        <sz val="9"/>
        <rFont val="Arial"/>
        <family val="2"/>
      </rPr>
      <t>Access fees as % of government revenue</t>
    </r>
  </si>
  <si>
    <r>
      <rPr>
        <b/>
        <sz val="9"/>
        <rFont val="Arial"/>
        <family val="2"/>
      </rPr>
      <t>Purse-seine tuna catch (%).</t>
    </r>
  </si>
  <si>
    <r>
      <rPr>
        <b/>
        <sz val="9"/>
        <rFont val="Arial"/>
        <family val="2"/>
      </rPr>
      <t>Access fees (million
US$)</t>
    </r>
  </si>
  <si>
    <r>
      <rPr>
        <b/>
        <sz val="9"/>
        <rFont val="Arial"/>
        <family val="2"/>
      </rPr>
      <t>Government revenue (%)</t>
    </r>
  </si>
  <si>
    <r>
      <rPr>
        <b/>
        <sz val="9"/>
        <rFont val="Arial"/>
        <family val="2"/>
      </rPr>
      <t>Purse-seine tuna catch (%)°</t>
    </r>
  </si>
  <si>
    <r>
      <rPr>
        <sz val="9"/>
        <rFont val="Arial"/>
        <family val="2"/>
      </rPr>
      <t>Cook Islands</t>
    </r>
  </si>
  <si>
    <r>
      <rPr>
        <sz val="9"/>
        <rFont val="Arial"/>
        <family val="2"/>
      </rPr>
      <t>+8.9</t>
    </r>
  </si>
  <si>
    <r>
      <rPr>
        <sz val="9"/>
        <rFont val="Arial"/>
        <family val="2"/>
      </rPr>
      <t>+1.2</t>
    </r>
  </si>
  <si>
    <r>
      <rPr>
        <sz val="9"/>
        <rFont val="Arial"/>
        <family val="2"/>
      </rPr>
      <t>+1.0</t>
    </r>
  </si>
  <si>
    <r>
      <rPr>
        <sz val="9"/>
        <rFont val="Arial"/>
        <family val="2"/>
      </rPr>
      <t>FSM</t>
    </r>
  </si>
  <si>
    <r>
      <rPr>
        <sz val="9"/>
        <rFont val="Arial"/>
        <family val="2"/>
      </rPr>
      <t>Kiribati</t>
    </r>
  </si>
  <si>
    <r>
      <rPr>
        <sz val="9"/>
        <rFont val="Arial"/>
        <family val="2"/>
      </rPr>
      <t>+6.9</t>
    </r>
  </si>
  <si>
    <r>
      <rPr>
        <sz val="9"/>
        <rFont val="Arial"/>
        <family val="2"/>
      </rPr>
      <t>+4.9</t>
    </r>
  </si>
  <si>
    <r>
      <rPr>
        <sz val="9"/>
        <rFont val="Arial"/>
        <family val="2"/>
      </rPr>
      <t>Marshall Islands</t>
    </r>
  </si>
  <si>
    <r>
      <rPr>
        <sz val="9"/>
        <rFont val="Arial"/>
        <family val="2"/>
      </rPr>
      <t>+21</t>
    </r>
  </si>
  <si>
    <r>
      <rPr>
        <sz val="9"/>
        <rFont val="Arial"/>
        <family val="2"/>
      </rPr>
      <t>+0.7</t>
    </r>
  </si>
  <si>
    <r>
      <rPr>
        <sz val="9"/>
        <rFont val="Arial"/>
        <family val="2"/>
      </rPr>
      <t>Nauru</t>
    </r>
  </si>
  <si>
    <r>
      <rPr>
        <sz val="9"/>
        <rFont val="Arial"/>
        <family val="2"/>
      </rPr>
      <t>+5.7</t>
    </r>
  </si>
  <si>
    <r>
      <rPr>
        <sz val="9"/>
        <rFont val="Arial"/>
        <family val="2"/>
      </rPr>
      <t>+1.7</t>
    </r>
  </si>
  <si>
    <r>
      <rPr>
        <sz val="9"/>
        <rFont val="Arial"/>
        <family val="2"/>
      </rPr>
      <t>Palau</t>
    </r>
  </si>
  <si>
    <r>
      <rPr>
        <sz val="9"/>
        <rFont val="Arial"/>
        <family val="2"/>
      </rPr>
      <t>+3.1</t>
    </r>
  </si>
  <si>
    <r>
      <rPr>
        <sz val="9"/>
        <rFont val="Arial"/>
        <family val="2"/>
      </rPr>
      <t>+0.2</t>
    </r>
  </si>
  <si>
    <r>
      <rPr>
        <sz val="9"/>
        <rFont val="Arial"/>
        <family val="2"/>
      </rPr>
      <t>+0.3</t>
    </r>
  </si>
  <si>
    <r>
      <rPr>
        <sz val="9"/>
        <rFont val="Arial"/>
        <family val="2"/>
      </rPr>
      <t>PNG</t>
    </r>
  </si>
  <si>
    <r>
      <rPr>
        <sz val="9"/>
        <rFont val="Arial"/>
        <family val="2"/>
      </rPr>
      <t>Solomon Islands</t>
    </r>
  </si>
  <si>
    <r>
      <rPr>
        <sz val="9"/>
        <rFont val="Arial"/>
        <family val="2"/>
      </rPr>
      <t>Tuvalu</t>
    </r>
  </si>
  <si>
    <r>
      <rPr>
        <sz val="9"/>
        <rFont val="Arial"/>
        <family val="2"/>
      </rPr>
      <t>+3.4</t>
    </r>
  </si>
  <si>
    <r>
      <rPr>
        <sz val="9"/>
        <rFont val="Arial"/>
        <family val="2"/>
      </rPr>
      <t>+0.9</t>
    </r>
  </si>
  <si>
    <r>
      <rPr>
        <sz val="9"/>
        <rFont val="Arial"/>
        <family val="2"/>
      </rPr>
      <t>+1.9</t>
    </r>
  </si>
  <si>
    <r>
      <rPr>
        <b/>
        <sz val="9"/>
        <rFont val="Arial"/>
        <family val="2"/>
      </rPr>
      <t>Total</t>
    </r>
  </si>
  <si>
    <t>-12.0</t>
  </si>
  <si>
    <r>
      <rPr>
        <sz val="9"/>
        <rFont val="Arial"/>
        <family val="2"/>
      </rPr>
      <t xml:space="preserve">Average government revenue (excluding grants), tuna-fishing access fees and the percentage of government revenue derived from access fees for ten tuna-dependent Pacific SIDS between 2015 and 2018, </t>
    </r>
  </si>
  <si>
    <r>
      <rPr>
        <sz val="9"/>
        <rFont val="Arial"/>
        <family val="2"/>
      </rPr>
      <t xml:space="preserve">together with estimated changes in purse-seine tuna catch, access fees and government revenue, by 2050 under the RCP 8.5 and RCP 4.5 emissions scenarios. See Supplementary Tables 15 and 16 for </t>
    </r>
  </si>
  <si>
    <r>
      <rPr>
        <sz val="9"/>
        <rFont val="Arial"/>
        <family val="2"/>
      </rPr>
      <t xml:space="preserve">ranges of estimated percentage changes in access fees and government revenue by 2050, and details of the calculations summarized here. PNG, Papua New Guinea. 'Projected change in average total </t>
    </r>
  </si>
  <si>
    <r>
      <rPr>
        <sz val="9"/>
        <rFont val="Arial"/>
        <family val="2"/>
      </rPr>
      <t>purse-seine catch due to climate-driven redistribution of total tuna biomass (Supplementary Tables 17 and 18).</t>
    </r>
  </si>
  <si>
    <t>GFC Programme Budget March 2024</t>
  </si>
  <si>
    <t>Output</t>
  </si>
  <si>
    <t>Financing Source</t>
  </si>
  <si>
    <t>Amount Year 1 (USD)</t>
  </si>
  <si>
    <t>Amount Year 2 (USD)</t>
  </si>
  <si>
    <t>Amount Year 3 (USD)</t>
  </si>
  <si>
    <t>Amount Year 4 (USD)</t>
  </si>
  <si>
    <t>Amount Year 5 (USD)</t>
  </si>
  <si>
    <t>Amount Year 6 (USD)</t>
  </si>
  <si>
    <t>Amount Year 7 (USD)</t>
  </si>
  <si>
    <t>Amount Year 8 (USD)</t>
  </si>
  <si>
    <t>Total (USD)</t>
  </si>
  <si>
    <t>OUTPUT 1</t>
  </si>
  <si>
    <t>Activity 1.1: Provide technical and logistical support to strengthen National FAD programmes.</t>
  </si>
  <si>
    <t>SPC</t>
  </si>
  <si>
    <t>Partners</t>
  </si>
  <si>
    <t>additional funding for reserve FADs for Samoa and Tonga</t>
  </si>
  <si>
    <t>Total 1.1</t>
  </si>
  <si>
    <t xml:space="preserve">Activity 1.2: Augment national safety-at-sea initiatives </t>
  </si>
  <si>
    <t>Total 1.2</t>
  </si>
  <si>
    <t>Activity 1.3: Strengthen post-harvest practices and improve market opportunities for FAD-caught fish</t>
  </si>
  <si>
    <t>Total 1.3</t>
  </si>
  <si>
    <t>Total Output 1</t>
  </si>
  <si>
    <t>OUTPUT  2</t>
  </si>
  <si>
    <t>Activity 2.1: Implement strategies to deliver more transshipped and unloaded bycatch and tuna to urban/peri-urban communities</t>
  </si>
  <si>
    <t>Total  2.1</t>
  </si>
  <si>
    <t>Activity 2.2: Strengthen/develop post-harvest practices and improve market opportunities to distribute bycatch and tuna from transhipping and unloading operations to urban communities</t>
  </si>
  <si>
    <t>Total  2.2</t>
  </si>
  <si>
    <t>Ray to add total here for 2.2</t>
  </si>
  <si>
    <t>Total Output 2</t>
  </si>
  <si>
    <t>OUTPUT 3</t>
  </si>
  <si>
    <t xml:space="preserve">Activity 3.1: Develop and deliver an Advanced Warning System (AWS) for tuna redistribution. </t>
  </si>
  <si>
    <t>Total  3.1</t>
  </si>
  <si>
    <t>Ray to add total here for 3.1</t>
  </si>
  <si>
    <t>Activity 3.2: Assess the impact of tuna biomass redistribution on national economies</t>
  </si>
  <si>
    <t>Total  3.2</t>
  </si>
  <si>
    <t>Ray to add total here for 3.2</t>
  </si>
  <si>
    <t>Activity 3.3: Provide AWS-related training to national institutions to engage in negotiations relating to impacts of climate change on tuna</t>
  </si>
  <si>
    <t>Total  3.3</t>
  </si>
  <si>
    <t>Ray to add total here for 3.3</t>
  </si>
  <si>
    <t>Total Output 3</t>
  </si>
  <si>
    <t>Total All</t>
  </si>
  <si>
    <t>OUTPUTS</t>
  </si>
  <si>
    <t>Year 1</t>
  </si>
  <si>
    <t>Year 2</t>
  </si>
  <si>
    <t>Year 3</t>
  </si>
  <si>
    <t>Year 4</t>
  </si>
  <si>
    <t>Year 5</t>
  </si>
  <si>
    <t>Year 6</t>
  </si>
  <si>
    <t>Year 7</t>
  </si>
  <si>
    <t>Year 8</t>
  </si>
  <si>
    <t>Total</t>
  </si>
  <si>
    <t>Activity 1.1 FADs</t>
  </si>
  <si>
    <t>Reg</t>
  </si>
  <si>
    <t>Nat</t>
  </si>
  <si>
    <t>Activity 1.2 Sea Safety</t>
  </si>
  <si>
    <t>Activity 1.3 Fish Processing</t>
  </si>
  <si>
    <t>Total OUTPUT 1</t>
  </si>
  <si>
    <t>OUTPUT 2</t>
  </si>
  <si>
    <t>Activity 2.1 Increase Bycatch</t>
  </si>
  <si>
    <t>Activity 2.2 Post Harvest Support</t>
  </si>
  <si>
    <t>Total OUTPUT 2</t>
  </si>
  <si>
    <t>Activity 3.1 Develop AWS</t>
  </si>
  <si>
    <t>Activity 3.2  Apply AWS</t>
  </si>
  <si>
    <t>Activity 3.3  AWS Training</t>
  </si>
  <si>
    <t>Total OUTPUT 3</t>
  </si>
  <si>
    <t>TOTAL ALL</t>
  </si>
  <si>
    <t>% of Total</t>
  </si>
  <si>
    <t>Total Regional Programe</t>
  </si>
  <si>
    <t>Total National Programme</t>
  </si>
  <si>
    <t>COMP B : IMPACT OF CLIMATE CHANGE OF TUNA ACCESS FEES REDUCTON</t>
  </si>
  <si>
    <t>Loss in 2050 (US$'000)</t>
  </si>
  <si>
    <t>Slope(y1-yn,x1-xn)</t>
  </si>
  <si>
    <t>Y=slope.x+intercept</t>
  </si>
  <si>
    <t>x variable</t>
  </si>
  <si>
    <t>RCP8.5</t>
  </si>
  <si>
    <t>y variable</t>
  </si>
  <si>
    <t>RCP4.5</t>
  </si>
  <si>
    <t>Delay benefits 2030</t>
  </si>
  <si>
    <t xml:space="preserve">Summary of Component B Costs </t>
  </si>
  <si>
    <t xml:space="preserve">Activity </t>
  </si>
  <si>
    <t>Sub-total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</si>
</sst>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quot;$&quot;#,##0.00;[Red]\-&quot;$&quot;#,##0.00"/>
    <numFmt numFmtId="165" formatCode="_-* #,##0.00_-;\-* #,##0.00_-;_-* &quot;-&quot;??_-;_-@_-"/>
    <numFmt numFmtId="166" formatCode="_-* #,##0.0_-;\-* #,##0.0_-;_-* &quot;-&quot;??_-;_-@_-"/>
    <numFmt numFmtId="167" formatCode="_-* #,##0_-;\-* #,##0_-;_-* &quot;-&quot;??_-;_-@_-"/>
    <numFmt numFmtId="168" formatCode="0.0"/>
    <numFmt numFmtId="169" formatCode="#,##0.0"/>
    <numFmt numFmtId="170" formatCode="_(* #,##0_);_(* \(#,##0\);_(* &quot;-&quot;??_);_(@_)"/>
    <numFmt numFmtId="171" formatCode="0.0%"/>
  </numFmts>
  <fonts count="23">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b/>
      <sz val="9"/>
      <color theme="1"/>
      <name val="Arial Narrow"/>
      <family val="2"/>
    </font>
    <font>
      <sz val="10"/>
      <color theme="1"/>
      <name val="Arial"/>
      <family val="2"/>
    </font>
    <font>
      <b/>
      <sz val="10"/>
      <color theme="1"/>
      <name val="Arial"/>
      <family val="2"/>
    </font>
    <font>
      <sz val="9"/>
      <color theme="1"/>
      <name val="Arial Narrow"/>
      <family val="2"/>
    </font>
    <font>
      <i/>
      <sz val="9"/>
      <color theme="1"/>
      <name val="Arial Narrow"/>
      <family val="2"/>
    </font>
    <font>
      <b/>
      <sz val="11"/>
      <color theme="1"/>
      <name val="Arial Narrow"/>
      <family val="2"/>
    </font>
    <font>
      <sz val="11"/>
      <color rgb="FF000000"/>
      <name val="Calibri"/>
      <family val="2"/>
    </font>
    <font>
      <b/>
      <sz val="9"/>
      <color rgb="FF000000"/>
      <name val="Arial"/>
      <family val="2"/>
    </font>
    <font>
      <b/>
      <sz val="9"/>
      <name val="Arial"/>
      <family val="2"/>
    </font>
    <font>
      <sz val="9"/>
      <color rgb="FF000000"/>
      <name val="Arial"/>
      <family val="2"/>
    </font>
    <font>
      <sz val="9"/>
      <name val="Arial"/>
      <family val="2"/>
    </font>
    <font>
      <b/>
      <sz val="11"/>
      <color rgb="FF000000"/>
      <name val="Arial"/>
      <family val="2"/>
    </font>
    <font>
      <sz val="11"/>
      <color rgb="FF000000"/>
      <name val="Arial"/>
      <family val="2"/>
    </font>
    <font>
      <sz val="11"/>
      <color rgb="FF000000"/>
      <name val="Aptos Narrow"/>
      <family val="2"/>
    </font>
    <font>
      <b/>
      <sz val="11"/>
      <color rgb="FFFF0000"/>
      <name val="Calibri"/>
      <family val="2"/>
      <scheme val="minor"/>
    </font>
    <font>
      <b/>
      <u/>
      <sz val="11"/>
      <color theme="1"/>
      <name val="Calibri"/>
      <family val="2"/>
      <scheme val="minor"/>
    </font>
    <font>
      <b/>
      <sz val="11"/>
      <color rgb="FF000000"/>
      <name val="Calibri"/>
      <family val="2"/>
    </font>
    <font>
      <sz val="7"/>
      <color rgb="FF000000"/>
      <name val="Calibri"/>
      <family val="2"/>
    </font>
    <font>
      <u/>
      <sz val="11"/>
      <color theme="1"/>
      <name val="Calibri"/>
      <family val="2"/>
      <scheme val="minor"/>
    </font>
  </fonts>
  <fills count="17">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2"/>
        <bgColor indexed="64"/>
      </patternFill>
    </fill>
    <fill>
      <patternFill patternType="solid">
        <fgColor theme="9" tint="0.79998168889431442"/>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8" tint="0.79998168889431442"/>
        <bgColor indexed="64"/>
      </patternFill>
    </fill>
  </fills>
  <borders count="17">
    <border>
      <left/>
      <right/>
      <top/>
      <bottom/>
      <diagonal/>
    </border>
    <border>
      <left/>
      <right/>
      <top/>
      <bottom style="thin">
        <color indexed="64"/>
      </bottom>
      <diagonal/>
    </border>
    <border>
      <left/>
      <right/>
      <top style="thin">
        <color indexed="64"/>
      </top>
      <bottom/>
      <diagonal/>
    </border>
    <border>
      <left style="thin">
        <color indexed="64"/>
      </left>
      <right/>
      <top style="thin">
        <color auto="1"/>
      </top>
      <bottom style="thin">
        <color auto="1"/>
      </bottom>
      <diagonal/>
    </border>
    <border>
      <left/>
      <right/>
      <top style="thin">
        <color auto="1"/>
      </top>
      <bottom style="thin">
        <color auto="1"/>
      </bottom>
      <diagonal/>
    </border>
    <border>
      <left/>
      <right style="thin">
        <color indexed="64"/>
      </right>
      <top style="thin">
        <color auto="1"/>
      </top>
      <bottom style="thin">
        <color auto="1"/>
      </bottom>
      <diagonal/>
    </border>
    <border>
      <left style="thin">
        <color indexed="64"/>
      </left>
      <right/>
      <top/>
      <bottom style="thin">
        <color auto="1"/>
      </bottom>
      <diagonal/>
    </border>
    <border>
      <left style="thin">
        <color indexed="64"/>
      </left>
      <right/>
      <top style="thin">
        <color auto="1"/>
      </top>
      <bottom/>
      <diagonal/>
    </border>
    <border>
      <left/>
      <right style="thin">
        <color indexed="64"/>
      </right>
      <top style="thin">
        <color auto="1"/>
      </top>
      <bottom/>
      <diagonal/>
    </border>
    <border>
      <left style="thin">
        <color indexed="64"/>
      </left>
      <right/>
      <top/>
      <bottom/>
      <diagonal/>
    </border>
    <border>
      <left/>
      <right style="thin">
        <color indexed="64"/>
      </right>
      <top/>
      <bottom/>
      <diagonal/>
    </border>
    <border>
      <left/>
      <right style="thin">
        <color indexed="64"/>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4">
    <xf numFmtId="0" fontId="0" fillId="0" borderId="0"/>
    <xf numFmtId="165" fontId="1" fillId="0" borderId="0" applyFont="0" applyFill="0" applyBorder="0" applyAlignment="0" applyProtection="0"/>
    <xf numFmtId="0" fontId="10" fillId="0" borderId="0"/>
    <xf numFmtId="9" fontId="1" fillId="0" borderId="0" applyFont="0" applyFill="0" applyBorder="0" applyAlignment="0" applyProtection="0"/>
  </cellStyleXfs>
  <cellXfs count="192">
    <xf numFmtId="0" fontId="0" fillId="0" borderId="0" xfId="0"/>
    <xf numFmtId="0" fontId="4" fillId="0" borderId="0" xfId="0" applyFont="1"/>
    <xf numFmtId="0" fontId="2" fillId="0" borderId="0" xfId="0" applyFont="1"/>
    <xf numFmtId="167" fontId="0" fillId="0" borderId="0" xfId="1" applyNumberFormat="1" applyFont="1"/>
    <xf numFmtId="0" fontId="5" fillId="0" borderId="0" xfId="0" applyFont="1"/>
    <xf numFmtId="0" fontId="6" fillId="0" borderId="2" xfId="0" applyFont="1" applyBorder="1"/>
    <xf numFmtId="0" fontId="6" fillId="0" borderId="1" xfId="0" applyFont="1" applyBorder="1"/>
    <xf numFmtId="0" fontId="6" fillId="0" borderId="0" xfId="0" applyFont="1"/>
    <xf numFmtId="167" fontId="5" fillId="0" borderId="0" xfId="1" applyNumberFormat="1" applyFont="1"/>
    <xf numFmtId="167" fontId="5" fillId="0" borderId="0" xfId="0" applyNumberFormat="1" applyFont="1"/>
    <xf numFmtId="167" fontId="6" fillId="0" borderId="0" xfId="0" applyNumberFormat="1" applyFont="1"/>
    <xf numFmtId="9" fontId="5" fillId="0" borderId="0" xfId="0" applyNumberFormat="1" applyFont="1"/>
    <xf numFmtId="0" fontId="6" fillId="2" borderId="0" xfId="0" applyFont="1" applyFill="1"/>
    <xf numFmtId="0" fontId="5" fillId="2" borderId="0" xfId="0" applyFont="1" applyFill="1"/>
    <xf numFmtId="9" fontId="5" fillId="2" borderId="0" xfId="0" applyNumberFormat="1" applyFont="1" applyFill="1"/>
    <xf numFmtId="166" fontId="5" fillId="2" borderId="0" xfId="1" applyNumberFormat="1" applyFont="1" applyFill="1"/>
    <xf numFmtId="0" fontId="5" fillId="3" borderId="0" xfId="0" applyFont="1" applyFill="1"/>
    <xf numFmtId="0" fontId="6" fillId="3" borderId="0" xfId="0" applyFont="1" applyFill="1"/>
    <xf numFmtId="0" fontId="5" fillId="0" borderId="0" xfId="0" applyFont="1" applyAlignment="1">
      <alignment wrapText="1"/>
    </xf>
    <xf numFmtId="165" fontId="5" fillId="0" borderId="0" xfId="1" applyFont="1"/>
    <xf numFmtId="0" fontId="0" fillId="0" borderId="0" xfId="0" applyAlignment="1">
      <alignment horizontal="center"/>
    </xf>
    <xf numFmtId="0" fontId="5" fillId="3" borderId="0" xfId="0" applyFont="1" applyFill="1" applyAlignment="1">
      <alignment horizontal="center"/>
    </xf>
    <xf numFmtId="164" fontId="5" fillId="0" borderId="0" xfId="0" applyNumberFormat="1" applyFont="1"/>
    <xf numFmtId="0" fontId="6" fillId="4" borderId="2" xfId="0" applyFont="1" applyFill="1" applyBorder="1"/>
    <xf numFmtId="0" fontId="6" fillId="4" borderId="1" xfId="0" applyFont="1" applyFill="1" applyBorder="1"/>
    <xf numFmtId="0" fontId="5" fillId="4" borderId="0" xfId="0" applyFont="1" applyFill="1"/>
    <xf numFmtId="167" fontId="5" fillId="4" borderId="0" xfId="1" applyNumberFormat="1" applyFont="1" applyFill="1"/>
    <xf numFmtId="167" fontId="6" fillId="4" borderId="0" xfId="0" applyNumberFormat="1" applyFont="1" applyFill="1"/>
    <xf numFmtId="166" fontId="5" fillId="4" borderId="0" xfId="1" applyNumberFormat="1" applyFont="1" applyFill="1"/>
    <xf numFmtId="167" fontId="5" fillId="4" borderId="0" xfId="0" applyNumberFormat="1" applyFont="1" applyFill="1"/>
    <xf numFmtId="0" fontId="7" fillId="0" borderId="0" xfId="0" applyFont="1"/>
    <xf numFmtId="0" fontId="4" fillId="0" borderId="2" xfId="0" applyFont="1" applyBorder="1"/>
    <xf numFmtId="0" fontId="4" fillId="0" borderId="1" xfId="0" applyFont="1" applyBorder="1"/>
    <xf numFmtId="0" fontId="7" fillId="0" borderId="0" xfId="0" applyFont="1" applyAlignment="1">
      <alignment wrapText="1"/>
    </xf>
    <xf numFmtId="167" fontId="7" fillId="0" borderId="0" xfId="1" applyNumberFormat="1" applyFont="1"/>
    <xf numFmtId="167" fontId="7" fillId="0" borderId="0" xfId="0" applyNumberFormat="1" applyFont="1"/>
    <xf numFmtId="167" fontId="4" fillId="0" borderId="0" xfId="0" applyNumberFormat="1" applyFont="1"/>
    <xf numFmtId="9" fontId="7" fillId="0" borderId="0" xfId="0" applyNumberFormat="1" applyFont="1"/>
    <xf numFmtId="0" fontId="7" fillId="3" borderId="0" xfId="0" applyFont="1" applyFill="1"/>
    <xf numFmtId="0" fontId="4" fillId="3" borderId="0" xfId="0" applyFont="1" applyFill="1"/>
    <xf numFmtId="0" fontId="7" fillId="3" borderId="0" xfId="0" applyFont="1" applyFill="1" applyAlignment="1">
      <alignment horizontal="center"/>
    </xf>
    <xf numFmtId="164" fontId="7" fillId="0" borderId="0" xfId="0" applyNumberFormat="1" applyFont="1"/>
    <xf numFmtId="0" fontId="9" fillId="0" borderId="0" xfId="0" applyFont="1"/>
    <xf numFmtId="9" fontId="7" fillId="0" borderId="1" xfId="0" applyNumberFormat="1" applyFont="1" applyBorder="1"/>
    <xf numFmtId="164" fontId="7" fillId="0" borderId="1" xfId="0" applyNumberFormat="1" applyFont="1" applyBorder="1"/>
    <xf numFmtId="0" fontId="4" fillId="5" borderId="2" xfId="0" applyFont="1" applyFill="1" applyBorder="1"/>
    <xf numFmtId="0" fontId="11" fillId="0" borderId="3" xfId="2" applyFont="1" applyBorder="1" applyAlignment="1">
      <alignment horizontal="left" vertical="top" wrapText="1" indent="1"/>
    </xf>
    <xf numFmtId="0" fontId="10" fillId="0" borderId="0" xfId="2"/>
    <xf numFmtId="0" fontId="11" fillId="0" borderId="4" xfId="2" applyFont="1" applyBorder="1" applyAlignment="1">
      <alignment horizontal="left" vertical="top" wrapText="1"/>
    </xf>
    <xf numFmtId="0" fontId="11" fillId="0" borderId="4" xfId="2" applyFont="1" applyBorder="1" applyAlignment="1">
      <alignment horizontal="left" vertical="top" wrapText="1" indent="1"/>
    </xf>
    <xf numFmtId="0" fontId="11" fillId="0" borderId="5" xfId="2" applyFont="1" applyBorder="1" applyAlignment="1">
      <alignment horizontal="left" vertical="top" wrapText="1" indent="1"/>
    </xf>
    <xf numFmtId="0" fontId="11" fillId="0" borderId="5" xfId="2" applyFont="1" applyBorder="1" applyAlignment="1">
      <alignment horizontal="left" vertical="top" wrapText="1"/>
    </xf>
    <xf numFmtId="0" fontId="13" fillId="0" borderId="7" xfId="2" applyFont="1" applyBorder="1" applyAlignment="1">
      <alignment horizontal="left" vertical="center" wrapText="1"/>
    </xf>
    <xf numFmtId="168" fontId="13" fillId="0" borderId="2" xfId="2" applyNumberFormat="1" applyFont="1" applyBorder="1" applyAlignment="1">
      <alignment horizontal="left" vertical="center" wrapText="1"/>
    </xf>
    <xf numFmtId="168" fontId="13" fillId="0" borderId="2" xfId="2" applyNumberFormat="1" applyFont="1" applyBorder="1" applyAlignment="1">
      <alignment horizontal="right" vertical="center" wrapText="1" indent="5"/>
    </xf>
    <xf numFmtId="168" fontId="13" fillId="0" borderId="7" xfId="2" applyNumberFormat="1" applyFont="1" applyBorder="1" applyAlignment="1">
      <alignment horizontal="right" vertical="center" wrapText="1" indent="5"/>
    </xf>
    <xf numFmtId="168" fontId="13" fillId="0" borderId="2" xfId="2" applyNumberFormat="1" applyFont="1" applyBorder="1" applyAlignment="1">
      <alignment horizontal="right" vertical="center" wrapText="1" indent="2"/>
    </xf>
    <xf numFmtId="168" fontId="13" fillId="0" borderId="8" xfId="2" applyNumberFormat="1" applyFont="1" applyBorder="1" applyAlignment="1">
      <alignment horizontal="right" vertical="center" wrapText="1" indent="5"/>
    </xf>
    <xf numFmtId="0" fontId="13" fillId="0" borderId="7" xfId="2" applyFont="1" applyBorder="1" applyAlignment="1">
      <alignment horizontal="right" vertical="center" wrapText="1" indent="5"/>
    </xf>
    <xf numFmtId="0" fontId="13" fillId="0" borderId="2" xfId="2" applyFont="1" applyBorder="1" applyAlignment="1">
      <alignment horizontal="right" vertical="center" wrapText="1" indent="4"/>
    </xf>
    <xf numFmtId="0" fontId="13" fillId="0" borderId="8" xfId="2" applyFont="1" applyBorder="1" applyAlignment="1">
      <alignment horizontal="right" vertical="center" wrapText="1"/>
    </xf>
    <xf numFmtId="0" fontId="13" fillId="0" borderId="9" xfId="2" applyFont="1" applyBorder="1" applyAlignment="1">
      <alignment horizontal="left" vertical="center" wrapText="1"/>
    </xf>
    <xf numFmtId="168" fontId="13" fillId="0" borderId="0" xfId="2" applyNumberFormat="1" applyFont="1" applyAlignment="1">
      <alignment horizontal="left" vertical="center" wrapText="1"/>
    </xf>
    <xf numFmtId="168" fontId="13" fillId="0" borderId="0" xfId="2" applyNumberFormat="1" applyFont="1" applyAlignment="1">
      <alignment horizontal="right" vertical="center" wrapText="1" indent="5"/>
    </xf>
    <xf numFmtId="168" fontId="13" fillId="0" borderId="9" xfId="2" applyNumberFormat="1" applyFont="1" applyBorder="1" applyAlignment="1">
      <alignment horizontal="right" vertical="center" wrapText="1" indent="5"/>
    </xf>
    <xf numFmtId="168" fontId="13" fillId="0" borderId="0" xfId="2" applyNumberFormat="1" applyFont="1" applyAlignment="1">
      <alignment horizontal="right" vertical="center" wrapText="1" indent="2"/>
    </xf>
    <xf numFmtId="168" fontId="13" fillId="0" borderId="10" xfId="2" applyNumberFormat="1" applyFont="1" applyBorder="1" applyAlignment="1">
      <alignment horizontal="right" vertical="center" wrapText="1" indent="5"/>
    </xf>
    <xf numFmtId="168" fontId="13" fillId="0" borderId="0" xfId="2" applyNumberFormat="1" applyFont="1" applyAlignment="1">
      <alignment horizontal="right" vertical="center" wrapText="1" indent="4"/>
    </xf>
    <xf numFmtId="168" fontId="13" fillId="0" borderId="10" xfId="2" applyNumberFormat="1" applyFont="1" applyBorder="1" applyAlignment="1">
      <alignment horizontal="right" vertical="center" wrapText="1"/>
    </xf>
    <xf numFmtId="0" fontId="13" fillId="0" borderId="9" xfId="2" applyFont="1" applyBorder="1" applyAlignment="1">
      <alignment horizontal="right" vertical="center" wrapText="1" indent="5"/>
    </xf>
    <xf numFmtId="0" fontId="13" fillId="0" borderId="0" xfId="2" applyFont="1" applyAlignment="1">
      <alignment horizontal="right" vertical="center" wrapText="1" indent="4"/>
    </xf>
    <xf numFmtId="0" fontId="13" fillId="0" borderId="10" xfId="2" applyFont="1" applyBorder="1" applyAlignment="1">
      <alignment horizontal="right" vertical="center" wrapText="1"/>
    </xf>
    <xf numFmtId="2" fontId="13" fillId="0" borderId="0" xfId="2" applyNumberFormat="1" applyFont="1" applyAlignment="1">
      <alignment horizontal="right" vertical="center" wrapText="1" indent="2"/>
    </xf>
    <xf numFmtId="2" fontId="13" fillId="0" borderId="10" xfId="2" applyNumberFormat="1" applyFont="1" applyBorder="1" applyAlignment="1">
      <alignment horizontal="right" vertical="center" wrapText="1" indent="5"/>
    </xf>
    <xf numFmtId="169" fontId="13" fillId="0" borderId="0" xfId="2" applyNumberFormat="1" applyFont="1" applyAlignment="1">
      <alignment horizontal="left" vertical="center" wrapText="1"/>
    </xf>
    <xf numFmtId="0" fontId="11" fillId="0" borderId="6" xfId="2" applyFont="1" applyBorder="1" applyAlignment="1">
      <alignment horizontal="left" vertical="center" wrapText="1"/>
    </xf>
    <xf numFmtId="168" fontId="11" fillId="0" borderId="1" xfId="2" applyNumberFormat="1" applyFont="1" applyBorder="1" applyAlignment="1">
      <alignment horizontal="left" vertical="top" wrapText="1"/>
    </xf>
    <xf numFmtId="168" fontId="11" fillId="0" borderId="1" xfId="2" applyNumberFormat="1" applyFont="1" applyBorder="1" applyAlignment="1">
      <alignment horizontal="right" vertical="center" wrapText="1" indent="5"/>
    </xf>
    <xf numFmtId="168" fontId="11" fillId="0" borderId="11" xfId="2" applyNumberFormat="1" applyFont="1" applyBorder="1" applyAlignment="1">
      <alignment horizontal="right" vertical="center" wrapText="1" indent="5"/>
    </xf>
    <xf numFmtId="0" fontId="15" fillId="0" borderId="6" xfId="2" applyFont="1" applyBorder="1" applyAlignment="1">
      <alignment horizontal="left" vertical="top" wrapText="1"/>
    </xf>
    <xf numFmtId="168" fontId="11" fillId="0" borderId="1" xfId="2" applyNumberFormat="1" applyFont="1" applyBorder="1" applyAlignment="1">
      <alignment horizontal="center" vertical="center" wrapText="1"/>
    </xf>
    <xf numFmtId="0" fontId="15" fillId="0" borderId="11" xfId="2" applyFont="1" applyBorder="1" applyAlignment="1">
      <alignment horizontal="left" vertical="top" wrapText="1"/>
    </xf>
    <xf numFmtId="168" fontId="11" fillId="0" borderId="1" xfId="2" quotePrefix="1" applyNumberFormat="1" applyFont="1" applyBorder="1" applyAlignment="1">
      <alignment horizontal="center" vertical="center" wrapText="1"/>
    </xf>
    <xf numFmtId="0" fontId="16" fillId="0" borderId="11" xfId="2" applyFont="1" applyBorder="1" applyAlignment="1">
      <alignment horizontal="left" vertical="top" wrapText="1"/>
    </xf>
    <xf numFmtId="0" fontId="16" fillId="0" borderId="0" xfId="2" applyFont="1"/>
    <xf numFmtId="0" fontId="13" fillId="0" borderId="0" xfId="2" applyFont="1" applyAlignment="1">
      <alignment horizontal="left" vertical="top"/>
    </xf>
    <xf numFmtId="0" fontId="13" fillId="0" borderId="0" xfId="2" applyFont="1"/>
    <xf numFmtId="0" fontId="17" fillId="0" borderId="0" xfId="2" applyFont="1"/>
    <xf numFmtId="0" fontId="4" fillId="0" borderId="4" xfId="0" applyFont="1" applyBorder="1"/>
    <xf numFmtId="0" fontId="4" fillId="0" borderId="4" xfId="0" applyFont="1" applyBorder="1" applyAlignment="1">
      <alignment horizontal="center" vertical="center"/>
    </xf>
    <xf numFmtId="0" fontId="4" fillId="0" borderId="0" xfId="0" applyFont="1" applyAlignment="1">
      <alignment wrapText="1"/>
    </xf>
    <xf numFmtId="0" fontId="4" fillId="0" borderId="0" xfId="0" applyFont="1" applyAlignment="1">
      <alignment horizontal="right"/>
    </xf>
    <xf numFmtId="167" fontId="4" fillId="0" borderId="0" xfId="1" applyNumberFormat="1" applyFont="1"/>
    <xf numFmtId="167" fontId="4" fillId="0" borderId="1" xfId="0" applyNumberFormat="1" applyFont="1" applyBorder="1"/>
    <xf numFmtId="0" fontId="0" fillId="6" borderId="12" xfId="0" applyFill="1" applyBorder="1" applyAlignment="1">
      <alignment horizontal="center" vertical="center" wrapText="1"/>
    </xf>
    <xf numFmtId="0" fontId="0" fillId="7" borderId="12" xfId="0" applyFill="1" applyBorder="1" applyAlignment="1">
      <alignment horizontal="center" vertical="center" wrapText="1"/>
    </xf>
    <xf numFmtId="0" fontId="2" fillId="6"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0" fillId="3" borderId="0" xfId="0" applyFill="1" applyAlignment="1">
      <alignment horizontal="center" vertical="center" wrapText="1"/>
    </xf>
    <xf numFmtId="0" fontId="0" fillId="3" borderId="12" xfId="0" applyFill="1" applyBorder="1" applyAlignment="1">
      <alignment horizontal="center" vertical="center" wrapText="1"/>
    </xf>
    <xf numFmtId="0" fontId="2" fillId="3" borderId="12" xfId="0" applyFont="1" applyFill="1" applyBorder="1" applyAlignment="1">
      <alignment horizontal="center" vertical="center" wrapText="1"/>
    </xf>
    <xf numFmtId="0" fontId="0" fillId="7" borderId="0" xfId="0" applyFill="1" applyAlignment="1">
      <alignment horizontal="center" vertical="center" wrapText="1"/>
    </xf>
    <xf numFmtId="170" fontId="0" fillId="0" borderId="12" xfId="1" applyNumberFormat="1" applyFont="1" applyBorder="1" applyAlignment="1">
      <alignment wrapText="1"/>
    </xf>
    <xf numFmtId="170" fontId="2" fillId="5" borderId="12" xfId="1" applyNumberFormat="1" applyFont="1" applyFill="1" applyBorder="1" applyAlignment="1">
      <alignment wrapText="1"/>
    </xf>
    <xf numFmtId="0" fontId="0" fillId="0" borderId="14" xfId="0" applyBorder="1" applyAlignment="1">
      <alignment horizontal="center" vertical="center" wrapText="1"/>
    </xf>
    <xf numFmtId="170" fontId="0" fillId="0" borderId="12" xfId="1" applyNumberFormat="1" applyFont="1" applyBorder="1"/>
    <xf numFmtId="170" fontId="2" fillId="5" borderId="5" xfId="1" applyNumberFormat="1" applyFont="1" applyFill="1" applyBorder="1" applyAlignment="1">
      <alignment wrapText="1"/>
    </xf>
    <xf numFmtId="0" fontId="0" fillId="7" borderId="14" xfId="0" applyFill="1" applyBorder="1" applyAlignment="1">
      <alignment horizontal="center" vertical="center" wrapText="1"/>
    </xf>
    <xf numFmtId="170" fontId="0" fillId="3" borderId="12" xfId="1" applyNumberFormat="1" applyFont="1" applyFill="1" applyBorder="1" applyAlignment="1">
      <alignment wrapText="1"/>
    </xf>
    <xf numFmtId="170" fontId="2" fillId="3" borderId="12" xfId="1" applyNumberFormat="1" applyFont="1" applyFill="1" applyBorder="1" applyAlignment="1">
      <alignment wrapText="1"/>
    </xf>
    <xf numFmtId="170" fontId="0" fillId="3" borderId="12" xfId="1" applyNumberFormat="1" applyFont="1" applyFill="1" applyBorder="1"/>
    <xf numFmtId="0" fontId="0" fillId="3" borderId="12" xfId="0" applyFill="1" applyBorder="1"/>
    <xf numFmtId="167" fontId="0" fillId="3" borderId="12" xfId="1" applyNumberFormat="1" applyFont="1" applyFill="1" applyBorder="1"/>
    <xf numFmtId="0" fontId="0" fillId="0" borderId="15" xfId="0" applyBorder="1" applyAlignment="1">
      <alignment horizontal="center" vertical="center" wrapText="1"/>
    </xf>
    <xf numFmtId="0" fontId="2" fillId="8" borderId="15" xfId="0" applyFont="1" applyFill="1" applyBorder="1" applyAlignment="1">
      <alignment horizontal="center" vertical="center" wrapText="1"/>
    </xf>
    <xf numFmtId="170" fontId="2" fillId="8" borderId="12" xfId="1" applyNumberFormat="1" applyFont="1" applyFill="1" applyBorder="1" applyAlignment="1">
      <alignment wrapText="1"/>
    </xf>
    <xf numFmtId="0" fontId="18" fillId="0" borderId="0" xfId="0" applyFont="1"/>
    <xf numFmtId="0" fontId="0" fillId="7" borderId="13" xfId="0" applyFill="1" applyBorder="1" applyAlignment="1">
      <alignment horizontal="center" vertical="center" wrapText="1"/>
    </xf>
    <xf numFmtId="0" fontId="0" fillId="0" borderId="12" xfId="0" applyBorder="1"/>
    <xf numFmtId="170" fontId="0" fillId="0" borderId="13" xfId="1" applyNumberFormat="1" applyFont="1" applyBorder="1"/>
    <xf numFmtId="170" fontId="0" fillId="0" borderId="16" xfId="1" applyNumberFormat="1" applyFont="1" applyBorder="1"/>
    <xf numFmtId="170" fontId="0" fillId="0" borderId="15" xfId="1" applyNumberFormat="1" applyFont="1" applyBorder="1"/>
    <xf numFmtId="0" fontId="0" fillId="7" borderId="15" xfId="0" applyFill="1" applyBorder="1" applyAlignment="1">
      <alignment horizontal="center" vertical="center" wrapText="1"/>
    </xf>
    <xf numFmtId="170" fontId="0" fillId="0" borderId="0" xfId="0" applyNumberFormat="1"/>
    <xf numFmtId="0" fontId="2" fillId="9" borderId="12" xfId="0" applyFont="1" applyFill="1" applyBorder="1" applyAlignment="1">
      <alignment horizontal="center" vertical="center" wrapText="1"/>
    </xf>
    <xf numFmtId="170" fontId="2" fillId="9" borderId="12" xfId="1" applyNumberFormat="1" applyFont="1" applyFill="1" applyBorder="1" applyAlignment="1">
      <alignment wrapText="1"/>
    </xf>
    <xf numFmtId="170" fontId="0" fillId="0" borderId="0" xfId="1" applyNumberFormat="1" applyFont="1"/>
    <xf numFmtId="0" fontId="0" fillId="9" borderId="0" xfId="0" applyFill="1"/>
    <xf numFmtId="0" fontId="0" fillId="3" borderId="0" xfId="0" applyFill="1"/>
    <xf numFmtId="170" fontId="0" fillId="0" borderId="12" xfId="0" applyNumberFormat="1" applyBorder="1"/>
    <xf numFmtId="170" fontId="2" fillId="0" borderId="0" xfId="0" applyNumberFormat="1" applyFont="1"/>
    <xf numFmtId="0" fontId="2" fillId="0" borderId="4" xfId="0" applyFont="1" applyBorder="1"/>
    <xf numFmtId="0" fontId="0" fillId="0" borderId="4" xfId="0" applyBorder="1"/>
    <xf numFmtId="0" fontId="0" fillId="0" borderId="1" xfId="0" applyBorder="1"/>
    <xf numFmtId="9" fontId="0" fillId="0" borderId="0" xfId="3" applyFont="1"/>
    <xf numFmtId="0" fontId="4" fillId="3" borderId="4" xfId="0" applyFont="1" applyFill="1" applyBorder="1"/>
    <xf numFmtId="0" fontId="4" fillId="3" borderId="4" xfId="0" applyFont="1" applyFill="1" applyBorder="1" applyAlignment="1">
      <alignment horizontal="right"/>
    </xf>
    <xf numFmtId="0" fontId="7" fillId="3" borderId="0" xfId="0" applyFont="1" applyFill="1" applyAlignment="1">
      <alignment wrapText="1"/>
    </xf>
    <xf numFmtId="167" fontId="7" fillId="3" borderId="0" xfId="0" applyNumberFormat="1" applyFont="1" applyFill="1"/>
    <xf numFmtId="167" fontId="7" fillId="3" borderId="0" xfId="1" applyNumberFormat="1" applyFont="1" applyFill="1" applyAlignment="1">
      <alignment vertical="top"/>
    </xf>
    <xf numFmtId="167" fontId="7" fillId="3" borderId="0" xfId="1" applyNumberFormat="1" applyFont="1" applyFill="1"/>
    <xf numFmtId="167" fontId="4" fillId="3" borderId="0" xfId="0" applyNumberFormat="1" applyFont="1" applyFill="1"/>
    <xf numFmtId="9" fontId="7" fillId="3" borderId="0" xfId="0" applyNumberFormat="1" applyFont="1" applyFill="1"/>
    <xf numFmtId="167" fontId="4" fillId="3" borderId="4" xfId="0" applyNumberFormat="1" applyFont="1" applyFill="1" applyBorder="1"/>
    <xf numFmtId="0" fontId="8" fillId="3" borderId="0" xfId="0" applyFont="1" applyFill="1"/>
    <xf numFmtId="0" fontId="7" fillId="3" borderId="1" xfId="0" applyFont="1" applyFill="1" applyBorder="1"/>
    <xf numFmtId="164" fontId="7" fillId="3" borderId="0" xfId="0" applyNumberFormat="1" applyFont="1" applyFill="1"/>
    <xf numFmtId="165" fontId="7" fillId="3" borderId="0" xfId="1" applyFont="1" applyFill="1"/>
    <xf numFmtId="164" fontId="7" fillId="3" borderId="0" xfId="1" applyNumberFormat="1" applyFont="1" applyFill="1"/>
    <xf numFmtId="0" fontId="4" fillId="10" borderId="4" xfId="0" applyFont="1" applyFill="1" applyBorder="1" applyAlignment="1">
      <alignment horizontal="right"/>
    </xf>
    <xf numFmtId="0" fontId="7" fillId="10" borderId="0" xfId="0" applyFont="1" applyFill="1"/>
    <xf numFmtId="167" fontId="7" fillId="10" borderId="0" xfId="1" applyNumberFormat="1" applyFont="1" applyFill="1" applyAlignment="1">
      <alignment vertical="top"/>
    </xf>
    <xf numFmtId="167" fontId="4" fillId="10" borderId="0" xfId="0" applyNumberFormat="1" applyFont="1" applyFill="1"/>
    <xf numFmtId="167" fontId="4" fillId="10" borderId="4" xfId="0" applyNumberFormat="1" applyFont="1" applyFill="1" applyBorder="1"/>
    <xf numFmtId="0" fontId="8" fillId="10" borderId="0" xfId="0" applyFont="1" applyFill="1"/>
    <xf numFmtId="167" fontId="7" fillId="10" borderId="0" xfId="1" applyNumberFormat="1" applyFont="1" applyFill="1"/>
    <xf numFmtId="167" fontId="7" fillId="10" borderId="0" xfId="0" applyNumberFormat="1" applyFont="1" applyFill="1"/>
    <xf numFmtId="167" fontId="7" fillId="10" borderId="1" xfId="0" applyNumberFormat="1" applyFont="1" applyFill="1" applyBorder="1"/>
    <xf numFmtId="171" fontId="7" fillId="3" borderId="0" xfId="0" applyNumberFormat="1" applyFont="1" applyFill="1"/>
    <xf numFmtId="0" fontId="0" fillId="0" borderId="0" xfId="0" quotePrefix="1" applyAlignment="1">
      <alignment horizontal="right"/>
    </xf>
    <xf numFmtId="0" fontId="0" fillId="0" borderId="0" xfId="0" quotePrefix="1" applyAlignment="1">
      <alignment horizontal="center"/>
    </xf>
    <xf numFmtId="0" fontId="2" fillId="11" borderId="0" xfId="0" applyFont="1" applyFill="1"/>
    <xf numFmtId="0" fontId="0" fillId="11" borderId="0" xfId="0" applyFill="1"/>
    <xf numFmtId="170" fontId="0" fillId="11" borderId="0" xfId="0" applyNumberFormat="1" applyFill="1"/>
    <xf numFmtId="170" fontId="2" fillId="11" borderId="0" xfId="0" applyNumberFormat="1" applyFont="1" applyFill="1"/>
    <xf numFmtId="0" fontId="19" fillId="0" borderId="0" xfId="0" applyFont="1"/>
    <xf numFmtId="0" fontId="20" fillId="0" borderId="0" xfId="0" applyFont="1" applyAlignment="1">
      <alignment horizontal="justify" vertical="center"/>
    </xf>
    <xf numFmtId="0" fontId="10" fillId="0" borderId="0" xfId="0" applyFont="1" applyAlignment="1">
      <alignment horizontal="justify" vertical="center"/>
    </xf>
    <xf numFmtId="0" fontId="20" fillId="0" borderId="0" xfId="0" applyFont="1" applyAlignment="1">
      <alignment vertical="center" wrapText="1"/>
    </xf>
    <xf numFmtId="0" fontId="22" fillId="0" borderId="0" xfId="0" applyFont="1"/>
    <xf numFmtId="0" fontId="0" fillId="12" borderId="0" xfId="0" applyFill="1"/>
    <xf numFmtId="0" fontId="0" fillId="13" borderId="0" xfId="0" applyFill="1"/>
    <xf numFmtId="0" fontId="0" fillId="14" borderId="0" xfId="0" applyFill="1"/>
    <xf numFmtId="0" fontId="0" fillId="15" borderId="0" xfId="0" applyFill="1"/>
    <xf numFmtId="167" fontId="7" fillId="0" borderId="1" xfId="0" applyNumberFormat="1" applyFont="1" applyBorder="1"/>
    <xf numFmtId="9" fontId="0" fillId="0" borderId="0" xfId="0" applyNumberFormat="1"/>
    <xf numFmtId="164" fontId="0" fillId="0" borderId="0" xfId="0" applyNumberFormat="1"/>
    <xf numFmtId="0" fontId="2" fillId="0" borderId="1" xfId="0" applyFont="1" applyBorder="1"/>
    <xf numFmtId="9" fontId="0" fillId="0" borderId="1" xfId="0" applyNumberFormat="1" applyBorder="1"/>
    <xf numFmtId="164" fontId="0" fillId="0" borderId="1" xfId="0" applyNumberFormat="1" applyBorder="1"/>
    <xf numFmtId="0" fontId="2" fillId="16" borderId="4" xfId="0" applyFont="1" applyFill="1" applyBorder="1" applyAlignment="1">
      <alignment horizontal="center" vertical="center" wrapText="1"/>
    </xf>
    <xf numFmtId="0" fontId="2" fillId="16" borderId="4" xfId="0" applyFont="1" applyFill="1" applyBorder="1" applyAlignment="1">
      <alignment horizontal="center" vertical="center"/>
    </xf>
    <xf numFmtId="0" fontId="4" fillId="3" borderId="1" xfId="0" applyFont="1" applyFill="1" applyBorder="1"/>
    <xf numFmtId="0" fontId="4" fillId="5" borderId="0" xfId="0" applyFont="1" applyFill="1"/>
    <xf numFmtId="0" fontId="11" fillId="0" borderId="3" xfId="2" applyFont="1" applyBorder="1" applyAlignment="1">
      <alignment horizontal="left" vertical="top" wrapText="1" indent="1"/>
    </xf>
    <xf numFmtId="0" fontId="11" fillId="0" borderId="6" xfId="2" applyFont="1" applyBorder="1" applyAlignment="1">
      <alignment horizontal="left" vertical="top" wrapText="1" indent="1"/>
    </xf>
    <xf numFmtId="0" fontId="11" fillId="0" borderId="4" xfId="2" applyFont="1" applyBorder="1" applyAlignment="1">
      <alignment horizontal="center" vertical="center" wrapText="1"/>
    </xf>
    <xf numFmtId="0" fontId="11" fillId="0" borderId="3" xfId="2" applyFont="1" applyBorder="1" applyAlignment="1">
      <alignment horizontal="center" vertical="center" wrapText="1"/>
    </xf>
    <xf numFmtId="0" fontId="11" fillId="0" borderId="5" xfId="2" applyFont="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cellXfs>
  <cellStyles count="4">
    <cellStyle name="Comma" xfId="1" builtinId="3"/>
    <cellStyle name="Normal" xfId="0" builtinId="0"/>
    <cellStyle name="Normal 2" xfId="2" xr:uid="{775226D3-37C1-4DCA-B8A9-A74F2FC4A9F3}"/>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419100</xdr:colOff>
      <xdr:row>13</xdr:row>
      <xdr:rowOff>30480</xdr:rowOff>
    </xdr:from>
    <xdr:to>
      <xdr:col>1</xdr:col>
      <xdr:colOff>4335780</xdr:colOff>
      <xdr:row>20</xdr:row>
      <xdr:rowOff>38100</xdr:rowOff>
    </xdr:to>
    <xdr:pic>
      <xdr:nvPicPr>
        <xdr:cNvPr id="8" name="Picture 7">
          <a:extLst>
            <a:ext uri="{FF2B5EF4-FFF2-40B4-BE49-F238E27FC236}">
              <a16:creationId xmlns:a16="http://schemas.microsoft.com/office/drawing/2014/main" id="{780487CE-BC6D-273F-3A23-0A0C2936C6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1080" y="6591300"/>
          <a:ext cx="3916680" cy="1676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conservation-my.sharepoint.com/personal/jbell_conservation_org/Documents/1.CI/1.%20GCF%202020/1.%20PPF/1.%20Studies%20under%20development/FEA/Annex%2004%20-%20Optional%20budget%20worksheets%20for%20inputs%20and%20co-finance%20budgets%20(1).xlsx" TargetMode="External"/><Relationship Id="rId1" Type="http://schemas.openxmlformats.org/officeDocument/2006/relationships/externalLinkPath" Target="https://conservation-my.sharepoint.com/personal/jbell_conservation_org/Documents/1.CI/1.%20GCF%202020/1.%20PPF/1.%20Studies%20under%20development/FEA/Annex%2004%20-%20Optional%20budget%20worksheets%20for%20inputs%20and%20co-finance%20budgets%20(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Ray\Documents\Pacific%20tuna%20GCF%202022\Costing\GCF-Annex4%20preparatory%2016Jan%202024-am.xlsx" TargetMode="External"/><Relationship Id="rId1" Type="http://schemas.openxmlformats.org/officeDocument/2006/relationships/externalLinkPath" Target="https://conservation.sharepoint.com/Users/Ray/Documents/Pacific%20tuna%20GCF%202022/Costing/GCF-Annex4%20preparatory%2016Jan%202024-a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o Use-Staffing SPC Comp A-Act2"/>
      <sheetName val="Total Budget - Revised Lisa (2)"/>
      <sheetName val="Total Budget (3)"/>
      <sheetName val="Total Budget (2)"/>
      <sheetName val="Total Budget"/>
      <sheetName val="Total Budget - Revised Lisa"/>
      <sheetName val="Subgrants"/>
      <sheetName val="GCF-Notes &amp; Assumptions"/>
      <sheetName val="GCF Tab - PMC Calcs"/>
      <sheetName val="Staffing SPC Total"/>
      <sheetName val="Staffing National"/>
      <sheetName val="No Use-Staffing SPC CompB"/>
      <sheetName val="Staffing CSIRO Comp B"/>
      <sheetName val="Staffing CSIRO Comp A-Act2"/>
      <sheetName val="Staffing FFA Comp B"/>
      <sheetName val="Staffing FFA Comp A-Act2"/>
      <sheetName val="Staffing FAO Act1,2"/>
      <sheetName val="Co-Finance"/>
      <sheetName val="No Use-Workshop Worksheet"/>
      <sheetName val="No Use-Professional Services"/>
      <sheetName val="No Use-Consultant Worksheet"/>
      <sheetName val="Other Cost"/>
      <sheetName val="Professional Services"/>
      <sheetName val="PS - Test Pivot"/>
      <sheetName val="Workshop - Test Pivot"/>
      <sheetName val="Workshop"/>
      <sheetName val="Workshop List"/>
      <sheetName val="Construction cost "/>
      <sheetName val="Equipment Supplies"/>
      <sheetName val="Local Consultant "/>
      <sheetName val="International Consultant"/>
      <sheetName val="Travel Worksheet"/>
      <sheetName val="No Use-Workshop Summary"/>
      <sheetName val="Cofinance Budget 1"/>
      <sheetName val="OLD TABs RIGHT"/>
      <sheetName val="OLD Action items"/>
      <sheetName val="OLD Staffing SPC CompA-Act1"/>
      <sheetName val="OLD Equipment"/>
      <sheetName val="OLD Travel"/>
      <sheetName val="OLD SPC"/>
      <sheetName val="OLD Quick Summary"/>
      <sheetName val="OLD cofinance(salary)"/>
    </sheetNames>
    <sheetDataSet>
      <sheetData sheetId="0"/>
      <sheetData sheetId="1"/>
      <sheetData sheetId="2"/>
      <sheetData sheetId="3"/>
      <sheetData sheetId="4"/>
      <sheetData sheetId="5"/>
      <sheetData sheetId="6"/>
      <sheetData sheetId="7"/>
      <sheetData sheetId="8"/>
      <sheetData sheetId="9">
        <row r="94">
          <cell r="V94">
            <v>220505.65333333332</v>
          </cell>
          <cell r="W94">
            <v>28115.576666666664</v>
          </cell>
          <cell r="X94">
            <v>16440.3</v>
          </cell>
          <cell r="Y94">
            <v>129365.90272727273</v>
          </cell>
          <cell r="Z94">
            <v>16440.3</v>
          </cell>
          <cell r="AA94">
            <v>629231.44791318197</v>
          </cell>
          <cell r="AB94">
            <v>132991.11905651513</v>
          </cell>
          <cell r="AC94">
            <v>211233.40848484845</v>
          </cell>
        </row>
        <row r="95">
          <cell r="V95">
            <v>1340381.6556774853</v>
          </cell>
          <cell r="W95">
            <v>104619.43847290211</v>
          </cell>
          <cell r="X95">
            <v>116187.8630469372</v>
          </cell>
          <cell r="Y95">
            <v>441395.21534100163</v>
          </cell>
          <cell r="Z95">
            <v>97153.200000000012</v>
          </cell>
          <cell r="AA95">
            <v>1423247.4643926637</v>
          </cell>
          <cell r="AB95">
            <v>352481.08241981146</v>
          </cell>
          <cell r="AC95">
            <v>632555.59666666668</v>
          </cell>
        </row>
        <row r="96">
          <cell r="V96">
            <v>1642046.2439213011</v>
          </cell>
          <cell r="W96">
            <v>116069.44797033026</v>
          </cell>
          <cell r="X96">
            <v>129045.67559859731</v>
          </cell>
          <cell r="Y96">
            <v>235158.27883394482</v>
          </cell>
          <cell r="Z96">
            <v>109979.7</v>
          </cell>
          <cell r="AA96">
            <v>1458597.3404624071</v>
          </cell>
          <cell r="AB96">
            <v>360804.88006642921</v>
          </cell>
          <cell r="AC96">
            <v>648371.78363636369</v>
          </cell>
        </row>
        <row r="97">
          <cell r="V97">
            <v>1488856.3970991441</v>
          </cell>
          <cell r="W97">
            <v>109470.49348635874</v>
          </cell>
          <cell r="X97">
            <v>99893.753051189997</v>
          </cell>
          <cell r="Y97">
            <v>185604.57459571594</v>
          </cell>
          <cell r="Z97">
            <v>112210.89999999998</v>
          </cell>
          <cell r="AA97">
            <v>1495300.6811379208</v>
          </cell>
          <cell r="AB97">
            <v>370325.59466873267</v>
          </cell>
          <cell r="AC97">
            <v>664579.25787878758</v>
          </cell>
        </row>
        <row r="98">
          <cell r="V98">
            <v>1321439.8551202517</v>
          </cell>
          <cell r="W98">
            <v>112207.16917234861</v>
          </cell>
          <cell r="X98">
            <v>102391.03157191369</v>
          </cell>
          <cell r="Y98">
            <v>190243.9456234129</v>
          </cell>
          <cell r="Z98">
            <v>115016.09999999998</v>
          </cell>
          <cell r="AA98">
            <v>1532682.202098605</v>
          </cell>
          <cell r="AB98">
            <v>379583.30778808234</v>
          </cell>
          <cell r="AC98">
            <v>681192.4096969699</v>
          </cell>
        </row>
        <row r="99">
          <cell r="V99">
            <v>1093077.5331543058</v>
          </cell>
          <cell r="W99">
            <v>115012.35431637554</v>
          </cell>
          <cell r="X99">
            <v>104950.8260186181</v>
          </cell>
          <cell r="Y99">
            <v>195000.21655806573</v>
          </cell>
          <cell r="Z99">
            <v>117891.55000000002</v>
          </cell>
          <cell r="AA99">
            <v>1571000.98508159</v>
          </cell>
          <cell r="AB99">
            <v>389073.087751791</v>
          </cell>
          <cell r="AC99">
            <v>698223.31454545469</v>
          </cell>
        </row>
        <row r="100">
          <cell r="V100">
            <v>676925.80997646216</v>
          </cell>
          <cell r="W100">
            <v>88782.488800347011</v>
          </cell>
          <cell r="X100">
            <v>79775.828566025375</v>
          </cell>
          <cell r="Y100">
            <v>168591.347159931</v>
          </cell>
          <cell r="Z100">
            <v>93530.8</v>
          </cell>
          <cell r="AA100">
            <v>1605893.0359945006</v>
          </cell>
          <cell r="AB100">
            <v>395789.60337924527</v>
          </cell>
          <cell r="AC100">
            <v>712557.88121212111</v>
          </cell>
        </row>
        <row r="101">
          <cell r="V101">
            <v>81146.14</v>
          </cell>
          <cell r="W101">
            <v>16059.22</v>
          </cell>
          <cell r="X101">
            <v>15689.4</v>
          </cell>
          <cell r="Y101">
            <v>31908.496363636365</v>
          </cell>
          <cell r="Z101">
            <v>15689.4</v>
          </cell>
          <cell r="AA101">
            <v>48639.637105090907</v>
          </cell>
          <cell r="AB101">
            <v>34955.998046424247</v>
          </cell>
          <cell r="AC101">
            <v>60412.197575757571</v>
          </cell>
        </row>
      </sheetData>
      <sheetData sheetId="10">
        <row r="119">
          <cell r="U119">
            <v>65222.5</v>
          </cell>
          <cell r="V119">
            <v>0</v>
          </cell>
          <cell r="W119">
            <v>0</v>
          </cell>
          <cell r="X119">
            <v>28217.5</v>
          </cell>
          <cell r="Y119">
            <v>0</v>
          </cell>
          <cell r="Z119">
            <v>65346</v>
          </cell>
          <cell r="AA119">
            <v>0</v>
          </cell>
          <cell r="AB119">
            <v>0</v>
          </cell>
        </row>
        <row r="120">
          <cell r="U120">
            <v>267397.5</v>
          </cell>
          <cell r="V120">
            <v>0</v>
          </cell>
          <cell r="W120">
            <v>0</v>
          </cell>
          <cell r="X120">
            <v>115686.5</v>
          </cell>
          <cell r="Y120">
            <v>0</v>
          </cell>
          <cell r="Z120">
            <v>176399</v>
          </cell>
          <cell r="AA120">
            <v>0</v>
          </cell>
          <cell r="AB120">
            <v>0</v>
          </cell>
        </row>
        <row r="121">
          <cell r="U121">
            <v>274083.5</v>
          </cell>
          <cell r="V121">
            <v>0</v>
          </cell>
          <cell r="W121">
            <v>0</v>
          </cell>
          <cell r="X121">
            <v>118579.5</v>
          </cell>
          <cell r="Y121">
            <v>0</v>
          </cell>
          <cell r="Z121">
            <v>180810</v>
          </cell>
          <cell r="AA121">
            <v>0</v>
          </cell>
          <cell r="AB121">
            <v>0</v>
          </cell>
        </row>
        <row r="122">
          <cell r="U122">
            <v>241085</v>
          </cell>
          <cell r="V122">
            <v>0</v>
          </cell>
          <cell r="W122">
            <v>0</v>
          </cell>
          <cell r="X122">
            <v>121544</v>
          </cell>
          <cell r="Y122">
            <v>0</v>
          </cell>
          <cell r="Z122">
            <v>163033</v>
          </cell>
          <cell r="AA122">
            <v>0</v>
          </cell>
          <cell r="AB122">
            <v>0</v>
          </cell>
        </row>
        <row r="123">
          <cell r="U123">
            <v>111091.5</v>
          </cell>
          <cell r="V123">
            <v>0</v>
          </cell>
          <cell r="W123">
            <v>0</v>
          </cell>
          <cell r="X123">
            <v>29402.5</v>
          </cell>
          <cell r="Y123">
            <v>0</v>
          </cell>
          <cell r="Z123">
            <v>144252</v>
          </cell>
          <cell r="AA123">
            <v>0</v>
          </cell>
          <cell r="AB123">
            <v>0</v>
          </cell>
        </row>
        <row r="124">
          <cell r="U124">
            <v>72001.5</v>
          </cell>
          <cell r="V124">
            <v>0</v>
          </cell>
          <cell r="W124">
            <v>0</v>
          </cell>
          <cell r="X124">
            <v>30137.5</v>
          </cell>
          <cell r="Y124">
            <v>0</v>
          </cell>
          <cell r="Z124">
            <v>124435</v>
          </cell>
          <cell r="AA124">
            <v>0</v>
          </cell>
          <cell r="AB124">
            <v>0</v>
          </cell>
        </row>
        <row r="125">
          <cell r="U125">
            <v>30891</v>
          </cell>
          <cell r="V125">
            <v>0</v>
          </cell>
          <cell r="W125">
            <v>0</v>
          </cell>
          <cell r="X125">
            <v>30891</v>
          </cell>
          <cell r="Y125">
            <v>0</v>
          </cell>
          <cell r="Z125">
            <v>103534</v>
          </cell>
          <cell r="AA125">
            <v>0</v>
          </cell>
          <cell r="AB125">
            <v>0</v>
          </cell>
        </row>
        <row r="126">
          <cell r="U126">
            <v>0</v>
          </cell>
          <cell r="V126">
            <v>0</v>
          </cell>
          <cell r="W126">
            <v>0</v>
          </cell>
          <cell r="X126">
            <v>0</v>
          </cell>
          <cell r="Y126">
            <v>0</v>
          </cell>
          <cell r="Z126">
            <v>0</v>
          </cell>
          <cell r="AA126">
            <v>0</v>
          </cell>
          <cell r="AB126">
            <v>0</v>
          </cell>
        </row>
      </sheetData>
      <sheetData sheetId="11"/>
      <sheetData sheetId="12">
        <row r="44">
          <cell r="U44">
            <v>0</v>
          </cell>
          <cell r="V44">
            <v>0</v>
          </cell>
          <cell r="W44">
            <v>0</v>
          </cell>
          <cell r="X44">
            <v>0</v>
          </cell>
          <cell r="Y44">
            <v>0</v>
          </cell>
          <cell r="Z44">
            <v>440530</v>
          </cell>
          <cell r="AA44">
            <v>0</v>
          </cell>
          <cell r="AB44">
            <v>0</v>
          </cell>
        </row>
        <row r="45">
          <cell r="U45">
            <v>0</v>
          </cell>
          <cell r="V45">
            <v>0</v>
          </cell>
          <cell r="W45">
            <v>0</v>
          </cell>
          <cell r="X45">
            <v>0</v>
          </cell>
          <cell r="Y45">
            <v>0</v>
          </cell>
          <cell r="Z45">
            <v>903086</v>
          </cell>
          <cell r="AA45">
            <v>0</v>
          </cell>
          <cell r="AB45">
            <v>0</v>
          </cell>
        </row>
        <row r="46">
          <cell r="U46">
            <v>0</v>
          </cell>
          <cell r="V46">
            <v>0</v>
          </cell>
          <cell r="W46">
            <v>0</v>
          </cell>
          <cell r="X46">
            <v>0</v>
          </cell>
          <cell r="Y46">
            <v>0</v>
          </cell>
          <cell r="Z46">
            <v>925662</v>
          </cell>
          <cell r="AA46">
            <v>0</v>
          </cell>
          <cell r="AB46">
            <v>0</v>
          </cell>
        </row>
        <row r="47">
          <cell r="U47">
            <v>0</v>
          </cell>
          <cell r="V47">
            <v>0</v>
          </cell>
          <cell r="W47">
            <v>0</v>
          </cell>
          <cell r="X47">
            <v>0</v>
          </cell>
          <cell r="Y47">
            <v>0</v>
          </cell>
          <cell r="Z47">
            <v>948805</v>
          </cell>
          <cell r="AA47">
            <v>0</v>
          </cell>
          <cell r="AB47">
            <v>0</v>
          </cell>
        </row>
        <row r="48">
          <cell r="U48">
            <v>0</v>
          </cell>
          <cell r="V48">
            <v>0</v>
          </cell>
          <cell r="W48">
            <v>0</v>
          </cell>
          <cell r="X48">
            <v>0</v>
          </cell>
          <cell r="Y48">
            <v>0</v>
          </cell>
          <cell r="Z48">
            <v>972526</v>
          </cell>
          <cell r="AA48">
            <v>0</v>
          </cell>
          <cell r="AB48">
            <v>0</v>
          </cell>
        </row>
        <row r="49">
          <cell r="U49">
            <v>0</v>
          </cell>
          <cell r="V49">
            <v>0</v>
          </cell>
          <cell r="W49">
            <v>0</v>
          </cell>
          <cell r="X49">
            <v>0</v>
          </cell>
          <cell r="Y49">
            <v>0</v>
          </cell>
          <cell r="Z49">
            <v>996839</v>
          </cell>
          <cell r="AA49">
            <v>0</v>
          </cell>
          <cell r="AB49">
            <v>0</v>
          </cell>
        </row>
        <row r="50">
          <cell r="U50">
            <v>0</v>
          </cell>
          <cell r="V50">
            <v>0</v>
          </cell>
          <cell r="W50">
            <v>0</v>
          </cell>
          <cell r="X50">
            <v>0</v>
          </cell>
          <cell r="Y50">
            <v>0</v>
          </cell>
          <cell r="Z50">
            <v>1021759</v>
          </cell>
          <cell r="AA50">
            <v>0</v>
          </cell>
          <cell r="AB50">
            <v>0</v>
          </cell>
        </row>
        <row r="51">
          <cell r="U51">
            <v>0</v>
          </cell>
          <cell r="V51">
            <v>0</v>
          </cell>
          <cell r="W51">
            <v>0</v>
          </cell>
          <cell r="X51">
            <v>0</v>
          </cell>
          <cell r="Y51">
            <v>0</v>
          </cell>
          <cell r="Z51">
            <v>0</v>
          </cell>
          <cell r="AA51">
            <v>0</v>
          </cell>
          <cell r="AB51">
            <v>0</v>
          </cell>
        </row>
      </sheetData>
      <sheetData sheetId="13">
        <row r="32">
          <cell r="U32">
            <v>0</v>
          </cell>
          <cell r="V32">
            <v>0</v>
          </cell>
          <cell r="W32">
            <v>0</v>
          </cell>
          <cell r="X32">
            <v>0</v>
          </cell>
          <cell r="Y32">
            <v>0</v>
          </cell>
          <cell r="Z32">
            <v>0</v>
          </cell>
          <cell r="AA32">
            <v>0</v>
          </cell>
          <cell r="AB32">
            <v>0</v>
          </cell>
        </row>
        <row r="33">
          <cell r="U33">
            <v>0</v>
          </cell>
          <cell r="V33">
            <v>0</v>
          </cell>
          <cell r="W33">
            <v>0</v>
          </cell>
          <cell r="X33">
            <v>100226</v>
          </cell>
          <cell r="Y33">
            <v>0</v>
          </cell>
          <cell r="Z33">
            <v>0</v>
          </cell>
          <cell r="AA33">
            <v>0</v>
          </cell>
          <cell r="AB33">
            <v>0</v>
          </cell>
        </row>
        <row r="34">
          <cell r="U34">
            <v>0</v>
          </cell>
          <cell r="V34">
            <v>0</v>
          </cell>
          <cell r="W34">
            <v>0</v>
          </cell>
          <cell r="X34">
            <v>102732</v>
          </cell>
          <cell r="Y34">
            <v>0</v>
          </cell>
          <cell r="Z34">
            <v>0</v>
          </cell>
          <cell r="AA34">
            <v>0</v>
          </cell>
          <cell r="AB34">
            <v>0</v>
          </cell>
        </row>
        <row r="35">
          <cell r="U35">
            <v>0</v>
          </cell>
          <cell r="V35">
            <v>0</v>
          </cell>
          <cell r="W35">
            <v>0</v>
          </cell>
          <cell r="X35">
            <v>105300</v>
          </cell>
          <cell r="Y35">
            <v>0</v>
          </cell>
          <cell r="Z35">
            <v>0</v>
          </cell>
          <cell r="AA35">
            <v>0</v>
          </cell>
          <cell r="AB35">
            <v>0</v>
          </cell>
        </row>
        <row r="36">
          <cell r="U36">
            <v>0</v>
          </cell>
          <cell r="V36">
            <v>0</v>
          </cell>
          <cell r="W36">
            <v>0</v>
          </cell>
          <cell r="X36">
            <v>107933</v>
          </cell>
          <cell r="Y36">
            <v>0</v>
          </cell>
          <cell r="Z36">
            <v>0</v>
          </cell>
          <cell r="AA36">
            <v>0</v>
          </cell>
          <cell r="AB36">
            <v>0</v>
          </cell>
        </row>
        <row r="37">
          <cell r="U37">
            <v>0</v>
          </cell>
          <cell r="V37">
            <v>0</v>
          </cell>
          <cell r="W37">
            <v>0</v>
          </cell>
          <cell r="X37">
            <v>0</v>
          </cell>
          <cell r="Y37">
            <v>0</v>
          </cell>
          <cell r="Z37">
            <v>0</v>
          </cell>
          <cell r="AA37">
            <v>0</v>
          </cell>
          <cell r="AB37">
            <v>0</v>
          </cell>
        </row>
        <row r="38">
          <cell r="U38">
            <v>0</v>
          </cell>
          <cell r="V38">
            <v>0</v>
          </cell>
          <cell r="W38">
            <v>0</v>
          </cell>
          <cell r="X38">
            <v>0</v>
          </cell>
          <cell r="Y38">
            <v>0</v>
          </cell>
          <cell r="Z38">
            <v>0</v>
          </cell>
          <cell r="AA38">
            <v>0</v>
          </cell>
          <cell r="AB38">
            <v>0</v>
          </cell>
        </row>
        <row r="39">
          <cell r="U39">
            <v>0</v>
          </cell>
          <cell r="V39">
            <v>0</v>
          </cell>
          <cell r="W39">
            <v>0</v>
          </cell>
          <cell r="X39">
            <v>0</v>
          </cell>
          <cell r="Y39">
            <v>0</v>
          </cell>
          <cell r="Z39">
            <v>0</v>
          </cell>
          <cell r="AA39">
            <v>0</v>
          </cell>
          <cell r="AB39">
            <v>0</v>
          </cell>
        </row>
      </sheetData>
      <sheetData sheetId="14">
        <row r="50">
          <cell r="U50">
            <v>0</v>
          </cell>
          <cell r="V50">
            <v>0</v>
          </cell>
          <cell r="W50">
            <v>0</v>
          </cell>
          <cell r="X50">
            <v>0</v>
          </cell>
          <cell r="Y50">
            <v>0</v>
          </cell>
          <cell r="Z50">
            <v>58972.32</v>
          </cell>
          <cell r="AA50">
            <v>168021.89</v>
          </cell>
          <cell r="AB50">
            <v>46492.79</v>
          </cell>
        </row>
        <row r="51">
          <cell r="U51">
            <v>0</v>
          </cell>
          <cell r="V51">
            <v>0</v>
          </cell>
          <cell r="W51">
            <v>0</v>
          </cell>
          <cell r="X51">
            <v>0</v>
          </cell>
          <cell r="Y51">
            <v>0</v>
          </cell>
          <cell r="Z51">
            <v>120892.86</v>
          </cell>
          <cell r="AA51">
            <v>322200.15000000002</v>
          </cell>
          <cell r="AB51">
            <v>168908.99</v>
          </cell>
        </row>
        <row r="52">
          <cell r="U52">
            <v>0</v>
          </cell>
          <cell r="V52">
            <v>0</v>
          </cell>
          <cell r="W52">
            <v>0</v>
          </cell>
          <cell r="X52">
            <v>0</v>
          </cell>
          <cell r="Y52">
            <v>0</v>
          </cell>
          <cell r="Z52">
            <v>123915.66</v>
          </cell>
          <cell r="AA52">
            <v>330256.19</v>
          </cell>
          <cell r="AB52">
            <v>173132.15</v>
          </cell>
        </row>
        <row r="53">
          <cell r="U53">
            <v>0</v>
          </cell>
          <cell r="V53">
            <v>0</v>
          </cell>
          <cell r="W53">
            <v>0</v>
          </cell>
          <cell r="X53">
            <v>0</v>
          </cell>
          <cell r="Y53">
            <v>0</v>
          </cell>
          <cell r="Z53">
            <v>127013.04</v>
          </cell>
          <cell r="AA53">
            <v>338511.55</v>
          </cell>
          <cell r="AB53">
            <v>177460.41</v>
          </cell>
        </row>
        <row r="54">
          <cell r="U54">
            <v>0</v>
          </cell>
          <cell r="V54">
            <v>0</v>
          </cell>
          <cell r="W54">
            <v>0</v>
          </cell>
          <cell r="X54">
            <v>0</v>
          </cell>
          <cell r="Y54">
            <v>0</v>
          </cell>
          <cell r="Z54">
            <v>130188.96</v>
          </cell>
          <cell r="AA54">
            <v>346974.71999999997</v>
          </cell>
          <cell r="AB54">
            <v>181896.32000000001</v>
          </cell>
        </row>
        <row r="55">
          <cell r="U55">
            <v>0</v>
          </cell>
          <cell r="V55">
            <v>0</v>
          </cell>
          <cell r="W55">
            <v>0</v>
          </cell>
          <cell r="X55">
            <v>0</v>
          </cell>
          <cell r="Y55">
            <v>0</v>
          </cell>
          <cell r="Z55">
            <v>133443.42000000001</v>
          </cell>
          <cell r="AA55">
            <v>355649.02</v>
          </cell>
          <cell r="AB55">
            <v>186444.56</v>
          </cell>
        </row>
        <row r="56">
          <cell r="U56">
            <v>0</v>
          </cell>
          <cell r="V56">
            <v>0</v>
          </cell>
          <cell r="W56">
            <v>0</v>
          </cell>
          <cell r="X56">
            <v>0</v>
          </cell>
          <cell r="Y56">
            <v>0</v>
          </cell>
          <cell r="Z56">
            <v>136779.72</v>
          </cell>
          <cell r="AA56">
            <v>364540.28</v>
          </cell>
          <cell r="AB56">
            <v>191105</v>
          </cell>
        </row>
        <row r="57">
          <cell r="U57">
            <v>0</v>
          </cell>
          <cell r="V57">
            <v>0</v>
          </cell>
          <cell r="W57">
            <v>0</v>
          </cell>
          <cell r="X57">
            <v>0</v>
          </cell>
          <cell r="Y57">
            <v>0</v>
          </cell>
          <cell r="Z57">
            <v>0</v>
          </cell>
          <cell r="AA57">
            <v>0</v>
          </cell>
          <cell r="AB57">
            <v>0</v>
          </cell>
        </row>
      </sheetData>
      <sheetData sheetId="15">
        <row r="38">
          <cell r="U38">
            <v>0</v>
          </cell>
          <cell r="V38">
            <v>0</v>
          </cell>
          <cell r="W38">
            <v>0</v>
          </cell>
          <cell r="X38">
            <v>130207</v>
          </cell>
          <cell r="Y38">
            <v>178704</v>
          </cell>
          <cell r="Z38">
            <v>0</v>
          </cell>
          <cell r="AA38">
            <v>0</v>
          </cell>
          <cell r="AB38">
            <v>0</v>
          </cell>
        </row>
        <row r="39">
          <cell r="U39">
            <v>0</v>
          </cell>
          <cell r="V39">
            <v>0</v>
          </cell>
          <cell r="W39">
            <v>0</v>
          </cell>
          <cell r="X39">
            <v>667836.5</v>
          </cell>
          <cell r="Y39">
            <v>389037.5</v>
          </cell>
          <cell r="Z39">
            <v>0</v>
          </cell>
          <cell r="AA39">
            <v>0</v>
          </cell>
          <cell r="AB39">
            <v>0</v>
          </cell>
        </row>
        <row r="40">
          <cell r="U40">
            <v>0</v>
          </cell>
          <cell r="V40">
            <v>0</v>
          </cell>
          <cell r="W40">
            <v>0</v>
          </cell>
          <cell r="X40">
            <v>598688.5</v>
          </cell>
          <cell r="Y40">
            <v>398764.5</v>
          </cell>
          <cell r="Z40">
            <v>0</v>
          </cell>
          <cell r="AA40">
            <v>0</v>
          </cell>
          <cell r="AB40">
            <v>0</v>
          </cell>
        </row>
        <row r="41">
          <cell r="U41">
            <v>0</v>
          </cell>
          <cell r="V41">
            <v>0</v>
          </cell>
          <cell r="W41">
            <v>0</v>
          </cell>
          <cell r="X41">
            <v>405989.5</v>
          </cell>
          <cell r="Y41">
            <v>408732.5</v>
          </cell>
          <cell r="Z41">
            <v>0</v>
          </cell>
          <cell r="AA41">
            <v>0</v>
          </cell>
          <cell r="AB41">
            <v>0</v>
          </cell>
        </row>
        <row r="42">
          <cell r="U42">
            <v>0</v>
          </cell>
          <cell r="V42">
            <v>0</v>
          </cell>
          <cell r="W42">
            <v>0</v>
          </cell>
          <cell r="X42">
            <v>120256</v>
          </cell>
          <cell r="Y42">
            <v>320324</v>
          </cell>
          <cell r="Z42">
            <v>0</v>
          </cell>
          <cell r="AA42">
            <v>0</v>
          </cell>
          <cell r="AB42">
            <v>0</v>
          </cell>
        </row>
        <row r="43">
          <cell r="U43">
            <v>0</v>
          </cell>
          <cell r="V43">
            <v>0</v>
          </cell>
          <cell r="W43">
            <v>0</v>
          </cell>
          <cell r="X43">
            <v>123263</v>
          </cell>
          <cell r="Y43">
            <v>328331</v>
          </cell>
          <cell r="Z43">
            <v>0</v>
          </cell>
          <cell r="AA43">
            <v>0</v>
          </cell>
          <cell r="AB43">
            <v>0</v>
          </cell>
        </row>
        <row r="44">
          <cell r="U44">
            <v>0</v>
          </cell>
          <cell r="V44">
            <v>0</v>
          </cell>
          <cell r="W44">
            <v>0</v>
          </cell>
          <cell r="X44">
            <v>126344</v>
          </cell>
          <cell r="Y44">
            <v>336540</v>
          </cell>
          <cell r="Z44">
            <v>0</v>
          </cell>
          <cell r="AA44">
            <v>0</v>
          </cell>
          <cell r="AB44">
            <v>0</v>
          </cell>
        </row>
        <row r="45">
          <cell r="U45">
            <v>0</v>
          </cell>
          <cell r="V45">
            <v>0</v>
          </cell>
          <cell r="W45">
            <v>0</v>
          </cell>
          <cell r="X45">
            <v>0</v>
          </cell>
          <cell r="Y45">
            <v>0</v>
          </cell>
          <cell r="Z45">
            <v>0</v>
          </cell>
          <cell r="AA45">
            <v>0</v>
          </cell>
          <cell r="AB45">
            <v>0</v>
          </cell>
        </row>
      </sheetData>
      <sheetData sheetId="16">
        <row r="38">
          <cell r="V38">
            <v>0</v>
          </cell>
        </row>
        <row r="39">
          <cell r="V39">
            <v>68995</v>
          </cell>
        </row>
        <row r="40">
          <cell r="V40">
            <v>68228</v>
          </cell>
        </row>
        <row r="41">
          <cell r="V41">
            <v>86730</v>
          </cell>
        </row>
        <row r="42">
          <cell r="V42">
            <v>56724</v>
          </cell>
        </row>
        <row r="43">
          <cell r="V43">
            <v>17749</v>
          </cell>
        </row>
        <row r="44">
          <cell r="V44">
            <v>0</v>
          </cell>
        </row>
        <row r="45">
          <cell r="V45">
            <v>0</v>
          </cell>
        </row>
      </sheetData>
      <sheetData sheetId="17">
        <row r="78">
          <cell r="AG78">
            <v>0</v>
          </cell>
          <cell r="AH78">
            <v>0</v>
          </cell>
          <cell r="AI78">
            <v>0</v>
          </cell>
          <cell r="AL78">
            <v>466879.18</v>
          </cell>
          <cell r="AM78">
            <v>14743.41</v>
          </cell>
          <cell r="AN78">
            <v>14743.41</v>
          </cell>
          <cell r="AU78">
            <v>0</v>
          </cell>
          <cell r="AW78">
            <v>8563.07</v>
          </cell>
          <cell r="AX78">
            <v>8563.07</v>
          </cell>
          <cell r="AY78">
            <v>107084.13999999996</v>
          </cell>
          <cell r="AZ78">
            <v>41415.86</v>
          </cell>
          <cell r="BA78">
            <v>33244.86</v>
          </cell>
        </row>
        <row r="79">
          <cell r="AG79">
            <v>70479.399999999994</v>
          </cell>
          <cell r="AH79">
            <v>29238</v>
          </cell>
          <cell r="AI79">
            <v>71115</v>
          </cell>
          <cell r="AL79">
            <v>1211147.98</v>
          </cell>
          <cell r="AM79">
            <v>30223.71</v>
          </cell>
          <cell r="AN79">
            <v>30223.71</v>
          </cell>
          <cell r="AU79">
            <v>16763</v>
          </cell>
          <cell r="AW79">
            <v>10448.879999999999</v>
          </cell>
          <cell r="AX79">
            <v>10448.879999999999</v>
          </cell>
          <cell r="AY79">
            <v>205310.76</v>
          </cell>
          <cell r="AZ79">
            <v>57316.24</v>
          </cell>
          <cell r="BA79">
            <v>40566.239999999998</v>
          </cell>
        </row>
        <row r="80">
          <cell r="AG80">
            <v>72240.800000000003</v>
          </cell>
          <cell r="AH80">
            <v>29968</v>
          </cell>
          <cell r="AI80">
            <v>72892</v>
          </cell>
          <cell r="AL80">
            <v>1390725.38</v>
          </cell>
          <cell r="AM80">
            <v>30979.41</v>
          </cell>
          <cell r="AN80">
            <v>30979.41</v>
          </cell>
          <cell r="AU80">
            <v>17182</v>
          </cell>
          <cell r="AW80">
            <v>10710.17</v>
          </cell>
          <cell r="AX80">
            <v>10710.17</v>
          </cell>
          <cell r="AY80">
            <v>210446.34000000008</v>
          </cell>
          <cell r="AZ80">
            <v>58749.66</v>
          </cell>
          <cell r="BA80">
            <v>41580.660000000003</v>
          </cell>
        </row>
        <row r="81">
          <cell r="AG81">
            <v>74044.600000000006</v>
          </cell>
          <cell r="AH81">
            <v>30718</v>
          </cell>
          <cell r="AI81">
            <v>74713</v>
          </cell>
          <cell r="AL81">
            <v>1040956.76</v>
          </cell>
          <cell r="AM81">
            <v>31753.919999999998</v>
          </cell>
          <cell r="AN81">
            <v>31753.919999999998</v>
          </cell>
          <cell r="AU81">
            <v>17612</v>
          </cell>
          <cell r="AW81">
            <v>10977.92</v>
          </cell>
          <cell r="AX81">
            <v>10977.92</v>
          </cell>
          <cell r="AY81">
            <v>215706.84000000008</v>
          </cell>
          <cell r="AZ81">
            <v>60218.16</v>
          </cell>
          <cell r="BA81">
            <v>42620.160000000003</v>
          </cell>
        </row>
        <row r="82">
          <cell r="AG82">
            <v>75896.800000000003</v>
          </cell>
          <cell r="AH82">
            <v>31486</v>
          </cell>
          <cell r="AI82">
            <v>76582</v>
          </cell>
          <cell r="AL82">
            <v>1151957.26</v>
          </cell>
          <cell r="AM82">
            <v>32547.57</v>
          </cell>
          <cell r="AN82">
            <v>32547.57</v>
          </cell>
          <cell r="AU82">
            <v>18052</v>
          </cell>
          <cell r="AW82">
            <v>11252.3</v>
          </cell>
          <cell r="AX82">
            <v>11252.3</v>
          </cell>
          <cell r="AY82">
            <v>221098.60000000009</v>
          </cell>
          <cell r="AZ82">
            <v>61723.4</v>
          </cell>
          <cell r="BA82">
            <v>43685.4</v>
          </cell>
        </row>
        <row r="83">
          <cell r="AG83">
            <v>77795.199999999997</v>
          </cell>
          <cell r="AH83">
            <v>32273</v>
          </cell>
          <cell r="AI83">
            <v>78497</v>
          </cell>
          <cell r="AL83">
            <v>1167389.8999999999</v>
          </cell>
          <cell r="AM83">
            <v>33361.35</v>
          </cell>
          <cell r="AN83">
            <v>33361.35</v>
          </cell>
          <cell r="AU83">
            <v>18503</v>
          </cell>
          <cell r="AW83">
            <v>11533.65</v>
          </cell>
          <cell r="AX83">
            <v>11533.65</v>
          </cell>
          <cell r="AY83">
            <v>226627.30000000005</v>
          </cell>
          <cell r="AZ83">
            <v>63266.700000000004</v>
          </cell>
          <cell r="BA83">
            <v>44777.700000000004</v>
          </cell>
        </row>
        <row r="84">
          <cell r="AG84">
            <v>79739</v>
          </cell>
          <cell r="AH84">
            <v>33080</v>
          </cell>
          <cell r="AI84">
            <v>80459</v>
          </cell>
          <cell r="AL84">
            <v>1196418.68</v>
          </cell>
          <cell r="AM84">
            <v>34195.26</v>
          </cell>
          <cell r="AN84">
            <v>34195.26</v>
          </cell>
          <cell r="AU84">
            <v>18966</v>
          </cell>
          <cell r="AW84">
            <v>11821.97</v>
          </cell>
          <cell r="AX84">
            <v>11821.97</v>
          </cell>
          <cell r="AY84">
            <v>232288.94000000018</v>
          </cell>
          <cell r="AZ84">
            <v>64848.060000000005</v>
          </cell>
          <cell r="BA84">
            <v>45897.060000000005</v>
          </cell>
        </row>
        <row r="85">
          <cell r="AG85">
            <v>0</v>
          </cell>
          <cell r="AH85">
            <v>0</v>
          </cell>
          <cell r="AI85">
            <v>0</v>
          </cell>
          <cell r="AL85">
            <v>0</v>
          </cell>
          <cell r="AM85">
            <v>0</v>
          </cell>
          <cell r="AN85">
            <v>0</v>
          </cell>
          <cell r="AU85">
            <v>0</v>
          </cell>
          <cell r="AW85">
            <v>0</v>
          </cell>
          <cell r="AX85">
            <v>0</v>
          </cell>
          <cell r="AY85">
            <v>0</v>
          </cell>
          <cell r="AZ85">
            <v>0</v>
          </cell>
          <cell r="BA85">
            <v>0</v>
          </cell>
        </row>
      </sheetData>
      <sheetData sheetId="18"/>
      <sheetData sheetId="19"/>
      <sheetData sheetId="20"/>
      <sheetData sheetId="21">
        <row r="66">
          <cell r="AP66">
            <v>69910.86</v>
          </cell>
          <cell r="AQ66">
            <v>4884.58</v>
          </cell>
          <cell r="AR66">
            <v>4075.87</v>
          </cell>
          <cell r="AS66">
            <v>17218.59</v>
          </cell>
          <cell r="AT66">
            <v>3931.58</v>
          </cell>
          <cell r="AU66">
            <v>81626.039999999994</v>
          </cell>
          <cell r="AV66">
            <v>19148.2</v>
          </cell>
          <cell r="AW66">
            <v>35724.04</v>
          </cell>
          <cell r="BC66">
            <v>20101.960000000006</v>
          </cell>
          <cell r="BD66">
            <v>4307.5599999999995</v>
          </cell>
          <cell r="BE66">
            <v>0</v>
          </cell>
          <cell r="BF66">
            <v>34460.5</v>
          </cell>
          <cell r="BG66">
            <v>10050.969999999999</v>
          </cell>
          <cell r="BH66">
            <v>4307.5600000000122</v>
          </cell>
          <cell r="BI66">
            <v>0</v>
          </cell>
          <cell r="BJ66">
            <v>0</v>
          </cell>
        </row>
        <row r="67">
          <cell r="AP67">
            <v>234474.38</v>
          </cell>
          <cell r="AQ67">
            <v>14053.9</v>
          </cell>
          <cell r="AR67">
            <v>11727.08</v>
          </cell>
          <cell r="AS67">
            <v>47083.15</v>
          </cell>
          <cell r="AT67">
            <v>11311.92</v>
          </cell>
          <cell r="AU67">
            <v>233428.11</v>
          </cell>
          <cell r="AV67">
            <v>53454.39</v>
          </cell>
          <cell r="AW67">
            <v>101146.36</v>
          </cell>
          <cell r="BC67">
            <v>41209.010000000009</v>
          </cell>
          <cell r="BD67">
            <v>103557.3</v>
          </cell>
          <cell r="BE67">
            <v>0</v>
          </cell>
          <cell r="BF67">
            <v>70644.01999999999</v>
          </cell>
          <cell r="BG67">
            <v>20604.510000000002</v>
          </cell>
          <cell r="BH67">
            <v>8830.5</v>
          </cell>
          <cell r="BI67">
            <v>0</v>
          </cell>
          <cell r="BJ67">
            <v>0</v>
          </cell>
        </row>
        <row r="68">
          <cell r="AP68">
            <v>203801.12</v>
          </cell>
          <cell r="AQ68">
            <v>10870.6</v>
          </cell>
          <cell r="AR68">
            <v>9070.82</v>
          </cell>
          <cell r="AS68">
            <v>37950.65</v>
          </cell>
          <cell r="AT68">
            <v>8749.7000000000007</v>
          </cell>
          <cell r="AU68">
            <v>195684.78</v>
          </cell>
          <cell r="AV68">
            <v>42368.06</v>
          </cell>
          <cell r="AW68">
            <v>79257.490000000005</v>
          </cell>
          <cell r="BC68">
            <v>42239.239999999991</v>
          </cell>
          <cell r="BD68">
            <v>76274.26999999999</v>
          </cell>
          <cell r="BE68">
            <v>0</v>
          </cell>
          <cell r="BF68">
            <v>72410.13</v>
          </cell>
          <cell r="BG68">
            <v>21119.62</v>
          </cell>
          <cell r="BH68">
            <v>9051.2699999999895</v>
          </cell>
          <cell r="BI68">
            <v>0</v>
          </cell>
          <cell r="BJ68">
            <v>0</v>
          </cell>
        </row>
        <row r="69">
          <cell r="AP69">
            <v>260962.71</v>
          </cell>
          <cell r="AQ69">
            <v>16179.62</v>
          </cell>
          <cell r="AR69">
            <v>13500.87</v>
          </cell>
          <cell r="AS69">
            <v>53591.69</v>
          </cell>
          <cell r="AT69">
            <v>13022.9</v>
          </cell>
          <cell r="AU69">
            <v>262681.81</v>
          </cell>
          <cell r="AV69">
            <v>61130.97</v>
          </cell>
          <cell r="AW69">
            <v>116036.6</v>
          </cell>
          <cell r="BC69">
            <v>43295.22</v>
          </cell>
          <cell r="BD69">
            <v>84116.150000000009</v>
          </cell>
          <cell r="BE69">
            <v>0</v>
          </cell>
          <cell r="BF69">
            <v>74220.38</v>
          </cell>
          <cell r="BG69">
            <v>21647.619999999995</v>
          </cell>
          <cell r="BH69">
            <v>9277.5499999999884</v>
          </cell>
          <cell r="BI69">
            <v>0</v>
          </cell>
          <cell r="BJ69">
            <v>0</v>
          </cell>
        </row>
        <row r="70">
          <cell r="AP70">
            <v>207455.98</v>
          </cell>
          <cell r="AQ70">
            <v>10776.34</v>
          </cell>
          <cell r="AR70">
            <v>8992.17</v>
          </cell>
          <cell r="AS70">
            <v>37991.839999999997</v>
          </cell>
          <cell r="AT70">
            <v>8673.83</v>
          </cell>
          <cell r="AU70">
            <v>197644.22</v>
          </cell>
          <cell r="AV70">
            <v>42247.53</v>
          </cell>
          <cell r="AW70">
            <v>78817.100000000006</v>
          </cell>
          <cell r="BC70">
            <v>26626.559999999998</v>
          </cell>
          <cell r="BD70">
            <v>54138.69</v>
          </cell>
          <cell r="BE70">
            <v>0</v>
          </cell>
          <cell r="BF70">
            <v>49449.33</v>
          </cell>
          <cell r="BG70">
            <v>13313.28</v>
          </cell>
          <cell r="BH70">
            <v>9509.4899999999907</v>
          </cell>
          <cell r="BI70">
            <v>0</v>
          </cell>
          <cell r="BJ70">
            <v>0</v>
          </cell>
        </row>
        <row r="71">
          <cell r="AP71">
            <v>206046.25</v>
          </cell>
          <cell r="AQ71">
            <v>10407.6</v>
          </cell>
          <cell r="AR71">
            <v>8684.48</v>
          </cell>
          <cell r="AS71">
            <v>37080.32</v>
          </cell>
          <cell r="AT71">
            <v>8377.0300000000007</v>
          </cell>
          <cell r="AU71">
            <v>194717.48</v>
          </cell>
          <cell r="AV71">
            <v>41060.89</v>
          </cell>
          <cell r="AW71">
            <v>76379.13</v>
          </cell>
          <cell r="BC71">
            <v>27292.23000000001</v>
          </cell>
          <cell r="BD71">
            <v>25985.620000000003</v>
          </cell>
          <cell r="BE71">
            <v>0</v>
          </cell>
          <cell r="BF71">
            <v>50685.57</v>
          </cell>
          <cell r="BG71">
            <v>13646.109999999999</v>
          </cell>
          <cell r="BH71">
            <v>9747.2200000000012</v>
          </cell>
          <cell r="BI71">
            <v>0</v>
          </cell>
          <cell r="BJ71">
            <v>0</v>
          </cell>
        </row>
        <row r="72">
          <cell r="AP72">
            <v>197973.94</v>
          </cell>
          <cell r="AQ72">
            <v>9388.4599999999991</v>
          </cell>
          <cell r="AR72">
            <v>7834.08</v>
          </cell>
          <cell r="AS72">
            <v>34275.9</v>
          </cell>
          <cell r="AT72">
            <v>7556.73</v>
          </cell>
          <cell r="AU72">
            <v>183812.48000000001</v>
          </cell>
          <cell r="AV72">
            <v>37591.160000000003</v>
          </cell>
          <cell r="AW72">
            <v>69450.960000000006</v>
          </cell>
          <cell r="BC72">
            <v>27974.53</v>
          </cell>
          <cell r="BD72">
            <v>9990.91</v>
          </cell>
          <cell r="BE72">
            <v>0</v>
          </cell>
          <cell r="BF72">
            <v>51952.700000000004</v>
          </cell>
          <cell r="BG72">
            <v>13987.27</v>
          </cell>
          <cell r="BH72">
            <v>9990.8999999999942</v>
          </cell>
          <cell r="BI72">
            <v>0</v>
          </cell>
          <cell r="BJ72">
            <v>0</v>
          </cell>
        </row>
        <row r="73">
          <cell r="AP73">
            <v>41910.28</v>
          </cell>
          <cell r="AQ73">
            <v>1821.07</v>
          </cell>
          <cell r="AR73">
            <v>1519.57</v>
          </cell>
          <cell r="AS73">
            <v>5311.55</v>
          </cell>
          <cell r="AT73">
            <v>1465.77</v>
          </cell>
          <cell r="AU73">
            <v>45539.34</v>
          </cell>
          <cell r="AV73">
            <v>6400.24</v>
          </cell>
          <cell r="AW73">
            <v>12580.05</v>
          </cell>
          <cell r="BC73">
            <v>0</v>
          </cell>
          <cell r="BD73">
            <v>0</v>
          </cell>
          <cell r="BE73">
            <v>0</v>
          </cell>
          <cell r="BF73">
            <v>0</v>
          </cell>
          <cell r="BG73">
            <v>0</v>
          </cell>
          <cell r="BH73">
            <v>0</v>
          </cell>
          <cell r="BI73">
            <v>0</v>
          </cell>
          <cell r="BJ73">
            <v>0</v>
          </cell>
        </row>
      </sheetData>
      <sheetData sheetId="22">
        <row r="205">
          <cell r="AP205">
            <v>0</v>
          </cell>
          <cell r="AQ205">
            <v>0</v>
          </cell>
          <cell r="AR205">
            <v>0</v>
          </cell>
          <cell r="AS205">
            <v>3586.93</v>
          </cell>
          <cell r="AT205">
            <v>0</v>
          </cell>
          <cell r="AU205">
            <v>227391.29</v>
          </cell>
          <cell r="AV205">
            <v>27391.29</v>
          </cell>
          <cell r="AW205">
            <v>27391.29</v>
          </cell>
          <cell r="BC205">
            <v>75707</v>
          </cell>
          <cell r="BD205">
            <v>0</v>
          </cell>
          <cell r="BE205">
            <v>0</v>
          </cell>
          <cell r="BF205">
            <v>-1.9332716146891471E-4</v>
          </cell>
          <cell r="BG205">
            <v>0</v>
          </cell>
          <cell r="BH205">
            <v>387499.9965377819</v>
          </cell>
          <cell r="BI205">
            <v>-3.4622181083250325E-3</v>
          </cell>
          <cell r="BJ205">
            <v>-3.4622181083250325E-3</v>
          </cell>
        </row>
        <row r="206">
          <cell r="AP206">
            <v>21500</v>
          </cell>
          <cell r="AQ206">
            <v>16125</v>
          </cell>
          <cell r="AR206">
            <v>10750</v>
          </cell>
          <cell r="AS206">
            <v>77462.13</v>
          </cell>
          <cell r="AT206">
            <v>16125</v>
          </cell>
          <cell r="AU206">
            <v>209974.75</v>
          </cell>
          <cell r="AV206">
            <v>64974.75</v>
          </cell>
          <cell r="AW206">
            <v>59599.75</v>
          </cell>
          <cell r="BC206">
            <v>350094</v>
          </cell>
          <cell r="BD206">
            <v>11250</v>
          </cell>
          <cell r="BE206">
            <v>0</v>
          </cell>
          <cell r="BF206">
            <v>212000</v>
          </cell>
          <cell r="BG206">
            <v>0</v>
          </cell>
          <cell r="BH206">
            <v>974500</v>
          </cell>
          <cell r="BI206">
            <v>0</v>
          </cell>
          <cell r="BJ206">
            <v>0</v>
          </cell>
        </row>
        <row r="207">
          <cell r="AP207">
            <v>83000</v>
          </cell>
          <cell r="AQ207">
            <v>58500</v>
          </cell>
          <cell r="AR207">
            <v>39000</v>
          </cell>
          <cell r="AS207">
            <v>140473.99</v>
          </cell>
          <cell r="AT207">
            <v>58500</v>
          </cell>
          <cell r="AU207">
            <v>463649.32</v>
          </cell>
          <cell r="AV207">
            <v>93649.32</v>
          </cell>
          <cell r="AW207">
            <v>74149.320000000007</v>
          </cell>
          <cell r="BC207">
            <v>566924</v>
          </cell>
          <cell r="BD207">
            <v>362837.5</v>
          </cell>
          <cell r="BE207">
            <v>48825</v>
          </cell>
          <cell r="BF207">
            <v>235237.5</v>
          </cell>
          <cell r="BG207">
            <v>223237.5</v>
          </cell>
          <cell r="BH207">
            <v>1398325</v>
          </cell>
          <cell r="BI207">
            <v>48825</v>
          </cell>
          <cell r="BJ207">
            <v>24412.5</v>
          </cell>
        </row>
        <row r="208">
          <cell r="AP208">
            <v>78000</v>
          </cell>
          <cell r="AQ208">
            <v>58500</v>
          </cell>
          <cell r="AR208">
            <v>39000</v>
          </cell>
          <cell r="AS208">
            <v>84020.67</v>
          </cell>
          <cell r="AT208">
            <v>58500</v>
          </cell>
          <cell r="AU208">
            <v>556013.78</v>
          </cell>
          <cell r="AV208">
            <v>96013.78</v>
          </cell>
          <cell r="AW208">
            <v>76513.78</v>
          </cell>
          <cell r="BC208">
            <v>287509</v>
          </cell>
          <cell r="BD208">
            <v>177087.5</v>
          </cell>
          <cell r="BE208">
            <v>48825</v>
          </cell>
          <cell r="BF208">
            <v>235237.5</v>
          </cell>
          <cell r="BG208">
            <v>223237.5</v>
          </cell>
          <cell r="BH208">
            <v>598325</v>
          </cell>
          <cell r="BI208">
            <v>48825</v>
          </cell>
          <cell r="BJ208">
            <v>24412.5</v>
          </cell>
        </row>
        <row r="209">
          <cell r="AP209">
            <v>78000</v>
          </cell>
          <cell r="AQ209">
            <v>58500</v>
          </cell>
          <cell r="AR209">
            <v>39000</v>
          </cell>
          <cell r="AS209">
            <v>102170.58</v>
          </cell>
          <cell r="AT209">
            <v>58500</v>
          </cell>
          <cell r="AU209">
            <v>637280.39</v>
          </cell>
          <cell r="AV209">
            <v>94780.39</v>
          </cell>
          <cell r="AW209">
            <v>75280.39</v>
          </cell>
          <cell r="BC209">
            <v>234319</v>
          </cell>
          <cell r="BD209">
            <v>59332.5</v>
          </cell>
          <cell r="BE209">
            <v>29555</v>
          </cell>
          <cell r="BF209">
            <v>406332.5</v>
          </cell>
          <cell r="BG209">
            <v>194332.5</v>
          </cell>
          <cell r="BH209">
            <v>716554.99999999988</v>
          </cell>
          <cell r="BI209">
            <v>29555</v>
          </cell>
          <cell r="BJ209">
            <v>14777.5</v>
          </cell>
        </row>
        <row r="210">
          <cell r="AP210">
            <v>43000</v>
          </cell>
          <cell r="AQ210">
            <v>32250</v>
          </cell>
          <cell r="AR210">
            <v>21500</v>
          </cell>
          <cell r="AS210">
            <v>55646.95</v>
          </cell>
          <cell r="AT210">
            <v>32250</v>
          </cell>
          <cell r="AU210">
            <v>357097.97</v>
          </cell>
          <cell r="AV210">
            <v>77097.97</v>
          </cell>
          <cell r="AW210">
            <v>66347.97</v>
          </cell>
          <cell r="BC210">
            <v>79634</v>
          </cell>
          <cell r="BD210">
            <v>36682.5</v>
          </cell>
          <cell r="BE210">
            <v>24455</v>
          </cell>
          <cell r="BF210">
            <v>198682.5</v>
          </cell>
          <cell r="BG210">
            <v>186682.5</v>
          </cell>
          <cell r="BH210">
            <v>673955</v>
          </cell>
          <cell r="BI210">
            <v>24455</v>
          </cell>
          <cell r="BJ210">
            <v>12227.5</v>
          </cell>
        </row>
        <row r="211">
          <cell r="AP211">
            <v>21500</v>
          </cell>
          <cell r="AQ211">
            <v>16125</v>
          </cell>
          <cell r="AR211">
            <v>10750</v>
          </cell>
          <cell r="AS211">
            <v>37689.82</v>
          </cell>
          <cell r="AT211">
            <v>16125</v>
          </cell>
          <cell r="AU211">
            <v>510126.55</v>
          </cell>
          <cell r="AV211">
            <v>65126.55</v>
          </cell>
          <cell r="AW211">
            <v>59751.55</v>
          </cell>
          <cell r="BC211">
            <v>0</v>
          </cell>
          <cell r="BD211">
            <v>0</v>
          </cell>
          <cell r="BE211">
            <v>0</v>
          </cell>
          <cell r="BF211">
            <v>12000</v>
          </cell>
          <cell r="BG211">
            <v>0</v>
          </cell>
          <cell r="BH211">
            <v>624500</v>
          </cell>
          <cell r="BI211">
            <v>0</v>
          </cell>
          <cell r="BJ211">
            <v>0</v>
          </cell>
        </row>
        <row r="212">
          <cell r="AP212">
            <v>0</v>
          </cell>
          <cell r="AQ212">
            <v>0</v>
          </cell>
          <cell r="AR212">
            <v>0</v>
          </cell>
          <cell r="AS212">
            <v>1922.56</v>
          </cell>
          <cell r="AT212">
            <v>0</v>
          </cell>
          <cell r="AU212">
            <v>1281.7</v>
          </cell>
          <cell r="AV212">
            <v>1281.7</v>
          </cell>
          <cell r="AW212">
            <v>1281.7</v>
          </cell>
          <cell r="BC212">
            <v>0</v>
          </cell>
          <cell r="BD212">
            <v>0</v>
          </cell>
          <cell r="BE212">
            <v>0</v>
          </cell>
          <cell r="BF212">
            <v>12000</v>
          </cell>
          <cell r="BG212">
            <v>0</v>
          </cell>
          <cell r="BH212">
            <v>12000</v>
          </cell>
          <cell r="BI212">
            <v>0</v>
          </cell>
          <cell r="BJ212">
            <v>0</v>
          </cell>
        </row>
      </sheetData>
      <sheetData sheetId="23"/>
      <sheetData sheetId="24"/>
      <sheetData sheetId="25">
        <row r="621">
          <cell r="AL621">
            <v>0</v>
          </cell>
          <cell r="AM621">
            <v>0</v>
          </cell>
          <cell r="AN621">
            <v>0</v>
          </cell>
          <cell r="AO621">
            <v>192.54</v>
          </cell>
          <cell r="AQ621">
            <v>192.54</v>
          </cell>
          <cell r="AR621">
            <v>192.54</v>
          </cell>
          <cell r="AY621">
            <v>0</v>
          </cell>
          <cell r="AZ621">
            <v>0</v>
          </cell>
          <cell r="BA621">
            <v>0</v>
          </cell>
          <cell r="BB621">
            <v>-6.0686523028152806E-4</v>
          </cell>
          <cell r="BD621">
            <v>-6.0686523028152806E-4</v>
          </cell>
          <cell r="BE621">
            <v>-6.0686523028152806E-4</v>
          </cell>
        </row>
        <row r="622">
          <cell r="AL622">
            <v>0</v>
          </cell>
          <cell r="AM622">
            <v>0</v>
          </cell>
          <cell r="AN622">
            <v>0</v>
          </cell>
          <cell r="AO622">
            <v>1164.04</v>
          </cell>
          <cell r="AQ622">
            <v>1110.04</v>
          </cell>
          <cell r="AR622">
            <v>1554.04</v>
          </cell>
          <cell r="AY622">
            <v>211105</v>
          </cell>
          <cell r="AZ622">
            <v>28437.5</v>
          </cell>
          <cell r="BA622">
            <v>0</v>
          </cell>
          <cell r="BB622">
            <v>12569.003975417061</v>
          </cell>
          <cell r="BD622">
            <v>3.9754170627475105E-3</v>
          </cell>
          <cell r="BE622">
            <v>3.9754170627475105E-3</v>
          </cell>
        </row>
        <row r="623">
          <cell r="AL623">
            <v>0</v>
          </cell>
          <cell r="AM623">
            <v>0</v>
          </cell>
          <cell r="AN623">
            <v>0</v>
          </cell>
          <cell r="AO623">
            <v>1175.1500000000001</v>
          </cell>
          <cell r="AQ623">
            <v>455.15</v>
          </cell>
          <cell r="AR623">
            <v>1565.15</v>
          </cell>
          <cell r="AY623">
            <v>194413.33333333331</v>
          </cell>
          <cell r="AZ623">
            <v>111195</v>
          </cell>
          <cell r="BA623">
            <v>112000</v>
          </cell>
          <cell r="BB623">
            <v>12009.995074802489</v>
          </cell>
          <cell r="BD623">
            <v>-4.9251975107154067E-3</v>
          </cell>
          <cell r="BE623">
            <v>-4.9251975108290935E-3</v>
          </cell>
        </row>
        <row r="624">
          <cell r="AL624">
            <v>0</v>
          </cell>
          <cell r="AM624">
            <v>0</v>
          </cell>
          <cell r="AN624">
            <v>0</v>
          </cell>
          <cell r="AO624">
            <v>1186.52</v>
          </cell>
          <cell r="AQ624">
            <v>1132.52</v>
          </cell>
          <cell r="AR624">
            <v>1576.52</v>
          </cell>
          <cell r="AY624">
            <v>126148.33333333334</v>
          </cell>
          <cell r="AZ624">
            <v>83645</v>
          </cell>
          <cell r="BA624">
            <v>0</v>
          </cell>
          <cell r="BB624">
            <v>27525.003701672551</v>
          </cell>
          <cell r="BD624">
            <v>3.7016725514149584E-3</v>
          </cell>
          <cell r="BE624">
            <v>3.7016725514149584E-3</v>
          </cell>
        </row>
        <row r="625">
          <cell r="AL625">
            <v>0</v>
          </cell>
          <cell r="AM625">
            <v>0</v>
          </cell>
          <cell r="AN625">
            <v>0</v>
          </cell>
          <cell r="AO625">
            <v>1198.19</v>
          </cell>
          <cell r="AQ625">
            <v>478.19</v>
          </cell>
          <cell r="AR625">
            <v>1588.19</v>
          </cell>
          <cell r="AY625">
            <v>62880</v>
          </cell>
          <cell r="AZ625">
            <v>50540</v>
          </cell>
          <cell r="BA625">
            <v>112000</v>
          </cell>
          <cell r="BB625">
            <v>12009.996794214365</v>
          </cell>
          <cell r="BD625">
            <v>-3.2057856348046698E-3</v>
          </cell>
          <cell r="BE625">
            <v>-3.2057856349183567E-3</v>
          </cell>
        </row>
        <row r="626">
          <cell r="AL626">
            <v>0</v>
          </cell>
          <cell r="AM626">
            <v>0</v>
          </cell>
          <cell r="AN626">
            <v>0</v>
          </cell>
          <cell r="AO626">
            <v>1210.1400000000001</v>
          </cell>
          <cell r="AQ626">
            <v>1156.1400000000001</v>
          </cell>
          <cell r="AR626">
            <v>1600.14</v>
          </cell>
          <cell r="AY626">
            <v>8245</v>
          </cell>
          <cell r="AZ626">
            <v>0</v>
          </cell>
          <cell r="BA626">
            <v>0</v>
          </cell>
          <cell r="BB626">
            <v>12010.001464069725</v>
          </cell>
          <cell r="BD626">
            <v>1.4640697243066825E-3</v>
          </cell>
          <cell r="BE626">
            <v>1.4640697243066825E-3</v>
          </cell>
        </row>
        <row r="627">
          <cell r="AL627">
            <v>0</v>
          </cell>
          <cell r="AM627">
            <v>0</v>
          </cell>
          <cell r="AN627">
            <v>0</v>
          </cell>
          <cell r="AO627">
            <v>1036.32</v>
          </cell>
          <cell r="AQ627">
            <v>316.32</v>
          </cell>
          <cell r="AR627">
            <v>316.32</v>
          </cell>
          <cell r="AY627">
            <v>8245</v>
          </cell>
          <cell r="AZ627">
            <v>0</v>
          </cell>
          <cell r="BA627">
            <v>0</v>
          </cell>
          <cell r="BB627">
            <v>12010.002778200555</v>
          </cell>
          <cell r="BD627">
            <v>2.778200553507304E-3</v>
          </cell>
          <cell r="BE627">
            <v>2.778200553507304E-3</v>
          </cell>
        </row>
        <row r="628">
          <cell r="AL628">
            <v>0</v>
          </cell>
          <cell r="AM628">
            <v>0</v>
          </cell>
          <cell r="AN628">
            <v>0</v>
          </cell>
          <cell r="AO628">
            <v>0</v>
          </cell>
          <cell r="AQ628">
            <v>0</v>
          </cell>
          <cell r="AR628">
            <v>0</v>
          </cell>
          <cell r="AY628">
            <v>0</v>
          </cell>
          <cell r="AZ628">
            <v>0</v>
          </cell>
          <cell r="BA628">
            <v>0</v>
          </cell>
          <cell r="BB628">
            <v>0</v>
          </cell>
          <cell r="BD628">
            <v>0</v>
          </cell>
          <cell r="BE628">
            <v>0</v>
          </cell>
        </row>
      </sheetData>
      <sheetData sheetId="26"/>
      <sheetData sheetId="27">
        <row r="28">
          <cell r="AG28">
            <v>0</v>
          </cell>
          <cell r="AT28">
            <v>0</v>
          </cell>
          <cell r="AU28">
            <v>0</v>
          </cell>
        </row>
        <row r="29">
          <cell r="AG29">
            <v>0</v>
          </cell>
          <cell r="AT29">
            <v>0</v>
          </cell>
          <cell r="AU29">
            <v>0</v>
          </cell>
        </row>
        <row r="30">
          <cell r="AG30">
            <v>0</v>
          </cell>
          <cell r="AT30">
            <v>0</v>
          </cell>
          <cell r="AU30">
            <v>0</v>
          </cell>
        </row>
        <row r="31">
          <cell r="AG31">
            <v>0</v>
          </cell>
          <cell r="AT31">
            <v>0</v>
          </cell>
          <cell r="AU31">
            <v>0</v>
          </cell>
        </row>
        <row r="32">
          <cell r="AG32">
            <v>0</v>
          </cell>
          <cell r="AT32">
            <v>0</v>
          </cell>
          <cell r="AU32">
            <v>0</v>
          </cell>
        </row>
        <row r="33">
          <cell r="AG33">
            <v>0</v>
          </cell>
          <cell r="AT33">
            <v>0</v>
          </cell>
          <cell r="AU33">
            <v>0</v>
          </cell>
        </row>
        <row r="34">
          <cell r="AG34">
            <v>0</v>
          </cell>
          <cell r="AT34">
            <v>0</v>
          </cell>
          <cell r="AU34">
            <v>0</v>
          </cell>
        </row>
        <row r="35">
          <cell r="AG35">
            <v>0</v>
          </cell>
          <cell r="AT35">
            <v>0</v>
          </cell>
          <cell r="AU35">
            <v>0</v>
          </cell>
        </row>
      </sheetData>
      <sheetData sheetId="28">
        <row r="402">
          <cell r="AN402">
            <v>15125.46389154604</v>
          </cell>
          <cell r="AQ402">
            <v>110.78055593514858</v>
          </cell>
          <cell r="AS402">
            <v>296883.33333333331</v>
          </cell>
          <cell r="AT402">
            <v>13333.333333333332</v>
          </cell>
          <cell r="AU402">
            <v>13333.333333333332</v>
          </cell>
          <cell r="BA402">
            <v>67587.475000000006</v>
          </cell>
          <cell r="BB402">
            <v>0</v>
          </cell>
          <cell r="BD402">
            <v>0</v>
          </cell>
          <cell r="BE402">
            <v>0</v>
          </cell>
          <cell r="BF402">
            <v>251400.00000000006</v>
          </cell>
        </row>
        <row r="403">
          <cell r="AN403">
            <v>231332.77037373019</v>
          </cell>
          <cell r="AQ403">
            <v>54360.217196247169</v>
          </cell>
          <cell r="AS403">
            <v>63050</v>
          </cell>
          <cell r="BA403">
            <v>3186714.7756250016</v>
          </cell>
          <cell r="BB403">
            <v>18243</v>
          </cell>
          <cell r="BD403">
            <v>1311.1800000000003</v>
          </cell>
          <cell r="BE403">
            <v>106000</v>
          </cell>
          <cell r="BF403">
            <v>188909.74374999999</v>
          </cell>
        </row>
        <row r="404">
          <cell r="AN404">
            <v>432451.82857764594</v>
          </cell>
          <cell r="AQ404">
            <v>30241.321493235133</v>
          </cell>
          <cell r="AS404">
            <v>164650</v>
          </cell>
          <cell r="BA404">
            <v>762363.18015625014</v>
          </cell>
          <cell r="BB404">
            <v>10162</v>
          </cell>
          <cell r="BD404">
            <v>4638.1679218749996</v>
          </cell>
          <cell r="BE404">
            <v>306000</v>
          </cell>
          <cell r="BF404">
            <v>496833.76226562494</v>
          </cell>
        </row>
        <row r="405">
          <cell r="AN405">
            <v>371234.95227106172</v>
          </cell>
          <cell r="AQ405">
            <v>30641.931686044536</v>
          </cell>
          <cell r="AS405">
            <v>21450</v>
          </cell>
          <cell r="BA405">
            <v>1750350.318863672</v>
          </cell>
          <cell r="BB405">
            <v>9140</v>
          </cell>
          <cell r="BD405">
            <v>7104.1397640625037</v>
          </cell>
          <cell r="BE405">
            <v>312000</v>
          </cell>
          <cell r="BF405">
            <v>69735.357300781252</v>
          </cell>
        </row>
        <row r="406">
          <cell r="AN406">
            <v>245436.21867649254</v>
          </cell>
          <cell r="AQ406">
            <v>1928.2192905592078</v>
          </cell>
          <cell r="AS406">
            <v>39000</v>
          </cell>
          <cell r="BA406">
            <v>170851.6914121875</v>
          </cell>
          <cell r="BB406">
            <v>6785</v>
          </cell>
          <cell r="BD406">
            <v>4878.6322139843742</v>
          </cell>
          <cell r="BE406">
            <v>212000</v>
          </cell>
          <cell r="BF406">
            <v>121196.9647474121</v>
          </cell>
        </row>
        <row r="407">
          <cell r="AN407">
            <v>128858.23278485666</v>
          </cell>
          <cell r="AQ407">
            <v>1012.9176960718837</v>
          </cell>
          <cell r="AS407">
            <v>37050</v>
          </cell>
          <cell r="BA407">
            <v>25400.764939116954</v>
          </cell>
          <cell r="BB407">
            <v>0</v>
          </cell>
          <cell r="BD407">
            <v>0</v>
          </cell>
          <cell r="BE407">
            <v>112000</v>
          </cell>
          <cell r="BF407">
            <v>111150</v>
          </cell>
        </row>
        <row r="408">
          <cell r="AN408">
            <v>0</v>
          </cell>
          <cell r="AQ408">
            <v>0</v>
          </cell>
          <cell r="AS408">
            <v>38350</v>
          </cell>
          <cell r="BA408">
            <v>0</v>
          </cell>
          <cell r="BB408">
            <v>0</v>
          </cell>
          <cell r="BD408">
            <v>0</v>
          </cell>
          <cell r="BE408">
            <v>0</v>
          </cell>
          <cell r="BF408">
            <v>114400</v>
          </cell>
        </row>
        <row r="409">
          <cell r="AS409">
            <v>0</v>
          </cell>
          <cell r="BB409">
            <v>0</v>
          </cell>
          <cell r="BE409">
            <v>0</v>
          </cell>
        </row>
      </sheetData>
      <sheetData sheetId="29">
        <row r="88">
          <cell r="AH88">
            <v>223754.01</v>
          </cell>
          <cell r="AI88">
            <v>0</v>
          </cell>
          <cell r="AJ88">
            <v>0</v>
          </cell>
          <cell r="AK88">
            <v>0</v>
          </cell>
          <cell r="AL88">
            <v>1982.43</v>
          </cell>
          <cell r="AM88">
            <v>1982.43</v>
          </cell>
          <cell r="AN88">
            <v>0</v>
          </cell>
          <cell r="AO88">
            <v>0</v>
          </cell>
          <cell r="AU88">
            <v>0</v>
          </cell>
          <cell r="AV88">
            <v>0</v>
          </cell>
          <cell r="AW88">
            <v>0</v>
          </cell>
          <cell r="AX88">
            <v>0</v>
          </cell>
          <cell r="AY88">
            <v>0</v>
          </cell>
          <cell r="AZ88">
            <v>0</v>
          </cell>
          <cell r="BA88">
            <v>0</v>
          </cell>
          <cell r="BB88">
            <v>0</v>
          </cell>
        </row>
        <row r="89">
          <cell r="AH89">
            <v>27483.41</v>
          </cell>
          <cell r="AI89">
            <v>0</v>
          </cell>
          <cell r="AJ89">
            <v>0</v>
          </cell>
          <cell r="AK89">
            <v>0</v>
          </cell>
          <cell r="AL89">
            <v>248.82</v>
          </cell>
          <cell r="AM89">
            <v>248.82</v>
          </cell>
          <cell r="AN89">
            <v>0</v>
          </cell>
          <cell r="AO89">
            <v>0</v>
          </cell>
          <cell r="AU89">
            <v>182520</v>
          </cell>
          <cell r="AV89">
            <v>265160</v>
          </cell>
          <cell r="AW89">
            <v>0</v>
          </cell>
          <cell r="AX89">
            <v>45000</v>
          </cell>
          <cell r="AY89">
            <v>20250</v>
          </cell>
          <cell r="AZ89">
            <v>0</v>
          </cell>
          <cell r="BA89">
            <v>0</v>
          </cell>
          <cell r="BB89">
            <v>0</v>
          </cell>
        </row>
        <row r="90">
          <cell r="AH90">
            <v>160556.41</v>
          </cell>
          <cell r="AI90">
            <v>0</v>
          </cell>
          <cell r="AJ90">
            <v>0</v>
          </cell>
          <cell r="AK90">
            <v>0</v>
          </cell>
          <cell r="AL90">
            <v>1396.89</v>
          </cell>
          <cell r="AM90">
            <v>1396.89</v>
          </cell>
          <cell r="AN90">
            <v>0</v>
          </cell>
          <cell r="AO90">
            <v>0</v>
          </cell>
          <cell r="AU90">
            <v>0</v>
          </cell>
          <cell r="AV90">
            <v>169500</v>
          </cell>
          <cell r="AW90">
            <v>0</v>
          </cell>
          <cell r="AX90">
            <v>60000</v>
          </cell>
          <cell r="AY90">
            <v>60000</v>
          </cell>
          <cell r="AZ90">
            <v>0</v>
          </cell>
          <cell r="BA90">
            <v>0</v>
          </cell>
          <cell r="BB90">
            <v>0</v>
          </cell>
        </row>
        <row r="91">
          <cell r="AH91">
            <v>131808.46</v>
          </cell>
          <cell r="AI91">
            <v>0</v>
          </cell>
          <cell r="AJ91">
            <v>0</v>
          </cell>
          <cell r="AK91">
            <v>0</v>
          </cell>
          <cell r="AL91">
            <v>1200.5999999999999</v>
          </cell>
          <cell r="AM91">
            <v>1200.5999999999999</v>
          </cell>
          <cell r="AN91">
            <v>0</v>
          </cell>
          <cell r="AO91">
            <v>0</v>
          </cell>
          <cell r="AU91">
            <v>0</v>
          </cell>
          <cell r="AV91">
            <v>147000</v>
          </cell>
          <cell r="AW91">
            <v>0</v>
          </cell>
          <cell r="AX91">
            <v>45000</v>
          </cell>
          <cell r="AY91">
            <v>60000</v>
          </cell>
          <cell r="AZ91">
            <v>0</v>
          </cell>
          <cell r="BA91">
            <v>0</v>
          </cell>
          <cell r="BB91">
            <v>0</v>
          </cell>
        </row>
        <row r="92">
          <cell r="AH92">
            <v>77472.25</v>
          </cell>
          <cell r="AI92">
            <v>0</v>
          </cell>
          <cell r="AJ92">
            <v>0</v>
          </cell>
          <cell r="AK92">
            <v>0</v>
          </cell>
          <cell r="AL92">
            <v>748.02</v>
          </cell>
          <cell r="AM92">
            <v>748.02</v>
          </cell>
          <cell r="AN92">
            <v>0</v>
          </cell>
          <cell r="AO92">
            <v>0</v>
          </cell>
          <cell r="AU92">
            <v>0</v>
          </cell>
          <cell r="AV92">
            <v>138000</v>
          </cell>
          <cell r="AW92">
            <v>0</v>
          </cell>
          <cell r="AX92">
            <v>0</v>
          </cell>
          <cell r="AY92">
            <v>49500</v>
          </cell>
          <cell r="AZ92">
            <v>0</v>
          </cell>
          <cell r="BA92">
            <v>0</v>
          </cell>
          <cell r="BB92">
            <v>0</v>
          </cell>
        </row>
        <row r="93">
          <cell r="AH93">
            <v>40607.339999999997</v>
          </cell>
          <cell r="AI93">
            <v>0</v>
          </cell>
          <cell r="AJ93">
            <v>0</v>
          </cell>
          <cell r="AK93">
            <v>0</v>
          </cell>
          <cell r="AL93">
            <v>400.52</v>
          </cell>
          <cell r="AM93">
            <v>400.52</v>
          </cell>
          <cell r="AN93">
            <v>0</v>
          </cell>
          <cell r="AO93">
            <v>0</v>
          </cell>
          <cell r="AU93">
            <v>0</v>
          </cell>
          <cell r="AV93">
            <v>27000</v>
          </cell>
          <cell r="AW93">
            <v>0</v>
          </cell>
          <cell r="AX93">
            <v>0</v>
          </cell>
          <cell r="AY93">
            <v>24750</v>
          </cell>
          <cell r="AZ93">
            <v>0</v>
          </cell>
          <cell r="BA93">
            <v>0</v>
          </cell>
          <cell r="BB93">
            <v>0</v>
          </cell>
        </row>
        <row r="94">
          <cell r="AH94">
            <v>0</v>
          </cell>
          <cell r="AI94">
            <v>0</v>
          </cell>
          <cell r="AJ94">
            <v>0</v>
          </cell>
          <cell r="AK94">
            <v>0</v>
          </cell>
          <cell r="AL94">
            <v>0</v>
          </cell>
          <cell r="AM94">
            <v>0</v>
          </cell>
          <cell r="AN94">
            <v>0</v>
          </cell>
          <cell r="AO94">
            <v>0</v>
          </cell>
          <cell r="AU94">
            <v>0</v>
          </cell>
          <cell r="AV94">
            <v>0</v>
          </cell>
          <cell r="AW94">
            <v>0</v>
          </cell>
          <cell r="AX94">
            <v>0</v>
          </cell>
          <cell r="AY94">
            <v>0</v>
          </cell>
          <cell r="AZ94">
            <v>0</v>
          </cell>
          <cell r="BA94">
            <v>0</v>
          </cell>
          <cell r="BB94">
            <v>0</v>
          </cell>
        </row>
        <row r="95">
          <cell r="AH95">
            <v>0</v>
          </cell>
          <cell r="AI95">
            <v>0</v>
          </cell>
          <cell r="AJ95">
            <v>0</v>
          </cell>
          <cell r="AK95">
            <v>0</v>
          </cell>
          <cell r="AL95">
            <v>0</v>
          </cell>
          <cell r="AM95">
            <v>0</v>
          </cell>
          <cell r="AN95">
            <v>0</v>
          </cell>
          <cell r="AO95">
            <v>0</v>
          </cell>
          <cell r="AU95">
            <v>0</v>
          </cell>
          <cell r="AV95">
            <v>0</v>
          </cell>
          <cell r="AW95">
            <v>0</v>
          </cell>
          <cell r="AX95">
            <v>0</v>
          </cell>
          <cell r="AY95">
            <v>0</v>
          </cell>
          <cell r="AZ95">
            <v>0</v>
          </cell>
          <cell r="BA95">
            <v>0</v>
          </cell>
          <cell r="BB95">
            <v>0</v>
          </cell>
        </row>
      </sheetData>
      <sheetData sheetId="30">
        <row r="70">
          <cell r="AR70">
            <v>6372.65</v>
          </cell>
          <cell r="AS70">
            <v>1062.1099999999999</v>
          </cell>
          <cell r="AT70">
            <v>2124.2199999999998</v>
          </cell>
          <cell r="AU70">
            <v>0</v>
          </cell>
          <cell r="AV70">
            <v>0</v>
          </cell>
          <cell r="AW70">
            <v>0</v>
          </cell>
          <cell r="AX70">
            <v>0</v>
          </cell>
          <cell r="AY70">
            <v>0</v>
          </cell>
          <cell r="BE70">
            <v>0</v>
          </cell>
          <cell r="BF70">
            <v>0</v>
          </cell>
          <cell r="BG70">
            <v>0</v>
          </cell>
          <cell r="BH70">
            <v>0</v>
          </cell>
          <cell r="BI70">
            <v>0</v>
          </cell>
          <cell r="BJ70">
            <v>0</v>
          </cell>
          <cell r="BK70">
            <v>0</v>
          </cell>
          <cell r="BL70">
            <v>0</v>
          </cell>
        </row>
        <row r="71">
          <cell r="AR71">
            <v>57642.080000000002</v>
          </cell>
          <cell r="AS71">
            <v>607.01</v>
          </cell>
          <cell r="AT71">
            <v>36064.03</v>
          </cell>
          <cell r="AU71">
            <v>0</v>
          </cell>
          <cell r="AV71">
            <v>0</v>
          </cell>
          <cell r="AW71">
            <v>0</v>
          </cell>
          <cell r="AX71">
            <v>0</v>
          </cell>
          <cell r="AY71">
            <v>0</v>
          </cell>
          <cell r="BE71">
            <v>0</v>
          </cell>
          <cell r="BF71">
            <v>157325</v>
          </cell>
          <cell r="BG71">
            <v>0</v>
          </cell>
          <cell r="BH71">
            <v>109425</v>
          </cell>
          <cell r="BI71">
            <v>179350</v>
          </cell>
          <cell r="BJ71">
            <v>0</v>
          </cell>
          <cell r="BK71">
            <v>0</v>
          </cell>
          <cell r="BL71">
            <v>0</v>
          </cell>
        </row>
        <row r="72">
          <cell r="AR72">
            <v>212212.4</v>
          </cell>
          <cell r="AS72">
            <v>1818.73</v>
          </cell>
          <cell r="AT72">
            <v>74187.47</v>
          </cell>
          <cell r="AU72">
            <v>0</v>
          </cell>
          <cell r="AV72">
            <v>0</v>
          </cell>
          <cell r="AW72">
            <v>0</v>
          </cell>
          <cell r="AX72">
            <v>0</v>
          </cell>
          <cell r="AY72">
            <v>0</v>
          </cell>
          <cell r="BE72">
            <v>0</v>
          </cell>
          <cell r="BF72">
            <v>195600</v>
          </cell>
          <cell r="BG72">
            <v>0</v>
          </cell>
          <cell r="BH72">
            <v>89625</v>
          </cell>
          <cell r="BI72">
            <v>347650</v>
          </cell>
          <cell r="BJ72">
            <v>0</v>
          </cell>
          <cell r="BK72">
            <v>0</v>
          </cell>
          <cell r="BL72">
            <v>0</v>
          </cell>
        </row>
        <row r="73">
          <cell r="AR73">
            <v>224634.97</v>
          </cell>
          <cell r="AS73">
            <v>18189.16</v>
          </cell>
          <cell r="AT73">
            <v>76928.320000000007</v>
          </cell>
          <cell r="AU73">
            <v>0</v>
          </cell>
          <cell r="AV73">
            <v>0</v>
          </cell>
          <cell r="AW73">
            <v>0</v>
          </cell>
          <cell r="AX73">
            <v>0</v>
          </cell>
          <cell r="AY73">
            <v>0</v>
          </cell>
          <cell r="BE73">
            <v>0</v>
          </cell>
          <cell r="BF73">
            <v>207650</v>
          </cell>
          <cell r="BG73">
            <v>0</v>
          </cell>
          <cell r="BH73">
            <v>64950</v>
          </cell>
          <cell r="BI73">
            <v>257550</v>
          </cell>
          <cell r="BJ73">
            <v>0</v>
          </cell>
          <cell r="BK73">
            <v>0</v>
          </cell>
          <cell r="BL73">
            <v>0</v>
          </cell>
        </row>
        <row r="74">
          <cell r="AR74">
            <v>169879.12</v>
          </cell>
          <cell r="AS74">
            <v>2063.19</v>
          </cell>
          <cell r="AT74">
            <v>119726.37</v>
          </cell>
          <cell r="AU74">
            <v>0</v>
          </cell>
          <cell r="AV74">
            <v>0</v>
          </cell>
          <cell r="AW74">
            <v>0</v>
          </cell>
          <cell r="AX74">
            <v>0</v>
          </cell>
          <cell r="AY74">
            <v>0</v>
          </cell>
          <cell r="BE74">
            <v>0</v>
          </cell>
          <cell r="BF74">
            <v>84275</v>
          </cell>
          <cell r="BG74">
            <v>0</v>
          </cell>
          <cell r="BH74">
            <v>0</v>
          </cell>
          <cell r="BI74">
            <v>277950</v>
          </cell>
          <cell r="BJ74">
            <v>0</v>
          </cell>
          <cell r="BK74">
            <v>0</v>
          </cell>
          <cell r="BL74">
            <v>0</v>
          </cell>
        </row>
        <row r="75">
          <cell r="AR75">
            <v>73267.7</v>
          </cell>
          <cell r="AS75">
            <v>1411.28</v>
          </cell>
          <cell r="AT75">
            <v>118422.57</v>
          </cell>
          <cell r="AU75">
            <v>0</v>
          </cell>
          <cell r="AV75">
            <v>0</v>
          </cell>
          <cell r="AW75">
            <v>0</v>
          </cell>
          <cell r="AX75">
            <v>0</v>
          </cell>
          <cell r="AY75">
            <v>0</v>
          </cell>
          <cell r="BE75">
            <v>0</v>
          </cell>
          <cell r="BF75">
            <v>7150.0000000000009</v>
          </cell>
          <cell r="BG75">
            <v>0</v>
          </cell>
          <cell r="BH75">
            <v>0</v>
          </cell>
          <cell r="BI75">
            <v>122400</v>
          </cell>
          <cell r="BJ75">
            <v>0</v>
          </cell>
          <cell r="BK75">
            <v>0</v>
          </cell>
          <cell r="BL75">
            <v>0</v>
          </cell>
        </row>
        <row r="76">
          <cell r="AR76">
            <v>7390.32</v>
          </cell>
          <cell r="AS76">
            <v>1231.72</v>
          </cell>
          <cell r="AT76">
            <v>2463.44</v>
          </cell>
          <cell r="AU76">
            <v>0</v>
          </cell>
          <cell r="AV76">
            <v>0</v>
          </cell>
          <cell r="AW76">
            <v>0</v>
          </cell>
          <cell r="AX76">
            <v>0</v>
          </cell>
          <cell r="AY76">
            <v>0</v>
          </cell>
          <cell r="BE76">
            <v>0</v>
          </cell>
          <cell r="BF76">
            <v>0</v>
          </cell>
          <cell r="BG76">
            <v>0</v>
          </cell>
          <cell r="BH76">
            <v>0</v>
          </cell>
          <cell r="BI76">
            <v>0</v>
          </cell>
          <cell r="BJ76">
            <v>0</v>
          </cell>
          <cell r="BK76">
            <v>0</v>
          </cell>
          <cell r="BL76">
            <v>0</v>
          </cell>
        </row>
        <row r="77">
          <cell r="AR77">
            <v>0</v>
          </cell>
          <cell r="AS77">
            <v>0</v>
          </cell>
          <cell r="AT77">
            <v>0</v>
          </cell>
          <cell r="AU77">
            <v>0</v>
          </cell>
          <cell r="AV77">
            <v>0</v>
          </cell>
          <cell r="AW77">
            <v>0</v>
          </cell>
          <cell r="AX77">
            <v>0</v>
          </cell>
          <cell r="AY77">
            <v>0</v>
          </cell>
          <cell r="BE77">
            <v>0</v>
          </cell>
          <cell r="BF77">
            <v>0</v>
          </cell>
          <cell r="BG77">
            <v>0</v>
          </cell>
          <cell r="BH77">
            <v>0</v>
          </cell>
          <cell r="BI77">
            <v>0</v>
          </cell>
          <cell r="BJ77">
            <v>0</v>
          </cell>
          <cell r="BK77">
            <v>0</v>
          </cell>
          <cell r="BL77">
            <v>0</v>
          </cell>
        </row>
      </sheetData>
      <sheetData sheetId="31">
        <row r="368">
          <cell r="BJ368">
            <v>153793.73486445757</v>
          </cell>
          <cell r="BK368">
            <v>0</v>
          </cell>
          <cell r="BL368">
            <v>0</v>
          </cell>
          <cell r="BM368">
            <v>0</v>
          </cell>
          <cell r="BO368">
            <v>0</v>
          </cell>
          <cell r="BP368">
            <v>0</v>
          </cell>
          <cell r="BQ368">
            <v>0</v>
          </cell>
          <cell r="BX368">
            <v>0</v>
          </cell>
          <cell r="BZ368">
            <v>0</v>
          </cell>
          <cell r="CA368">
            <v>0</v>
          </cell>
          <cell r="CB368">
            <v>0</v>
          </cell>
          <cell r="CC368">
            <v>0</v>
          </cell>
          <cell r="CD368">
            <v>0</v>
          </cell>
        </row>
        <row r="369">
          <cell r="BJ369">
            <v>945614.4826147866</v>
          </cell>
          <cell r="BK369">
            <v>0</v>
          </cell>
          <cell r="BL369">
            <v>19589.910300183648</v>
          </cell>
          <cell r="BM369">
            <v>31293.953549814065</v>
          </cell>
          <cell r="BO369">
            <v>157672.45004452209</v>
          </cell>
          <cell r="BP369">
            <v>215165.9619026935</v>
          </cell>
          <cell r="BQ369">
            <v>17399.692900244863</v>
          </cell>
          <cell r="BX369">
            <v>127642.67275890651</v>
          </cell>
          <cell r="BZ369">
            <v>64047.419591660204</v>
          </cell>
          <cell r="CA369">
            <v>0</v>
          </cell>
          <cell r="CB369">
            <v>27285.164724929782</v>
          </cell>
          <cell r="CC369">
            <v>86403.02162894432</v>
          </cell>
          <cell r="CD369">
            <v>29617.914320209489</v>
          </cell>
        </row>
        <row r="370">
          <cell r="BJ370">
            <v>858732.70788290829</v>
          </cell>
          <cell r="BK370">
            <v>207661.2469232064</v>
          </cell>
          <cell r="BL370">
            <v>40159.316115376474</v>
          </cell>
          <cell r="BM370">
            <v>24132.158474230917</v>
          </cell>
          <cell r="BO370">
            <v>57600.534331537587</v>
          </cell>
          <cell r="BP370">
            <v>94728.76072994218</v>
          </cell>
          <cell r="BQ370">
            <v>17834.685222750984</v>
          </cell>
          <cell r="BX370">
            <v>99669.725356703362</v>
          </cell>
          <cell r="BZ370">
            <v>66080.939613025068</v>
          </cell>
          <cell r="CA370">
            <v>90009.572138650285</v>
          </cell>
          <cell r="CB370">
            <v>27967.293843053041</v>
          </cell>
          <cell r="CC370">
            <v>88563.097169667919</v>
          </cell>
          <cell r="CD370">
            <v>30358.362178214713</v>
          </cell>
        </row>
        <row r="371">
          <cell r="BJ371">
            <v>375374.92421909294</v>
          </cell>
          <cell r="BK371">
            <v>35234.54829821943</v>
          </cell>
          <cell r="BL371">
            <v>54884.398691014518</v>
          </cell>
          <cell r="BM371">
            <v>42735.964503839525</v>
          </cell>
          <cell r="BO371">
            <v>165654.61782802601</v>
          </cell>
          <cell r="BP371">
            <v>97096.979748190715</v>
          </cell>
          <cell r="BQ371">
            <v>18280.552353319759</v>
          </cell>
          <cell r="BX371">
            <v>159459.62058458052</v>
          </cell>
          <cell r="BZ371">
            <v>30887.908058138055</v>
          </cell>
          <cell r="CA371">
            <v>219446.48194809083</v>
          </cell>
          <cell r="CB371">
            <v>28666.476189129375</v>
          </cell>
          <cell r="CC371">
            <v>90777.174598909638</v>
          </cell>
          <cell r="CD371">
            <v>31117.321232670085</v>
          </cell>
        </row>
        <row r="372">
          <cell r="BJ372">
            <v>356415.04403627897</v>
          </cell>
          <cell r="BK372">
            <v>25437.703649442479</v>
          </cell>
          <cell r="BL372">
            <v>42192.381493717396</v>
          </cell>
          <cell r="BM372">
            <v>25353.848996988858</v>
          </cell>
          <cell r="BO372">
            <v>60516.561382071668</v>
          </cell>
          <cell r="BP372">
            <v>231710.20719211776</v>
          </cell>
          <cell r="BQ372">
            <v>18737.566162152751</v>
          </cell>
          <cell r="BX372">
            <v>64972.283637964298</v>
          </cell>
          <cell r="BZ372">
            <v>36132.791080424533</v>
          </cell>
          <cell r="CA372">
            <v>185755.12653831634</v>
          </cell>
          <cell r="CB372">
            <v>29383.138093857589</v>
          </cell>
          <cell r="CC372">
            <v>93046.603963882371</v>
          </cell>
          <cell r="CD372">
            <v>31895.254263486833</v>
          </cell>
        </row>
        <row r="373">
          <cell r="BJ373">
            <v>292029.08556670538</v>
          </cell>
          <cell r="BK373">
            <v>2544.480864552389</v>
          </cell>
          <cell r="BL373">
            <v>43247.191031060334</v>
          </cell>
          <cell r="BM373">
            <v>10356.803379941663</v>
          </cell>
          <cell r="BO373">
            <v>174040.8828555698</v>
          </cell>
          <cell r="BP373">
            <v>102012.51434794287</v>
          </cell>
          <cell r="BQ373">
            <v>19206.005316206567</v>
          </cell>
          <cell r="BX373">
            <v>14189.088209442354</v>
          </cell>
          <cell r="BZ373">
            <v>0</v>
          </cell>
          <cell r="CA373">
            <v>180359.76585303954</v>
          </cell>
          <cell r="CB373">
            <v>30117.716546204028</v>
          </cell>
          <cell r="CC373">
            <v>70274.671941142733</v>
          </cell>
          <cell r="CD373">
            <v>32692.635620074005</v>
          </cell>
        </row>
        <row r="374">
          <cell r="BJ374">
            <v>256704.70091431076</v>
          </cell>
          <cell r="BK374">
            <v>0</v>
          </cell>
          <cell r="BL374">
            <v>51716.43260797632</v>
          </cell>
          <cell r="BM374">
            <v>10615.723464440205</v>
          </cell>
          <cell r="BO374">
            <v>56192.150500899566</v>
          </cell>
          <cell r="BP374">
            <v>243440.53643121867</v>
          </cell>
          <cell r="BQ374">
            <v>19686.155449111731</v>
          </cell>
          <cell r="BX374">
            <v>0</v>
          </cell>
          <cell r="BZ374">
            <v>0</v>
          </cell>
          <cell r="CA374">
            <v>68483.06654642387</v>
          </cell>
          <cell r="CB374">
            <v>0</v>
          </cell>
          <cell r="CC374">
            <v>0</v>
          </cell>
          <cell r="CD374">
            <v>33509.951510575847</v>
          </cell>
        </row>
        <row r="375">
          <cell r="BJ375">
            <v>0</v>
          </cell>
          <cell r="BK375">
            <v>0</v>
          </cell>
          <cell r="BL375">
            <v>0</v>
          </cell>
          <cell r="BM375">
            <v>0</v>
          </cell>
          <cell r="BO375">
            <v>0</v>
          </cell>
          <cell r="BP375">
            <v>0</v>
          </cell>
          <cell r="BQ375">
            <v>0</v>
          </cell>
          <cell r="BX375">
            <v>0</v>
          </cell>
          <cell r="BZ375">
            <v>0</v>
          </cell>
          <cell r="CA375">
            <v>0</v>
          </cell>
          <cell r="CB375">
            <v>0</v>
          </cell>
          <cell r="CC375">
            <v>0</v>
          </cell>
          <cell r="CD375">
            <v>0</v>
          </cell>
        </row>
      </sheetData>
      <sheetData sheetId="32"/>
      <sheetData sheetId="33"/>
      <sheetData sheetId="34"/>
      <sheetData sheetId="35"/>
      <sheetData sheetId="36"/>
      <sheetData sheetId="37"/>
      <sheetData sheetId="38"/>
      <sheetData sheetId="39"/>
      <sheetData sheetId="40"/>
      <sheetData sheetId="4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mp B Summary"/>
      <sheetName val="Annex 4 template - CompB"/>
      <sheetName val="Comp A Summary"/>
      <sheetName val="Annex 4 template - CompA"/>
      <sheetName val="Annex 4 template - PMU"/>
      <sheetName val="A1-A8 labels"/>
      <sheetName val="SPC-FCR"/>
      <sheetName val="Salary Rates"/>
      <sheetName val="Log Frame"/>
    </sheetNames>
    <sheetDataSet>
      <sheetData sheetId="0"/>
      <sheetData sheetId="1">
        <row r="1">
          <cell r="D1" t="str">
            <v>Total</v>
          </cell>
        </row>
        <row r="2">
          <cell r="D2" t="str">
            <v>GCF</v>
          </cell>
          <cell r="E2" t="str">
            <v>SPC</v>
          </cell>
          <cell r="F2" t="str">
            <v>CSIRO</v>
          </cell>
          <cell r="G2" t="str">
            <v>FFA</v>
          </cell>
          <cell r="H2" t="str">
            <v>PNA</v>
          </cell>
          <cell r="I2" t="str">
            <v>Industry</v>
          </cell>
          <cell r="J2">
            <v>2026</v>
          </cell>
          <cell r="K2">
            <v>2027</v>
          </cell>
          <cell r="L2">
            <v>2028</v>
          </cell>
          <cell r="M2">
            <v>2029</v>
          </cell>
          <cell r="N2">
            <v>2030</v>
          </cell>
          <cell r="O2">
            <v>2031</v>
          </cell>
          <cell r="P2">
            <v>2032</v>
          </cell>
          <cell r="Q2">
            <v>2033</v>
          </cell>
        </row>
        <row r="4">
          <cell r="C4" t="str">
            <v xml:space="preserve">Activity 3.1: Develop and deliver an Advanced Warning System (AWS) for tuna redistribution. </v>
          </cell>
        </row>
        <row r="5">
          <cell r="C5" t="str">
            <v xml:space="preserve">3.1a. Transition existing fisheries and ocean monitoring systems to produce higher-resolution forecasts and projections of tuna biomass redistribution. </v>
          </cell>
        </row>
        <row r="12">
          <cell r="D12">
            <v>519646.18029974937</v>
          </cell>
          <cell r="E12">
            <v>0</v>
          </cell>
          <cell r="F12">
            <v>0</v>
          </cell>
          <cell r="G12">
            <v>0</v>
          </cell>
          <cell r="H12"/>
          <cell r="I12"/>
          <cell r="J12">
            <v>36374.662283559286</v>
          </cell>
          <cell r="K12">
            <v>75656.142160463191</v>
          </cell>
          <cell r="L12">
            <v>77547.545714474763</v>
          </cell>
          <cell r="M12">
            <v>79486.234357336638</v>
          </cell>
          <cell r="N12">
            <v>81473.390216270054</v>
          </cell>
          <cell r="O12">
            <v>83510.224971676784</v>
          </cell>
          <cell r="P12">
            <v>85597.980595968693</v>
          </cell>
          <cell r="Q12"/>
        </row>
        <row r="13">
          <cell r="D13"/>
        </row>
        <row r="14">
          <cell r="D14"/>
        </row>
        <row r="15">
          <cell r="D15"/>
        </row>
        <row r="16">
          <cell r="D16"/>
        </row>
        <row r="17">
          <cell r="D17"/>
        </row>
        <row r="18">
          <cell r="D18">
            <v>478355.13961438317</v>
          </cell>
          <cell r="E18">
            <v>0</v>
          </cell>
          <cell r="F18">
            <v>0</v>
          </cell>
          <cell r="G18">
            <v>0</v>
          </cell>
          <cell r="H18"/>
          <cell r="I18"/>
          <cell r="J18">
            <v>33445.151821895895</v>
          </cell>
          <cell r="K18">
            <v>69650.645714053258</v>
          </cell>
          <cell r="L18">
            <v>71391.911856904568</v>
          </cell>
          <cell r="M18">
            <v>73176.709653327183</v>
          </cell>
          <cell r="N18">
            <v>75006.127394660361</v>
          </cell>
          <cell r="O18">
            <v>76881.280579526865</v>
          </cell>
          <cell r="P18">
            <v>78803.31259401502</v>
          </cell>
          <cell r="Q18"/>
        </row>
        <row r="19">
          <cell r="D19"/>
        </row>
        <row r="20">
          <cell r="D20"/>
        </row>
        <row r="21">
          <cell r="D21"/>
        </row>
        <row r="22">
          <cell r="D22"/>
        </row>
        <row r="23">
          <cell r="D23"/>
        </row>
        <row r="24">
          <cell r="D24">
            <v>478355.13961438317</v>
          </cell>
          <cell r="E24">
            <v>0</v>
          </cell>
          <cell r="F24">
            <v>0</v>
          </cell>
          <cell r="G24">
            <v>0</v>
          </cell>
          <cell r="H24"/>
          <cell r="I24"/>
          <cell r="J24">
            <v>33445.151821895895</v>
          </cell>
          <cell r="K24">
            <v>69650.645714053258</v>
          </cell>
          <cell r="L24">
            <v>71391.911856904568</v>
          </cell>
          <cell r="M24">
            <v>73176.709653327183</v>
          </cell>
          <cell r="N24">
            <v>75006.127394660361</v>
          </cell>
          <cell r="O24">
            <v>76881.280579526865</v>
          </cell>
          <cell r="P24">
            <v>78803.31259401502</v>
          </cell>
          <cell r="Q24"/>
        </row>
        <row r="25">
          <cell r="D25"/>
        </row>
        <row r="26">
          <cell r="D26"/>
        </row>
        <row r="27">
          <cell r="D27"/>
        </row>
        <row r="28">
          <cell r="D28"/>
        </row>
        <row r="29">
          <cell r="D29"/>
        </row>
        <row r="30">
          <cell r="D30">
            <v>387767.00497010391</v>
          </cell>
          <cell r="E30">
            <v>0</v>
          </cell>
          <cell r="F30">
            <v>0</v>
          </cell>
          <cell r="G30">
            <v>0</v>
          </cell>
          <cell r="H30"/>
          <cell r="I30"/>
          <cell r="J30">
            <v>51377.355925338925</v>
          </cell>
          <cell r="K30">
            <v>52661.789823472398</v>
          </cell>
          <cell r="L30">
            <v>53978.334569059203</v>
          </cell>
          <cell r="M30">
            <v>55327.79293328568</v>
          </cell>
          <cell r="N30">
            <v>56710.987756617818</v>
          </cell>
          <cell r="O30">
            <v>58128.762450533257</v>
          </cell>
          <cell r="P30">
            <v>59581.981511796585</v>
          </cell>
          <cell r="Q30"/>
        </row>
        <row r="31">
          <cell r="D31"/>
        </row>
        <row r="32">
          <cell r="D32"/>
        </row>
        <row r="33">
          <cell r="D33"/>
        </row>
        <row r="34">
          <cell r="D34"/>
        </row>
        <row r="35">
          <cell r="D35">
            <v>387767.00497010391</v>
          </cell>
          <cell r="E35">
            <v>0</v>
          </cell>
          <cell r="F35">
            <v>0</v>
          </cell>
          <cell r="G35">
            <v>0</v>
          </cell>
          <cell r="H35"/>
          <cell r="I35"/>
          <cell r="J35">
            <v>51377.355925338925</v>
          </cell>
          <cell r="K35">
            <v>52661.789823472398</v>
          </cell>
          <cell r="L35">
            <v>53978.334569059203</v>
          </cell>
          <cell r="M35">
            <v>55327.79293328568</v>
          </cell>
          <cell r="N35">
            <v>56710.987756617818</v>
          </cell>
          <cell r="O35">
            <v>58128.762450533257</v>
          </cell>
          <cell r="P35">
            <v>59581.981511796585</v>
          </cell>
          <cell r="Q35"/>
        </row>
        <row r="36">
          <cell r="D36"/>
        </row>
        <row r="37">
          <cell r="D37"/>
        </row>
        <row r="38">
          <cell r="D38"/>
        </row>
        <row r="39">
          <cell r="D39"/>
        </row>
        <row r="40">
          <cell r="D40">
            <v>724156.65401486889</v>
          </cell>
          <cell r="E40">
            <v>0</v>
          </cell>
          <cell r="F40">
            <v>125940.28765475981</v>
          </cell>
          <cell r="G40">
            <v>0</v>
          </cell>
          <cell r="J40">
            <v>51377.355925338925</v>
          </cell>
          <cell r="K40">
            <v>105323.5796469448</v>
          </cell>
          <cell r="L40">
            <v>107956.66913811841</v>
          </cell>
          <cell r="M40">
            <v>110655.58586657136</v>
          </cell>
          <cell r="N40">
            <v>113421.97551323564</v>
          </cell>
          <cell r="O40">
            <v>116257.52490106651</v>
          </cell>
          <cell r="P40">
            <v>119163.96302359317</v>
          </cell>
          <cell r="Q40"/>
        </row>
        <row r="41">
          <cell r="D41"/>
        </row>
        <row r="42">
          <cell r="D42"/>
        </row>
        <row r="43">
          <cell r="D43"/>
        </row>
        <row r="44">
          <cell r="D44"/>
        </row>
        <row r="45">
          <cell r="D45">
            <v>1538087.3493253461</v>
          </cell>
          <cell r="E45">
            <v>0</v>
          </cell>
          <cell r="F45">
            <v>0</v>
          </cell>
          <cell r="G45">
            <v>0</v>
          </cell>
          <cell r="H45"/>
          <cell r="I45"/>
          <cell r="J45">
            <v>109123.98685067786</v>
          </cell>
          <cell r="K45">
            <v>223704.1730438896</v>
          </cell>
          <cell r="L45">
            <v>229296.77736998681</v>
          </cell>
          <cell r="M45">
            <v>235029.19680423645</v>
          </cell>
          <cell r="N45">
            <v>240904.92672434237</v>
          </cell>
          <cell r="O45">
            <v>246927.54989245092</v>
          </cell>
          <cell r="P45">
            <v>253100.73863976216</v>
          </cell>
          <cell r="Q45"/>
        </row>
        <row r="46">
          <cell r="D46"/>
        </row>
        <row r="47">
          <cell r="D47"/>
        </row>
        <row r="48">
          <cell r="D48"/>
        </row>
        <row r="49">
          <cell r="D49"/>
        </row>
        <row r="50">
          <cell r="D50"/>
        </row>
        <row r="51">
          <cell r="D51">
            <v>1279041.8677283009</v>
          </cell>
          <cell r="E51">
            <v>0</v>
          </cell>
          <cell r="F51">
            <v>0</v>
          </cell>
          <cell r="G51">
            <v>0</v>
          </cell>
          <cell r="H51"/>
          <cell r="I51"/>
          <cell r="J51">
            <v>90745.26750166119</v>
          </cell>
          <cell r="K51">
            <v>186027.79837840545</v>
          </cell>
          <cell r="L51">
            <v>190678.49333786554</v>
          </cell>
          <cell r="M51">
            <v>195445.45567131214</v>
          </cell>
          <cell r="N51">
            <v>200331.59206309495</v>
          </cell>
          <cell r="O51">
            <v>205339.88186467232</v>
          </cell>
          <cell r="P51">
            <v>210473.3789112891</v>
          </cell>
          <cell r="Q51"/>
        </row>
        <row r="52">
          <cell r="D52"/>
        </row>
        <row r="53">
          <cell r="D53"/>
        </row>
        <row r="54">
          <cell r="D54"/>
        </row>
        <row r="55">
          <cell r="D55"/>
        </row>
        <row r="56">
          <cell r="D56"/>
        </row>
        <row r="57">
          <cell r="D57">
            <v>558241.47494551702</v>
          </cell>
          <cell r="E57">
            <v>0</v>
          </cell>
          <cell r="F57">
            <v>0</v>
          </cell>
          <cell r="G57">
            <v>0</v>
          </cell>
          <cell r="H57"/>
          <cell r="I57"/>
          <cell r="J57">
            <v>39606.031086711664</v>
          </cell>
          <cell r="K57">
            <v>81192.3637277589</v>
          </cell>
          <cell r="L57">
            <v>83222.172820952881</v>
          </cell>
          <cell r="M57">
            <v>85302.727141476687</v>
          </cell>
          <cell r="N57">
            <v>87435.295320013596</v>
          </cell>
          <cell r="O57">
            <v>89621.17770301392</v>
          </cell>
          <cell r="P57">
            <v>91861.707145589287</v>
          </cell>
          <cell r="Q57"/>
        </row>
        <row r="58">
          <cell r="D58"/>
        </row>
        <row r="59">
          <cell r="D59"/>
        </row>
        <row r="60">
          <cell r="D60"/>
        </row>
        <row r="61">
          <cell r="D61"/>
        </row>
        <row r="62">
          <cell r="D62"/>
        </row>
        <row r="63">
          <cell r="D63">
            <v>662220.09298681945</v>
          </cell>
          <cell r="E63">
            <v>0</v>
          </cell>
          <cell r="F63">
            <v>115168.7118237947</v>
          </cell>
          <cell r="G63">
            <v>0</v>
          </cell>
          <cell r="H63"/>
          <cell r="I63"/>
          <cell r="J63">
            <v>46983.090232843846</v>
          </cell>
          <cell r="K63">
            <v>96315.334977329883</v>
          </cell>
          <cell r="L63">
            <v>98723.21835176312</v>
          </cell>
          <cell r="M63">
            <v>101191.2988105572</v>
          </cell>
          <cell r="N63">
            <v>103721.08128082112</v>
          </cell>
          <cell r="O63">
            <v>106314.10831284164</v>
          </cell>
          <cell r="P63">
            <v>108971.96102066268</v>
          </cell>
          <cell r="Q63"/>
        </row>
        <row r="64">
          <cell r="D64"/>
        </row>
        <row r="65">
          <cell r="D65"/>
        </row>
        <row r="66">
          <cell r="D66"/>
        </row>
        <row r="67">
          <cell r="D67"/>
        </row>
        <row r="68">
          <cell r="D68">
            <v>662220.09298681945</v>
          </cell>
          <cell r="E68">
            <v>0</v>
          </cell>
          <cell r="F68">
            <v>115168.7118237947</v>
          </cell>
          <cell r="G68">
            <v>0</v>
          </cell>
          <cell r="H68"/>
          <cell r="I68"/>
          <cell r="J68">
            <v>46983.090232843846</v>
          </cell>
          <cell r="K68">
            <v>96315.334977329883</v>
          </cell>
          <cell r="L68">
            <v>98723.21835176312</v>
          </cell>
          <cell r="M68">
            <v>101191.2988105572</v>
          </cell>
          <cell r="N68">
            <v>103721.08128082112</v>
          </cell>
          <cell r="O68">
            <v>106314.10831284164</v>
          </cell>
          <cell r="P68">
            <v>108971.96102066268</v>
          </cell>
          <cell r="Q68"/>
        </row>
        <row r="69">
          <cell r="D69"/>
        </row>
        <row r="70">
          <cell r="D70"/>
        </row>
        <row r="71">
          <cell r="D71"/>
        </row>
        <row r="72">
          <cell r="D72"/>
        </row>
        <row r="73">
          <cell r="D73">
            <v>252424.94712248922</v>
          </cell>
          <cell r="E73">
            <v>505125.77397685137</v>
          </cell>
          <cell r="F73">
            <v>0</v>
          </cell>
          <cell r="G73">
            <v>0</v>
          </cell>
          <cell r="H73"/>
          <cell r="I73"/>
          <cell r="J73">
            <v>33445.151821895895</v>
          </cell>
          <cell r="K73">
            <v>34281.280617443292</v>
          </cell>
          <cell r="L73">
            <v>35138.312632879373</v>
          </cell>
          <cell r="M73">
            <v>36016.770448701354</v>
          </cell>
          <cell r="N73">
            <v>36917.189709918886</v>
          </cell>
          <cell r="O73">
            <v>37840.119452666855</v>
          </cell>
          <cell r="P73">
            <v>38786.122438983526</v>
          </cell>
          <cell r="Q73"/>
        </row>
        <row r="74">
          <cell r="D74"/>
        </row>
        <row r="75">
          <cell r="D75"/>
        </row>
        <row r="76">
          <cell r="D76"/>
        </row>
        <row r="77">
          <cell r="D77"/>
        </row>
        <row r="78">
          <cell r="D78"/>
        </row>
        <row r="79">
          <cell r="D79">
            <v>126212.47356124461</v>
          </cell>
          <cell r="E79">
            <v>109749.97700977791</v>
          </cell>
          <cell r="F79">
            <v>0</v>
          </cell>
          <cell r="G79">
            <v>0</v>
          </cell>
          <cell r="H79"/>
          <cell r="I79"/>
          <cell r="J79">
            <v>16722.575910947948</v>
          </cell>
          <cell r="K79">
            <v>17140.640308721646</v>
          </cell>
          <cell r="L79">
            <v>17569.156316439687</v>
          </cell>
          <cell r="M79">
            <v>18008.385224350677</v>
          </cell>
          <cell r="N79">
            <v>18458.594854959443</v>
          </cell>
          <cell r="O79">
            <v>18920.059726333428</v>
          </cell>
          <cell r="P79">
            <v>19393.061219491763</v>
          </cell>
          <cell r="Q79"/>
        </row>
        <row r="80">
          <cell r="D80"/>
        </row>
        <row r="81">
          <cell r="D81"/>
        </row>
        <row r="82">
          <cell r="D82"/>
        </row>
        <row r="83">
          <cell r="D83"/>
        </row>
        <row r="84">
          <cell r="D84"/>
        </row>
        <row r="85">
          <cell r="D85">
            <v>288879.61085505027</v>
          </cell>
          <cell r="E85">
            <v>0</v>
          </cell>
          <cell r="F85">
            <v>0</v>
          </cell>
          <cell r="G85">
            <v>0</v>
          </cell>
          <cell r="J85">
            <v>13133.452538807307</v>
          </cell>
          <cell r="K85">
            <v>38019.375899226055</v>
          </cell>
          <cell r="L85">
            <v>38969.860296706705</v>
          </cell>
          <cell r="M85">
            <v>39944.106804124356</v>
          </cell>
          <cell r="N85">
            <v>41964.081001028426</v>
          </cell>
          <cell r="O85">
            <v>46153.90047096707</v>
          </cell>
          <cell r="P85">
            <v>47307.747982741232</v>
          </cell>
          <cell r="Q85">
            <v>23387.085861449104</v>
          </cell>
        </row>
        <row r="91">
          <cell r="D91">
            <v>245523.32442528417</v>
          </cell>
          <cell r="E91">
            <v>0</v>
          </cell>
          <cell r="F91">
            <v>0</v>
          </cell>
          <cell r="G91">
            <v>0</v>
          </cell>
          <cell r="J91">
            <v>12334.270208471766</v>
          </cell>
          <cell r="K91">
            <v>35170.117156290638</v>
          </cell>
          <cell r="L91">
            <v>36049.370085197901</v>
          </cell>
          <cell r="M91">
            <v>36950.604337327844</v>
          </cell>
          <cell r="N91">
            <v>38791.499799039964</v>
          </cell>
          <cell r="O91">
            <v>42581.46313034866</v>
          </cell>
          <cell r="P91">
            <v>43645.999708607371</v>
          </cell>
        </row>
        <row r="92">
          <cell r="D92"/>
        </row>
        <row r="97">
          <cell r="D97">
            <v>154272.53519685651</v>
          </cell>
          <cell r="E97">
            <v>0</v>
          </cell>
          <cell r="F97">
            <v>0</v>
          </cell>
          <cell r="G97">
            <v>0</v>
          </cell>
          <cell r="J97">
            <v>8069.7114919840014</v>
          </cell>
          <cell r="K97">
            <v>19966.038254029918</v>
          </cell>
          <cell r="L97">
            <v>20465.189210380664</v>
          </cell>
          <cell r="M97">
            <v>20976.818940640173</v>
          </cell>
          <cell r="N97">
            <v>21862.122978328007</v>
          </cell>
          <cell r="O97">
            <v>23518.393012614571</v>
          </cell>
          <cell r="P97">
            <v>24106.352837929935</v>
          </cell>
          <cell r="Q97">
            <v>15307.908470949236</v>
          </cell>
        </row>
        <row r="98">
          <cell r="D98"/>
        </row>
        <row r="103">
          <cell r="D103">
            <v>288879.61085505027</v>
          </cell>
          <cell r="E103">
            <v>0</v>
          </cell>
          <cell r="F103">
            <v>0</v>
          </cell>
          <cell r="G103">
            <v>0</v>
          </cell>
          <cell r="J103">
            <v>13133.452538807307</v>
          </cell>
          <cell r="K103">
            <v>38019.375899226055</v>
          </cell>
          <cell r="L103">
            <v>38969.860296706705</v>
          </cell>
          <cell r="M103">
            <v>39944.106804124356</v>
          </cell>
          <cell r="N103">
            <v>41964.081001028426</v>
          </cell>
          <cell r="O103">
            <v>46153.90047096707</v>
          </cell>
          <cell r="P103">
            <v>47307.747982741232</v>
          </cell>
          <cell r="Q103">
            <v>23387.085861449104</v>
          </cell>
        </row>
        <row r="109">
          <cell r="D109">
            <v>133644.0193142941</v>
          </cell>
          <cell r="E109"/>
          <cell r="F109"/>
          <cell r="K109">
            <v>20495.122186167224</v>
          </cell>
          <cell r="L109">
            <v>21007.500240821402</v>
          </cell>
          <cell r="M109">
            <v>21532.687746841933</v>
          </cell>
          <cell r="N109">
            <v>22071.004940512979</v>
          </cell>
          <cell r="O109">
            <v>23969.236641950887</v>
          </cell>
          <cell r="P109">
            <v>24568.467557999662</v>
          </cell>
          <cell r="Q109"/>
        </row>
        <row r="110">
          <cell r="D110"/>
        </row>
        <row r="115">
          <cell r="D115">
            <v>133644.0193142941</v>
          </cell>
          <cell r="E115"/>
          <cell r="F115"/>
          <cell r="K115">
            <v>20495.122186167224</v>
          </cell>
          <cell r="L115">
            <v>21007.500240821402</v>
          </cell>
          <cell r="M115">
            <v>21532.687746841933</v>
          </cell>
          <cell r="N115">
            <v>22071.004940512979</v>
          </cell>
          <cell r="O115">
            <v>23969.236641950887</v>
          </cell>
          <cell r="P115">
            <v>24568.467557999662</v>
          </cell>
          <cell r="Q115"/>
        </row>
        <row r="116">
          <cell r="D116"/>
        </row>
        <row r="121">
          <cell r="D121">
            <v>0</v>
          </cell>
        </row>
        <row r="122">
          <cell r="D122">
            <v>0</v>
          </cell>
        </row>
        <row r="123">
          <cell r="D123">
            <v>0</v>
          </cell>
        </row>
        <row r="124">
          <cell r="D124">
            <v>0</v>
          </cell>
        </row>
        <row r="125">
          <cell r="D125">
            <v>0</v>
          </cell>
        </row>
        <row r="126">
          <cell r="D126">
            <v>0</v>
          </cell>
        </row>
        <row r="130">
          <cell r="D130">
            <v>0</v>
          </cell>
        </row>
        <row r="131">
          <cell r="D131">
            <v>162090.89337475583</v>
          </cell>
          <cell r="E131">
            <v>0</v>
          </cell>
          <cell r="F131">
            <v>0</v>
          </cell>
          <cell r="G131">
            <v>0</v>
          </cell>
          <cell r="J131">
            <v>11500</v>
          </cell>
          <cell r="K131">
            <v>23575</v>
          </cell>
          <cell r="L131">
            <v>24164.374999999996</v>
          </cell>
          <cell r="M131">
            <v>24768.484374999993</v>
          </cell>
          <cell r="N131">
            <v>25387.696484374988</v>
          </cell>
          <cell r="O131">
            <v>26022.388896484361</v>
          </cell>
          <cell r="P131">
            <v>26672.948618896469</v>
          </cell>
          <cell r="Q131"/>
        </row>
        <row r="132">
          <cell r="D132"/>
        </row>
        <row r="133">
          <cell r="D133"/>
        </row>
        <row r="134">
          <cell r="D134"/>
        </row>
        <row r="135">
          <cell r="D135"/>
        </row>
        <row r="136">
          <cell r="D136">
            <v>243136.34006213368</v>
          </cell>
          <cell r="E136">
            <v>0</v>
          </cell>
          <cell r="F136">
            <v>0</v>
          </cell>
          <cell r="G136">
            <v>0</v>
          </cell>
          <cell r="J136">
            <v>17250</v>
          </cell>
          <cell r="K136">
            <v>35362.499999999993</v>
          </cell>
          <cell r="L136">
            <v>36246.562499999993</v>
          </cell>
          <cell r="M136">
            <v>37152.726562499985</v>
          </cell>
          <cell r="N136">
            <v>38081.544726562483</v>
          </cell>
          <cell r="O136">
            <v>39033.58334472654</v>
          </cell>
          <cell r="P136">
            <v>40009.422928344698</v>
          </cell>
          <cell r="Q136"/>
        </row>
        <row r="137">
          <cell r="D137"/>
        </row>
        <row r="138">
          <cell r="D138"/>
        </row>
        <row r="139">
          <cell r="D139"/>
        </row>
        <row r="140">
          <cell r="D140"/>
        </row>
        <row r="141">
          <cell r="D141">
            <v>196244.98098345453</v>
          </cell>
          <cell r="E141">
            <v>0</v>
          </cell>
          <cell r="F141">
            <v>0</v>
          </cell>
          <cell r="G141">
            <v>0</v>
          </cell>
          <cell r="J141">
            <v>14030</v>
          </cell>
          <cell r="K141">
            <v>28525.749999999996</v>
          </cell>
          <cell r="L141">
            <v>29238.893749999992</v>
          </cell>
          <cell r="M141">
            <v>29969.866093749992</v>
          </cell>
          <cell r="N141">
            <v>30719.112746093739</v>
          </cell>
          <cell r="O141">
            <v>31487.090564746079</v>
          </cell>
          <cell r="P141">
            <v>32274.267828864726</v>
          </cell>
          <cell r="Q141"/>
        </row>
        <row r="142">
          <cell r="D142"/>
        </row>
        <row r="143">
          <cell r="D143"/>
        </row>
        <row r="144">
          <cell r="D144"/>
        </row>
        <row r="145">
          <cell r="D145"/>
        </row>
        <row r="146">
          <cell r="D146">
            <v>246378.1579296288</v>
          </cell>
          <cell r="E146">
            <v>0</v>
          </cell>
          <cell r="F146">
            <v>0</v>
          </cell>
          <cell r="G146">
            <v>0</v>
          </cell>
          <cell r="J146">
            <v>17480</v>
          </cell>
          <cell r="K146">
            <v>35833.999999999993</v>
          </cell>
          <cell r="L146">
            <v>36729.849999999991</v>
          </cell>
          <cell r="M146">
            <v>37648.096249999988</v>
          </cell>
          <cell r="N146">
            <v>38589.298656249986</v>
          </cell>
          <cell r="O146">
            <v>39554.031122656233</v>
          </cell>
          <cell r="P146">
            <v>40542.881900722641</v>
          </cell>
          <cell r="Q146"/>
        </row>
        <row r="147">
          <cell r="D147"/>
        </row>
        <row r="148">
          <cell r="D148"/>
        </row>
        <row r="149">
          <cell r="D149"/>
        </row>
        <row r="150">
          <cell r="D150"/>
        </row>
        <row r="151">
          <cell r="D151">
            <v>137777.25936854247</v>
          </cell>
          <cell r="E151">
            <v>0</v>
          </cell>
          <cell r="F151">
            <v>0</v>
          </cell>
          <cell r="G151">
            <v>0</v>
          </cell>
          <cell r="J151">
            <v>9775</v>
          </cell>
          <cell r="K151">
            <v>20038.75</v>
          </cell>
          <cell r="L151">
            <v>20539.71875</v>
          </cell>
          <cell r="M151">
            <v>21053.211718750001</v>
          </cell>
          <cell r="N151">
            <v>21579.542011718746</v>
          </cell>
          <cell r="O151">
            <v>22119.030562011714</v>
          </cell>
          <cell r="P151">
            <v>22672.006326062005</v>
          </cell>
          <cell r="Q151"/>
        </row>
        <row r="152">
          <cell r="D152"/>
        </row>
        <row r="153">
          <cell r="D153"/>
        </row>
        <row r="154">
          <cell r="D154"/>
        </row>
        <row r="155">
          <cell r="D155"/>
        </row>
        <row r="156">
          <cell r="D156">
            <v>0</v>
          </cell>
        </row>
        <row r="157">
          <cell r="D157">
            <v>0</v>
          </cell>
        </row>
        <row r="158">
          <cell r="D158">
            <v>210718.16138718254</v>
          </cell>
          <cell r="E158">
            <v>0</v>
          </cell>
          <cell r="F158">
            <v>0</v>
          </cell>
          <cell r="G158">
            <v>0</v>
          </cell>
          <cell r="J158">
            <v>14950</v>
          </cell>
          <cell r="K158">
            <v>30647.499999999996</v>
          </cell>
          <cell r="L158">
            <v>31413.687499999993</v>
          </cell>
          <cell r="M158">
            <v>32199.029687499988</v>
          </cell>
          <cell r="N158">
            <v>33004.005429687488</v>
          </cell>
          <cell r="O158">
            <v>33829.105565429665</v>
          </cell>
          <cell r="P158">
            <v>34674.833204565402</v>
          </cell>
          <cell r="Q158"/>
        </row>
        <row r="159">
          <cell r="D159"/>
        </row>
        <row r="160">
          <cell r="D160"/>
        </row>
        <row r="161">
          <cell r="D161"/>
        </row>
        <row r="162">
          <cell r="D162"/>
        </row>
        <row r="163">
          <cell r="D163">
            <v>131293.62363355223</v>
          </cell>
          <cell r="E163">
            <v>0</v>
          </cell>
          <cell r="F163">
            <v>0</v>
          </cell>
          <cell r="G163">
            <v>0</v>
          </cell>
          <cell r="J163">
            <v>9315</v>
          </cell>
          <cell r="K163">
            <v>19095.75</v>
          </cell>
          <cell r="L163">
            <v>19573.143749999999</v>
          </cell>
          <cell r="M163">
            <v>20062.47234375</v>
          </cell>
          <cell r="N163">
            <v>20564.034152343746</v>
          </cell>
          <cell r="O163">
            <v>21078.135006152337</v>
          </cell>
          <cell r="P163">
            <v>21605.088381306145</v>
          </cell>
          <cell r="Q163"/>
        </row>
        <row r="164">
          <cell r="D164"/>
        </row>
        <row r="165">
          <cell r="D165"/>
        </row>
        <row r="166">
          <cell r="D166"/>
        </row>
        <row r="167">
          <cell r="D167"/>
        </row>
        <row r="168">
          <cell r="D168">
            <v>97254.536024853471</v>
          </cell>
          <cell r="E168">
            <v>0</v>
          </cell>
          <cell r="F168">
            <v>0</v>
          </cell>
          <cell r="G168">
            <v>0</v>
          </cell>
          <cell r="J168">
            <v>6900</v>
          </cell>
          <cell r="K168">
            <v>14144.999999999998</v>
          </cell>
          <cell r="L168">
            <v>14498.624999999996</v>
          </cell>
          <cell r="M168">
            <v>14861.090624999993</v>
          </cell>
          <cell r="N168">
            <v>15232.617890624992</v>
          </cell>
          <cell r="O168">
            <v>15613.433337890616</v>
          </cell>
          <cell r="P168">
            <v>16003.769171337879</v>
          </cell>
          <cell r="Q168"/>
        </row>
        <row r="169">
          <cell r="D169"/>
        </row>
        <row r="170">
          <cell r="D170"/>
        </row>
        <row r="171">
          <cell r="D171"/>
        </row>
        <row r="172">
          <cell r="D172"/>
        </row>
        <row r="173">
          <cell r="D173">
            <v>81045.446687377917</v>
          </cell>
          <cell r="E173">
            <v>0</v>
          </cell>
          <cell r="F173">
            <v>0</v>
          </cell>
          <cell r="G173">
            <v>0</v>
          </cell>
          <cell r="J173">
            <v>5750</v>
          </cell>
          <cell r="K173">
            <v>11787.5</v>
          </cell>
          <cell r="L173">
            <v>12082.187499999998</v>
          </cell>
          <cell r="M173">
            <v>12384.242187499996</v>
          </cell>
          <cell r="N173">
            <v>12693.848242187494</v>
          </cell>
          <cell r="O173">
            <v>13011.19444824218</v>
          </cell>
          <cell r="P173">
            <v>13336.474309448235</v>
          </cell>
          <cell r="Q173"/>
        </row>
        <row r="174">
          <cell r="D174"/>
        </row>
        <row r="175">
          <cell r="D175"/>
        </row>
        <row r="176">
          <cell r="D176"/>
        </row>
        <row r="177">
          <cell r="D177"/>
        </row>
        <row r="178">
          <cell r="D178">
            <v>223685.43285716302</v>
          </cell>
          <cell r="E178">
            <v>0</v>
          </cell>
          <cell r="F178">
            <v>0</v>
          </cell>
          <cell r="G178">
            <v>0</v>
          </cell>
          <cell r="J178">
            <v>15870</v>
          </cell>
          <cell r="K178">
            <v>32533.499999999996</v>
          </cell>
          <cell r="L178">
            <v>33346.837499999994</v>
          </cell>
          <cell r="M178">
            <v>34180.508437499986</v>
          </cell>
          <cell r="N178">
            <v>35035.021148437489</v>
          </cell>
          <cell r="O178">
            <v>35910.896677148419</v>
          </cell>
          <cell r="P178">
            <v>36808.669094077122</v>
          </cell>
          <cell r="Q178"/>
        </row>
        <row r="179">
          <cell r="D179"/>
        </row>
        <row r="180">
          <cell r="D180"/>
        </row>
        <row r="181">
          <cell r="D181"/>
        </row>
        <row r="182">
          <cell r="D182"/>
        </row>
        <row r="183">
          <cell r="D183">
            <v>0</v>
          </cell>
        </row>
        <row r="189">
          <cell r="D189">
            <v>75559.72241210936</v>
          </cell>
          <cell r="E189">
            <v>0</v>
          </cell>
          <cell r="F189">
            <v>0</v>
          </cell>
          <cell r="G189">
            <v>0</v>
          </cell>
          <cell r="H189"/>
          <cell r="I189"/>
          <cell r="J189"/>
          <cell r="K189">
            <v>14375</v>
          </cell>
          <cell r="L189">
            <v>14734.374999999998</v>
          </cell>
          <cell r="M189">
            <v>15102.734374999996</v>
          </cell>
          <cell r="N189">
            <v>15480.302734374993</v>
          </cell>
          <cell r="O189">
            <v>15867.310302734366</v>
          </cell>
          <cell r="P189"/>
          <cell r="Q189"/>
        </row>
        <row r="190">
          <cell r="D190"/>
        </row>
        <row r="191">
          <cell r="D191"/>
        </row>
        <row r="192">
          <cell r="D192"/>
        </row>
        <row r="193">
          <cell r="D193"/>
        </row>
        <row r="198">
          <cell r="D198">
            <v>120895.55585937499</v>
          </cell>
          <cell r="E198">
            <v>0</v>
          </cell>
          <cell r="F198">
            <v>0</v>
          </cell>
          <cell r="G198">
            <v>0</v>
          </cell>
          <cell r="K198">
            <v>23000</v>
          </cell>
          <cell r="L198">
            <v>23575</v>
          </cell>
          <cell r="M198">
            <v>24164.374999999996</v>
          </cell>
          <cell r="N198">
            <v>24768.484374999993</v>
          </cell>
          <cell r="O198">
            <v>25387.696484374988</v>
          </cell>
        </row>
        <row r="199">
          <cell r="D199"/>
        </row>
        <row r="204">
          <cell r="D204">
            <v>30223.888964843747</v>
          </cell>
          <cell r="E204">
            <v>0</v>
          </cell>
          <cell r="F204">
            <v>0</v>
          </cell>
          <cell r="G204">
            <v>0</v>
          </cell>
          <cell r="K204">
            <v>5750</v>
          </cell>
          <cell r="L204">
            <v>5893.75</v>
          </cell>
          <cell r="M204">
            <v>6041.0937499999991</v>
          </cell>
          <cell r="N204">
            <v>6192.1210937499982</v>
          </cell>
          <cell r="O204">
            <v>6346.9241210937471</v>
          </cell>
        </row>
        <row r="205">
          <cell r="D205"/>
        </row>
        <row r="206">
          <cell r="D206"/>
        </row>
        <row r="207">
          <cell r="D207"/>
        </row>
        <row r="208">
          <cell r="D208">
            <v>302238.88964843744</v>
          </cell>
          <cell r="E208">
            <v>0</v>
          </cell>
          <cell r="F208">
            <v>0</v>
          </cell>
          <cell r="G208">
            <v>0</v>
          </cell>
          <cell r="K208">
            <v>57500</v>
          </cell>
          <cell r="L208">
            <v>58937.499999999993</v>
          </cell>
          <cell r="M208">
            <v>60410.937499999985</v>
          </cell>
          <cell r="N208">
            <v>61921.210937499971</v>
          </cell>
          <cell r="O208">
            <v>63469.241210937464</v>
          </cell>
        </row>
        <row r="209">
          <cell r="D209"/>
        </row>
        <row r="210">
          <cell r="D210"/>
        </row>
        <row r="211">
          <cell r="D211"/>
        </row>
        <row r="212">
          <cell r="D212"/>
        </row>
        <row r="213">
          <cell r="D213"/>
        </row>
        <row r="214">
          <cell r="D214">
            <v>151119.44482421872</v>
          </cell>
          <cell r="E214">
            <v>0</v>
          </cell>
          <cell r="F214">
            <v>0</v>
          </cell>
          <cell r="G214">
            <v>0</v>
          </cell>
          <cell r="K214">
            <v>28750</v>
          </cell>
          <cell r="L214">
            <v>29468.749999999996</v>
          </cell>
          <cell r="M214">
            <v>30205.468749999993</v>
          </cell>
          <cell r="N214">
            <v>30960.605468749985</v>
          </cell>
          <cell r="O214">
            <v>31734.620605468732</v>
          </cell>
        </row>
        <row r="215">
          <cell r="D215"/>
        </row>
        <row r="216">
          <cell r="D216"/>
        </row>
        <row r="217">
          <cell r="D217"/>
        </row>
        <row r="218">
          <cell r="D218">
            <v>604477.77929687488</v>
          </cell>
          <cell r="E218">
            <v>0</v>
          </cell>
          <cell r="F218">
            <v>0</v>
          </cell>
          <cell r="G218">
            <v>0</v>
          </cell>
          <cell r="K218">
            <v>115000</v>
          </cell>
          <cell r="L218">
            <v>117874.99999999999</v>
          </cell>
          <cell r="M218">
            <v>120821.87499999997</v>
          </cell>
          <cell r="N218">
            <v>123842.42187499994</v>
          </cell>
          <cell r="O218">
            <v>126938.48242187493</v>
          </cell>
        </row>
        <row r="219">
          <cell r="D219"/>
        </row>
        <row r="220">
          <cell r="D220"/>
        </row>
        <row r="221">
          <cell r="D221"/>
        </row>
        <row r="222">
          <cell r="D222"/>
        </row>
        <row r="223">
          <cell r="D223"/>
        </row>
        <row r="224">
          <cell r="D224">
            <v>151119.44482421872</v>
          </cell>
          <cell r="E224">
            <v>0</v>
          </cell>
          <cell r="F224">
            <v>0</v>
          </cell>
          <cell r="G224">
            <v>0</v>
          </cell>
          <cell r="K224">
            <v>28750</v>
          </cell>
          <cell r="L224">
            <v>29468.749999999996</v>
          </cell>
          <cell r="M224">
            <v>30205.468749999993</v>
          </cell>
          <cell r="N224">
            <v>30960.605468749985</v>
          </cell>
          <cell r="O224">
            <v>31734.620605468732</v>
          </cell>
        </row>
        <row r="225">
          <cell r="D225"/>
        </row>
        <row r="226">
          <cell r="D226"/>
        </row>
        <row r="227">
          <cell r="D227"/>
        </row>
        <row r="228">
          <cell r="D228"/>
        </row>
        <row r="231">
          <cell r="D231">
            <v>322437.26953125</v>
          </cell>
          <cell r="E231">
            <v>0</v>
          </cell>
          <cell r="F231">
            <v>0</v>
          </cell>
          <cell r="G231">
            <v>0</v>
          </cell>
          <cell r="J231">
            <v>155250</v>
          </cell>
          <cell r="K231"/>
          <cell r="L231"/>
          <cell r="M231">
            <v>167187.26953125</v>
          </cell>
          <cell r="N231"/>
          <cell r="O231"/>
          <cell r="P231"/>
          <cell r="Q231"/>
        </row>
        <row r="237">
          <cell r="D237">
            <v>824556.74353008997</v>
          </cell>
          <cell r="E237">
            <v>0</v>
          </cell>
          <cell r="F237">
            <v>0</v>
          </cell>
          <cell r="G237">
            <v>0</v>
          </cell>
          <cell r="J237">
            <v>109250</v>
          </cell>
          <cell r="K237">
            <v>111981.24999999999</v>
          </cell>
          <cell r="L237">
            <v>114780.78124999997</v>
          </cell>
          <cell r="M237">
            <v>117650.30078124994</v>
          </cell>
          <cell r="N237">
            <v>120591.55830078118</v>
          </cell>
          <cell r="O237">
            <v>123606.3472583007</v>
          </cell>
          <cell r="P237">
            <v>126696.50593975821</v>
          </cell>
          <cell r="Q237"/>
        </row>
        <row r="243">
          <cell r="D243">
            <v>810454.46687377908</v>
          </cell>
          <cell r="E243">
            <v>0</v>
          </cell>
          <cell r="F243">
            <v>0</v>
          </cell>
          <cell r="G243">
            <v>0</v>
          </cell>
          <cell r="J243">
            <v>57500</v>
          </cell>
          <cell r="K243">
            <v>117874.99999999999</v>
          </cell>
          <cell r="L243">
            <v>120821.87499999997</v>
          </cell>
          <cell r="M243">
            <v>123842.42187499994</v>
          </cell>
          <cell r="N243">
            <v>126938.48242187493</v>
          </cell>
          <cell r="O243">
            <v>130111.94448242179</v>
          </cell>
          <cell r="P243">
            <v>133364.74309448234</v>
          </cell>
          <cell r="Q243"/>
        </row>
        <row r="251">
          <cell r="D251">
            <v>227500</v>
          </cell>
          <cell r="E251">
            <v>0</v>
          </cell>
          <cell r="F251">
            <v>0</v>
          </cell>
          <cell r="G251">
            <v>0</v>
          </cell>
          <cell r="J251">
            <v>32500</v>
          </cell>
          <cell r="K251">
            <v>32500</v>
          </cell>
          <cell r="L251">
            <v>32500</v>
          </cell>
          <cell r="M251">
            <v>32500</v>
          </cell>
          <cell r="N251">
            <v>32500</v>
          </cell>
          <cell r="O251">
            <v>32500</v>
          </cell>
          <cell r="P251">
            <v>32500</v>
          </cell>
          <cell r="Q251"/>
        </row>
        <row r="252">
          <cell r="D252">
            <v>22750</v>
          </cell>
          <cell r="E252">
            <v>0</v>
          </cell>
          <cell r="F252">
            <v>0</v>
          </cell>
          <cell r="G252">
            <v>0</v>
          </cell>
          <cell r="J252">
            <v>3250</v>
          </cell>
          <cell r="K252">
            <v>3250</v>
          </cell>
          <cell r="L252">
            <v>3250</v>
          </cell>
          <cell r="M252">
            <v>3250</v>
          </cell>
          <cell r="N252">
            <v>3250</v>
          </cell>
          <cell r="O252">
            <v>3250</v>
          </cell>
          <cell r="P252">
            <v>3250</v>
          </cell>
          <cell r="Q252"/>
        </row>
        <row r="253">
          <cell r="D253">
            <v>113750</v>
          </cell>
          <cell r="E253">
            <v>0</v>
          </cell>
          <cell r="F253">
            <v>0</v>
          </cell>
          <cell r="G253">
            <v>0</v>
          </cell>
          <cell r="J253">
            <v>16250</v>
          </cell>
          <cell r="K253">
            <v>16250</v>
          </cell>
          <cell r="L253">
            <v>16250</v>
          </cell>
          <cell r="M253">
            <v>16250</v>
          </cell>
          <cell r="N253">
            <v>16250</v>
          </cell>
          <cell r="O253">
            <v>16250</v>
          </cell>
          <cell r="P253">
            <v>16250</v>
          </cell>
          <cell r="Q253"/>
        </row>
        <row r="254">
          <cell r="D254">
            <v>77577.5</v>
          </cell>
          <cell r="E254">
            <v>0</v>
          </cell>
          <cell r="F254">
            <v>0</v>
          </cell>
          <cell r="G254">
            <v>0</v>
          </cell>
          <cell r="J254">
            <v>11082.5</v>
          </cell>
          <cell r="K254">
            <v>11082.5</v>
          </cell>
          <cell r="L254">
            <v>11082.5</v>
          </cell>
          <cell r="M254">
            <v>11082.5</v>
          </cell>
          <cell r="N254">
            <v>11082.5</v>
          </cell>
          <cell r="O254">
            <v>11082.5</v>
          </cell>
          <cell r="P254">
            <v>11082.5</v>
          </cell>
          <cell r="Q254"/>
        </row>
        <row r="255">
          <cell r="D255">
            <v>11375</v>
          </cell>
          <cell r="E255">
            <v>0</v>
          </cell>
          <cell r="F255">
            <v>0</v>
          </cell>
          <cell r="G255">
            <v>0</v>
          </cell>
          <cell r="J255">
            <v>1625</v>
          </cell>
          <cell r="K255">
            <v>1625</v>
          </cell>
          <cell r="L255">
            <v>1625</v>
          </cell>
          <cell r="M255">
            <v>1625</v>
          </cell>
          <cell r="N255">
            <v>1625</v>
          </cell>
          <cell r="O255">
            <v>1625</v>
          </cell>
          <cell r="P255">
            <v>1625</v>
          </cell>
          <cell r="Q255"/>
        </row>
        <row r="256">
          <cell r="D256">
            <v>201249.99999999997</v>
          </cell>
          <cell r="E256">
            <v>0</v>
          </cell>
          <cell r="F256">
            <v>0</v>
          </cell>
          <cell r="G256">
            <v>0</v>
          </cell>
          <cell r="J256">
            <v>28749.999999999996</v>
          </cell>
          <cell r="K256">
            <v>28749.999999999996</v>
          </cell>
          <cell r="L256">
            <v>28749.999999999996</v>
          </cell>
          <cell r="M256">
            <v>28749.999999999996</v>
          </cell>
          <cell r="N256">
            <v>28749.999999999996</v>
          </cell>
          <cell r="O256">
            <v>28749.999999999996</v>
          </cell>
          <cell r="P256">
            <v>28749.999999999996</v>
          </cell>
          <cell r="Q256"/>
        </row>
        <row r="263">
          <cell r="C263" t="str">
            <v xml:space="preserve">3.1b Establish baselines and indicators for quantification of climate change impacts on distribution of tuna biomass. </v>
          </cell>
        </row>
        <row r="269">
          <cell r="D269">
            <v>539500.00523549446</v>
          </cell>
          <cell r="E269">
            <v>0</v>
          </cell>
          <cell r="F269">
            <v>0</v>
          </cell>
          <cell r="G269">
            <v>0</v>
          </cell>
          <cell r="H269"/>
          <cell r="I269"/>
          <cell r="J269">
            <v>20864.561376689169</v>
          </cell>
          <cell r="K269">
            <v>81192.3637277589</v>
          </cell>
          <cell r="L269">
            <v>83222.172820952881</v>
          </cell>
          <cell r="M269">
            <v>85302.727141476687</v>
          </cell>
          <cell r="N269">
            <v>87435.295320013596</v>
          </cell>
          <cell r="O269">
            <v>89621.17770301392</v>
          </cell>
          <cell r="P269">
            <v>91861.707145589287</v>
          </cell>
        </row>
        <row r="270">
          <cell r="D270"/>
        </row>
        <row r="271">
          <cell r="D271"/>
        </row>
        <row r="272">
          <cell r="D272"/>
        </row>
        <row r="273">
          <cell r="D273"/>
        </row>
        <row r="274">
          <cell r="D274"/>
        </row>
        <row r="275">
          <cell r="D275">
            <v>707107.11363462382</v>
          </cell>
          <cell r="E275">
            <v>614875.7509866294</v>
          </cell>
          <cell r="F275">
            <v>0</v>
          </cell>
          <cell r="G275">
            <v>0</v>
          </cell>
          <cell r="J275">
            <v>50167.727732843843</v>
          </cell>
          <cell r="K275">
            <v>102843.84185232989</v>
          </cell>
          <cell r="L275">
            <v>105414.93789863813</v>
          </cell>
          <cell r="M275">
            <v>108050.31134610406</v>
          </cell>
          <cell r="N275">
            <v>110751.56912975668</v>
          </cell>
          <cell r="O275">
            <v>113520.35835800058</v>
          </cell>
          <cell r="P275">
            <v>116358.36731695058</v>
          </cell>
          <cell r="Q275"/>
        </row>
        <row r="276">
          <cell r="D276"/>
        </row>
        <row r="277">
          <cell r="D277"/>
        </row>
        <row r="278">
          <cell r="D278"/>
        </row>
        <row r="279">
          <cell r="D279"/>
        </row>
        <row r="280">
          <cell r="D280"/>
        </row>
        <row r="281">
          <cell r="D281">
            <v>1279041.8677283009</v>
          </cell>
          <cell r="E281">
            <v>0</v>
          </cell>
          <cell r="F281">
            <v>0</v>
          </cell>
          <cell r="G281">
            <v>0</v>
          </cell>
          <cell r="J281">
            <v>90745.26750166119</v>
          </cell>
          <cell r="K281">
            <v>186027.79837840545</v>
          </cell>
          <cell r="L281">
            <v>190678.49333786554</v>
          </cell>
          <cell r="M281">
            <v>195445.45567131214</v>
          </cell>
          <cell r="N281">
            <v>200331.59206309495</v>
          </cell>
          <cell r="O281">
            <v>205339.88186467232</v>
          </cell>
          <cell r="P281">
            <v>210473.3789112891</v>
          </cell>
          <cell r="Q281"/>
        </row>
        <row r="282">
          <cell r="D282"/>
        </row>
        <row r="283">
          <cell r="D283"/>
        </row>
        <row r="284">
          <cell r="D284"/>
        </row>
        <row r="285">
          <cell r="D285"/>
        </row>
        <row r="286">
          <cell r="D286"/>
        </row>
        <row r="287">
          <cell r="D287">
            <v>557741.55586262722</v>
          </cell>
          <cell r="E287">
            <v>0</v>
          </cell>
          <cell r="F287">
            <v>0</v>
          </cell>
          <cell r="G287">
            <v>0</v>
          </cell>
          <cell r="J287">
            <v>39570.562903808015</v>
          </cell>
          <cell r="K287">
            <v>81119.653952806446</v>
          </cell>
          <cell r="L287">
            <v>83147.645301626588</v>
          </cell>
          <cell r="M287">
            <v>85226.336434167257</v>
          </cell>
          <cell r="N287">
            <v>87356.994845021429</v>
          </cell>
          <cell r="O287">
            <v>89540.919716146935</v>
          </cell>
          <cell r="P287">
            <v>91779.442709050607</v>
          </cell>
          <cell r="Q287"/>
        </row>
        <row r="293">
          <cell r="D293">
            <v>594633.91321634618</v>
          </cell>
          <cell r="E293">
            <v>0</v>
          </cell>
          <cell r="F293">
            <v>103414.59360284281</v>
          </cell>
          <cell r="G293">
            <v>0</v>
          </cell>
          <cell r="J293">
            <v>42187.996250830591</v>
          </cell>
          <cell r="K293">
            <v>86485.392314202705</v>
          </cell>
          <cell r="L293">
            <v>88647.527122057771</v>
          </cell>
          <cell r="M293">
            <v>90863.715300109208</v>
          </cell>
          <cell r="N293">
            <v>93135.308182611931</v>
          </cell>
          <cell r="O293">
            <v>95463.690887177218</v>
          </cell>
          <cell r="P293">
            <v>97850.283159356637</v>
          </cell>
          <cell r="Q293"/>
        </row>
        <row r="295">
          <cell r="D295"/>
        </row>
        <row r="296">
          <cell r="D296"/>
        </row>
        <row r="297">
          <cell r="D297"/>
        </row>
        <row r="298">
          <cell r="D298">
            <v>233983.75728350936</v>
          </cell>
          <cell r="E298">
            <v>0</v>
          </cell>
          <cell r="F298">
            <v>40692.827353653804</v>
          </cell>
          <cell r="G298">
            <v>0</v>
          </cell>
          <cell r="J298">
            <v>16600.643951904007</v>
          </cell>
          <cell r="K298">
            <v>34031.320101403217</v>
          </cell>
          <cell r="L298">
            <v>34882.103103938294</v>
          </cell>
          <cell r="M298">
            <v>35754.155681536744</v>
          </cell>
          <cell r="N298">
            <v>36648.00957357516</v>
          </cell>
          <cell r="O298">
            <v>37564.209812914538</v>
          </cell>
          <cell r="P298">
            <v>38503.315058237393</v>
          </cell>
          <cell r="Q298"/>
        </row>
        <row r="300">
          <cell r="D300"/>
        </row>
        <row r="301">
          <cell r="D301"/>
        </row>
        <row r="302">
          <cell r="D302"/>
        </row>
        <row r="303">
          <cell r="D303">
            <v>594633.91321634618</v>
          </cell>
          <cell r="E303">
            <v>0</v>
          </cell>
          <cell r="F303">
            <v>103414.59360284281</v>
          </cell>
          <cell r="G303">
            <v>0</v>
          </cell>
          <cell r="J303">
            <v>42187.996250830591</v>
          </cell>
          <cell r="K303">
            <v>86485.392314202705</v>
          </cell>
          <cell r="L303">
            <v>88647.527122057771</v>
          </cell>
          <cell r="M303">
            <v>90863.715300109208</v>
          </cell>
          <cell r="N303">
            <v>93135.308182611931</v>
          </cell>
          <cell r="O303">
            <v>95463.690887177218</v>
          </cell>
          <cell r="P303">
            <v>97850.283159356637</v>
          </cell>
          <cell r="Q303"/>
        </row>
        <row r="305">
          <cell r="D305"/>
        </row>
        <row r="306">
          <cell r="D306"/>
        </row>
        <row r="307">
          <cell r="D307"/>
        </row>
        <row r="308">
          <cell r="D308">
            <v>233983.75728350936</v>
          </cell>
          <cell r="E308">
            <v>0</v>
          </cell>
          <cell r="F308">
            <v>40692.827353653804</v>
          </cell>
          <cell r="G308">
            <v>0</v>
          </cell>
          <cell r="J308">
            <v>16600.643951904007</v>
          </cell>
          <cell r="K308">
            <v>34031.320101403217</v>
          </cell>
          <cell r="L308">
            <v>34882.103103938294</v>
          </cell>
          <cell r="M308">
            <v>35754.155681536744</v>
          </cell>
          <cell r="N308">
            <v>36648.00957357516</v>
          </cell>
          <cell r="O308">
            <v>37564.209812914538</v>
          </cell>
          <cell r="P308">
            <v>38503.315058237393</v>
          </cell>
          <cell r="Q308"/>
        </row>
        <row r="310">
          <cell r="D310"/>
        </row>
        <row r="311">
          <cell r="D311"/>
        </row>
        <row r="312">
          <cell r="D312"/>
        </row>
        <row r="313">
          <cell r="D313">
            <v>1025391.5662168973</v>
          </cell>
          <cell r="E313">
            <v>445822.42009430326</v>
          </cell>
          <cell r="F313">
            <v>0</v>
          </cell>
          <cell r="G313">
            <v>0</v>
          </cell>
          <cell r="J313">
            <v>72749.324567118572</v>
          </cell>
          <cell r="K313">
            <v>149136.11536259306</v>
          </cell>
          <cell r="L313">
            <v>152864.51824665786</v>
          </cell>
          <cell r="M313">
            <v>156686.1312028243</v>
          </cell>
          <cell r="N313">
            <v>160603.28448289493</v>
          </cell>
          <cell r="O313">
            <v>164618.36659496726</v>
          </cell>
          <cell r="P313">
            <v>168733.82575984148</v>
          </cell>
          <cell r="Q313"/>
        </row>
        <row r="319">
          <cell r="D319">
            <v>724156.65401486889</v>
          </cell>
          <cell r="E319">
            <v>0</v>
          </cell>
          <cell r="F319">
            <v>125940.28765475981</v>
          </cell>
          <cell r="G319">
            <v>0</v>
          </cell>
          <cell r="J319">
            <v>51377.355925338925</v>
          </cell>
          <cell r="K319">
            <v>105323.5796469448</v>
          </cell>
          <cell r="L319">
            <v>107956.66913811841</v>
          </cell>
          <cell r="M319">
            <v>110655.58586657136</v>
          </cell>
          <cell r="N319">
            <v>113421.97551323564</v>
          </cell>
          <cell r="O319">
            <v>116257.52490106651</v>
          </cell>
          <cell r="P319">
            <v>119163.96302359317</v>
          </cell>
          <cell r="Q319"/>
        </row>
        <row r="324">
          <cell r="D324">
            <v>662220.09298681945</v>
          </cell>
          <cell r="E324">
            <v>0</v>
          </cell>
          <cell r="F324">
            <v>115168.7118237947</v>
          </cell>
          <cell r="G324">
            <v>0</v>
          </cell>
          <cell r="J324">
            <v>46983.090232843846</v>
          </cell>
          <cell r="K324">
            <v>96315.334977329883</v>
          </cell>
          <cell r="L324">
            <v>98723.21835176312</v>
          </cell>
          <cell r="M324">
            <v>101191.2988105572</v>
          </cell>
          <cell r="N324">
            <v>103721.08128082112</v>
          </cell>
          <cell r="O324">
            <v>106314.10831284164</v>
          </cell>
          <cell r="P324">
            <v>108971.96102066268</v>
          </cell>
          <cell r="Q324"/>
        </row>
        <row r="329">
          <cell r="D329">
            <v>724156.65401486889</v>
          </cell>
          <cell r="E329">
            <v>0</v>
          </cell>
          <cell r="F329">
            <v>125940.28765475981</v>
          </cell>
          <cell r="G329">
            <v>0</v>
          </cell>
          <cell r="J329">
            <v>51377.355925338925</v>
          </cell>
          <cell r="K329">
            <v>105323.5796469448</v>
          </cell>
          <cell r="L329">
            <v>107956.66913811841</v>
          </cell>
          <cell r="M329">
            <v>110655.58586657136</v>
          </cell>
          <cell r="N329">
            <v>113421.97551323564</v>
          </cell>
          <cell r="O329">
            <v>116257.52490106651</v>
          </cell>
          <cell r="P329">
            <v>119163.96302359317</v>
          </cell>
          <cell r="Q329"/>
        </row>
        <row r="334">
          <cell r="D334">
            <v>662220.09298681945</v>
          </cell>
          <cell r="E334">
            <v>0</v>
          </cell>
          <cell r="F334">
            <v>115168.7118237947</v>
          </cell>
          <cell r="G334">
            <v>0</v>
          </cell>
          <cell r="J334">
            <v>46983.090232843846</v>
          </cell>
          <cell r="K334">
            <v>96315.334977329883</v>
          </cell>
          <cell r="L334">
            <v>98723.21835176312</v>
          </cell>
          <cell r="M334">
            <v>101191.2988105572</v>
          </cell>
          <cell r="N334">
            <v>103721.08128082112</v>
          </cell>
          <cell r="O334">
            <v>106314.10831284164</v>
          </cell>
          <cell r="P334">
            <v>108971.96102066268</v>
          </cell>
          <cell r="Q334"/>
        </row>
        <row r="339">
          <cell r="D339">
            <v>0</v>
          </cell>
        </row>
        <row r="344">
          <cell r="D344">
            <v>0</v>
          </cell>
        </row>
        <row r="349">
          <cell r="D349">
            <v>288879.61085505027</v>
          </cell>
          <cell r="E349">
            <v>0</v>
          </cell>
          <cell r="F349">
            <v>0</v>
          </cell>
          <cell r="G349">
            <v>0</v>
          </cell>
          <cell r="J349">
            <v>13133.452538807307</v>
          </cell>
          <cell r="K349">
            <v>38019.375899226055</v>
          </cell>
          <cell r="L349">
            <v>38969.860296706705</v>
          </cell>
          <cell r="M349">
            <v>39944.106804124356</v>
          </cell>
          <cell r="N349">
            <v>41964.081001028426</v>
          </cell>
          <cell r="O349">
            <v>46153.90047096707</v>
          </cell>
          <cell r="P349">
            <v>47307.747982741232</v>
          </cell>
          <cell r="Q349">
            <v>23387.085861449104</v>
          </cell>
        </row>
        <row r="355">
          <cell r="D355">
            <v>245523.32442528417</v>
          </cell>
          <cell r="E355">
            <v>0</v>
          </cell>
          <cell r="F355">
            <v>0</v>
          </cell>
          <cell r="G355">
            <v>0</v>
          </cell>
          <cell r="J355">
            <v>12334.270208471766</v>
          </cell>
          <cell r="K355">
            <v>35170.117156290638</v>
          </cell>
          <cell r="L355">
            <v>36049.370085197901</v>
          </cell>
          <cell r="M355">
            <v>36950.604337327844</v>
          </cell>
          <cell r="N355">
            <v>38791.499799039964</v>
          </cell>
          <cell r="O355">
            <v>42581.46313034866</v>
          </cell>
          <cell r="P355">
            <v>43645.999708607371</v>
          </cell>
        </row>
        <row r="356">
          <cell r="D356"/>
        </row>
        <row r="361">
          <cell r="D361">
            <v>154272.53519685651</v>
          </cell>
          <cell r="E361">
            <v>0</v>
          </cell>
          <cell r="F361">
            <v>0</v>
          </cell>
          <cell r="G361">
            <v>0</v>
          </cell>
          <cell r="J361">
            <v>8069.7114919840014</v>
          </cell>
          <cell r="K361">
            <v>19966.038254029918</v>
          </cell>
          <cell r="L361">
            <v>20465.189210380664</v>
          </cell>
          <cell r="M361">
            <v>20976.818940640173</v>
          </cell>
          <cell r="N361">
            <v>21862.122978328007</v>
          </cell>
          <cell r="O361">
            <v>23518.393012614571</v>
          </cell>
          <cell r="P361">
            <v>24106.352837929935</v>
          </cell>
          <cell r="Q361">
            <v>15307.908470949236</v>
          </cell>
        </row>
        <row r="362">
          <cell r="D362"/>
        </row>
        <row r="367">
          <cell r="D367">
            <v>288879.61085505027</v>
          </cell>
          <cell r="E367">
            <v>0</v>
          </cell>
          <cell r="F367">
            <v>0</v>
          </cell>
          <cell r="G367">
            <v>0</v>
          </cell>
          <cell r="J367">
            <v>13133.452538807307</v>
          </cell>
          <cell r="K367">
            <v>38019.375899226055</v>
          </cell>
          <cell r="L367">
            <v>38969.860296706705</v>
          </cell>
          <cell r="M367">
            <v>39944.106804124356</v>
          </cell>
          <cell r="N367">
            <v>41964.081001028426</v>
          </cell>
          <cell r="O367">
            <v>46153.90047096707</v>
          </cell>
          <cell r="P367">
            <v>47307.747982741232</v>
          </cell>
          <cell r="Q367">
            <v>23387.085861449104</v>
          </cell>
        </row>
        <row r="373">
          <cell r="D373">
            <v>133644.0193142941</v>
          </cell>
          <cell r="E373"/>
          <cell r="F373"/>
          <cell r="K373">
            <v>20495.122186167224</v>
          </cell>
          <cell r="L373">
            <v>21007.500240821402</v>
          </cell>
          <cell r="M373">
            <v>21532.687746841933</v>
          </cell>
          <cell r="N373">
            <v>22071.004940512979</v>
          </cell>
          <cell r="O373">
            <v>23969.236641950887</v>
          </cell>
          <cell r="P373">
            <v>24568.467557999662</v>
          </cell>
        </row>
        <row r="374">
          <cell r="D374"/>
        </row>
        <row r="379">
          <cell r="D379">
            <v>133644.0193142941</v>
          </cell>
          <cell r="E379"/>
          <cell r="F379"/>
          <cell r="K379">
            <v>20495.122186167224</v>
          </cell>
          <cell r="L379">
            <v>21007.500240821402</v>
          </cell>
          <cell r="M379">
            <v>21532.687746841933</v>
          </cell>
          <cell r="N379">
            <v>22071.004940512979</v>
          </cell>
          <cell r="O379">
            <v>23969.236641950887</v>
          </cell>
          <cell r="P379">
            <v>24568.467557999662</v>
          </cell>
        </row>
        <row r="380">
          <cell r="D380"/>
        </row>
        <row r="386">
          <cell r="D386">
            <v>0</v>
          </cell>
        </row>
        <row r="387">
          <cell r="D387">
            <v>0</v>
          </cell>
        </row>
        <row r="388">
          <cell r="D388">
            <v>0</v>
          </cell>
        </row>
        <row r="389">
          <cell r="D389">
            <v>0</v>
          </cell>
        </row>
        <row r="390">
          <cell r="D390">
            <v>0</v>
          </cell>
        </row>
        <row r="397">
          <cell r="D397">
            <v>624927.96875</v>
          </cell>
          <cell r="E397">
            <v>0</v>
          </cell>
          <cell r="F397">
            <v>0</v>
          </cell>
          <cell r="G397">
            <v>0</v>
          </cell>
          <cell r="H397"/>
          <cell r="I397"/>
          <cell r="J397">
            <v>304750</v>
          </cell>
          <cell r="K397"/>
          <cell r="L397">
            <v>320177.96874999994</v>
          </cell>
        </row>
        <row r="398">
          <cell r="D398"/>
        </row>
        <row r="399">
          <cell r="D399"/>
        </row>
        <row r="400">
          <cell r="D400"/>
        </row>
        <row r="401">
          <cell r="D401"/>
        </row>
        <row r="402">
          <cell r="D402"/>
        </row>
        <row r="403">
          <cell r="D403"/>
        </row>
        <row r="404">
          <cell r="D404">
            <v>1391824.3</v>
          </cell>
          <cell r="E404">
            <v>1210282</v>
          </cell>
          <cell r="F404">
            <v>0</v>
          </cell>
          <cell r="G404">
            <v>0</v>
          </cell>
          <cell r="H404"/>
          <cell r="I404"/>
          <cell r="J404">
            <v>80500</v>
          </cell>
          <cell r="K404">
            <v>288995</v>
          </cell>
          <cell r="L404">
            <v>423200</v>
          </cell>
          <cell r="M404">
            <v>86710</v>
          </cell>
          <cell r="N404">
            <v>166606.25</v>
          </cell>
          <cell r="O404">
            <v>170771.55</v>
          </cell>
          <cell r="P404">
            <v>175041.5</v>
          </cell>
          <cell r="Q404"/>
        </row>
        <row r="405">
          <cell r="D405"/>
        </row>
        <row r="406">
          <cell r="D406"/>
        </row>
        <row r="407">
          <cell r="D407"/>
        </row>
        <row r="408">
          <cell r="D408"/>
        </row>
        <row r="409">
          <cell r="D409"/>
        </row>
        <row r="410">
          <cell r="D410">
            <v>39018.35</v>
          </cell>
          <cell r="E410">
            <v>0</v>
          </cell>
          <cell r="F410">
            <v>0</v>
          </cell>
          <cell r="G410">
            <v>0</v>
          </cell>
          <cell r="J410"/>
          <cell r="K410"/>
          <cell r="L410">
            <v>12686.8</v>
          </cell>
          <cell r="M410">
            <v>13003.05</v>
          </cell>
          <cell r="N410">
            <v>13328.5</v>
          </cell>
          <cell r="O410"/>
          <cell r="P410"/>
          <cell r="Q410"/>
        </row>
        <row r="422">
          <cell r="D422">
            <v>90671.666894531241</v>
          </cell>
          <cell r="E422">
            <v>0</v>
          </cell>
          <cell r="F422">
            <v>0</v>
          </cell>
          <cell r="G422">
            <v>0</v>
          </cell>
          <cell r="K422">
            <v>17250</v>
          </cell>
          <cell r="L422">
            <v>17681.249999999996</v>
          </cell>
          <cell r="M422">
            <v>18123.281249999996</v>
          </cell>
          <cell r="N422">
            <v>18576.363281249993</v>
          </cell>
          <cell r="O422">
            <v>19040.772363281241</v>
          </cell>
        </row>
        <row r="429">
          <cell r="D429">
            <v>22667.91672363281</v>
          </cell>
          <cell r="E429">
            <v>0</v>
          </cell>
          <cell r="F429">
            <v>0</v>
          </cell>
          <cell r="G429">
            <v>0</v>
          </cell>
          <cell r="K429">
            <v>4312.5</v>
          </cell>
          <cell r="L429">
            <v>4420.3124999999991</v>
          </cell>
          <cell r="M429">
            <v>4530.8203124999991</v>
          </cell>
          <cell r="N429">
            <v>4644.0908203124982</v>
          </cell>
          <cell r="O429">
            <v>4760.1930908203103</v>
          </cell>
        </row>
        <row r="438">
          <cell r="D438">
            <v>2976750.6030981434</v>
          </cell>
          <cell r="E438">
            <v>0</v>
          </cell>
          <cell r="F438">
            <v>0</v>
          </cell>
          <cell r="G438">
            <v>0</v>
          </cell>
          <cell r="H438"/>
          <cell r="I438"/>
          <cell r="J438">
            <v>345000</v>
          </cell>
          <cell r="K438">
            <v>345000</v>
          </cell>
          <cell r="L438">
            <v>724931.24999999988</v>
          </cell>
          <cell r="M438">
            <v>0</v>
          </cell>
          <cell r="N438">
            <v>761630.89453124953</v>
          </cell>
          <cell r="O438">
            <v>0</v>
          </cell>
          <cell r="P438">
            <v>800188.45856689394</v>
          </cell>
          <cell r="Q438"/>
        </row>
        <row r="439">
          <cell r="D439"/>
        </row>
        <row r="440">
          <cell r="D440"/>
        </row>
        <row r="441">
          <cell r="D441"/>
        </row>
        <row r="442">
          <cell r="D442">
            <v>219964.453125</v>
          </cell>
          <cell r="E442">
            <v>0</v>
          </cell>
          <cell r="F442">
            <v>0</v>
          </cell>
          <cell r="G442">
            <v>0</v>
          </cell>
          <cell r="H442"/>
          <cell r="I442"/>
          <cell r="J442"/>
          <cell r="K442"/>
          <cell r="L442">
            <v>86250</v>
          </cell>
          <cell r="M442">
            <v>88406.25</v>
          </cell>
          <cell r="N442">
            <v>45308.203125</v>
          </cell>
          <cell r="P442"/>
          <cell r="Q442"/>
        </row>
        <row r="443">
          <cell r="D443"/>
        </row>
        <row r="444">
          <cell r="D444"/>
        </row>
        <row r="445">
          <cell r="D445"/>
        </row>
        <row r="446">
          <cell r="D446"/>
        </row>
        <row r="447">
          <cell r="D447">
            <v>3975085.4812454223</v>
          </cell>
          <cell r="E447">
            <v>3456596.0706481934</v>
          </cell>
          <cell r="F447">
            <v>0</v>
          </cell>
          <cell r="G447">
            <v>0</v>
          </cell>
          <cell r="H447"/>
          <cell r="I447"/>
          <cell r="J447">
            <v>230000</v>
          </cell>
          <cell r="K447">
            <v>825125</v>
          </cell>
          <cell r="L447">
            <v>1208218.75</v>
          </cell>
          <cell r="M447">
            <v>247684.84374999997</v>
          </cell>
          <cell r="N447">
            <v>476019.30908203119</v>
          </cell>
          <cell r="O447">
            <v>487919.79180908191</v>
          </cell>
          <cell r="P447">
            <v>500117.78660430887</v>
          </cell>
          <cell r="Q447"/>
        </row>
        <row r="448">
          <cell r="D448"/>
        </row>
        <row r="449">
          <cell r="D449"/>
        </row>
        <row r="450">
          <cell r="D450"/>
        </row>
        <row r="451">
          <cell r="D451"/>
        </row>
        <row r="452">
          <cell r="D452">
            <v>542471.54179611208</v>
          </cell>
          <cell r="E452">
            <v>471714.38417053223</v>
          </cell>
          <cell r="F452">
            <v>0</v>
          </cell>
          <cell r="G452">
            <v>0</v>
          </cell>
          <cell r="H452"/>
          <cell r="I452"/>
          <cell r="J452">
            <v>71875</v>
          </cell>
          <cell r="K452">
            <v>73671.874999999985</v>
          </cell>
          <cell r="L452">
            <v>75513.671874999985</v>
          </cell>
          <cell r="M452">
            <v>77401.513671874985</v>
          </cell>
          <cell r="N452">
            <v>79336.55151367186</v>
          </cell>
          <cell r="O452">
            <v>81319.965301513657</v>
          </cell>
          <cell r="P452">
            <v>83352.964434051493</v>
          </cell>
          <cell r="Q452"/>
        </row>
        <row r="453">
          <cell r="D453"/>
        </row>
        <row r="454">
          <cell r="D454"/>
        </row>
        <row r="455">
          <cell r="D455"/>
        </row>
        <row r="456">
          <cell r="D456"/>
        </row>
        <row r="459">
          <cell r="C459" t="str">
            <v>3.1.c Enhance collection and curation of physical oceanography and micronekton data to inform modelling of climate-driven tuna biomass redistribution.</v>
          </cell>
        </row>
        <row r="461">
          <cell r="D461">
            <v>662220.09298681945</v>
          </cell>
          <cell r="E461">
            <v>0</v>
          </cell>
          <cell r="F461">
            <v>115168.7118237947</v>
          </cell>
          <cell r="G461">
            <v>0</v>
          </cell>
          <cell r="J461">
            <v>46983.090232843846</v>
          </cell>
          <cell r="K461">
            <v>96315.334977329883</v>
          </cell>
          <cell r="L461">
            <v>98723.21835176312</v>
          </cell>
          <cell r="M461">
            <v>101191.2988105572</v>
          </cell>
          <cell r="N461">
            <v>103721.08128082112</v>
          </cell>
          <cell r="O461">
            <v>106314.10831284164</v>
          </cell>
          <cell r="P461">
            <v>108971.96102066268</v>
          </cell>
          <cell r="Q461"/>
        </row>
        <row r="466">
          <cell r="D466">
            <v>0</v>
          </cell>
        </row>
        <row r="467">
          <cell r="D467">
            <v>0</v>
          </cell>
        </row>
        <row r="468">
          <cell r="D468">
            <v>0</v>
          </cell>
        </row>
        <row r="469">
          <cell r="D469">
            <v>0</v>
          </cell>
        </row>
        <row r="470">
          <cell r="D470">
            <v>288879.61085505027</v>
          </cell>
          <cell r="E470">
            <v>0</v>
          </cell>
          <cell r="F470">
            <v>0</v>
          </cell>
          <cell r="G470">
            <v>0</v>
          </cell>
          <cell r="J470">
            <v>13133.452538807307</v>
          </cell>
          <cell r="K470">
            <v>38019.375899226055</v>
          </cell>
          <cell r="L470">
            <v>38969.860296706705</v>
          </cell>
          <cell r="M470">
            <v>39944.106804124356</v>
          </cell>
          <cell r="N470">
            <v>41964.081001028426</v>
          </cell>
          <cell r="O470">
            <v>46153.90047096707</v>
          </cell>
          <cell r="P470">
            <v>47307.747982741232</v>
          </cell>
          <cell r="Q470">
            <v>23387.085861449104</v>
          </cell>
        </row>
        <row r="476">
          <cell r="D476">
            <v>245523.32442528417</v>
          </cell>
          <cell r="E476">
            <v>0</v>
          </cell>
          <cell r="F476">
            <v>0</v>
          </cell>
          <cell r="G476">
            <v>0</v>
          </cell>
          <cell r="J476">
            <v>12334.270208471766</v>
          </cell>
          <cell r="K476">
            <v>35170.117156290638</v>
          </cell>
          <cell r="L476">
            <v>36049.370085197901</v>
          </cell>
          <cell r="M476">
            <v>36950.604337327844</v>
          </cell>
          <cell r="N476">
            <v>38791.499799039964</v>
          </cell>
          <cell r="O476">
            <v>42581.46313034866</v>
          </cell>
          <cell r="P476">
            <v>43645.999708607371</v>
          </cell>
        </row>
        <row r="477">
          <cell r="D477"/>
        </row>
        <row r="482">
          <cell r="D482">
            <v>154272.53519685651</v>
          </cell>
          <cell r="E482">
            <v>0</v>
          </cell>
          <cell r="F482">
            <v>0</v>
          </cell>
          <cell r="G482">
            <v>0</v>
          </cell>
          <cell r="J482">
            <v>8069.7114919840014</v>
          </cell>
          <cell r="K482">
            <v>19966.038254029918</v>
          </cell>
          <cell r="L482">
            <v>20465.189210380664</v>
          </cell>
          <cell r="M482">
            <v>20976.818940640173</v>
          </cell>
          <cell r="N482">
            <v>21862.122978328007</v>
          </cell>
          <cell r="O482">
            <v>23518.393012614571</v>
          </cell>
          <cell r="P482">
            <v>24106.352837929935</v>
          </cell>
          <cell r="Q482">
            <v>15307.908470949236</v>
          </cell>
        </row>
        <row r="483">
          <cell r="D483"/>
        </row>
        <row r="488">
          <cell r="D488">
            <v>288879.61085505027</v>
          </cell>
          <cell r="E488">
            <v>0</v>
          </cell>
          <cell r="F488">
            <v>0</v>
          </cell>
          <cell r="G488">
            <v>0</v>
          </cell>
          <cell r="J488">
            <v>13133.452538807307</v>
          </cell>
          <cell r="K488">
            <v>38019.375899226055</v>
          </cell>
          <cell r="L488">
            <v>38969.860296706705</v>
          </cell>
          <cell r="M488">
            <v>39944.106804124356</v>
          </cell>
          <cell r="N488">
            <v>41964.081001028426</v>
          </cell>
          <cell r="O488">
            <v>46153.90047096707</v>
          </cell>
          <cell r="P488">
            <v>47307.747982741232</v>
          </cell>
          <cell r="Q488">
            <v>23387.085861449104</v>
          </cell>
        </row>
        <row r="494">
          <cell r="D494">
            <v>133644.0193142941</v>
          </cell>
          <cell r="E494"/>
          <cell r="F494"/>
          <cell r="K494">
            <v>20495.122186167224</v>
          </cell>
          <cell r="L494">
            <v>21007.500240821402</v>
          </cell>
          <cell r="M494">
            <v>21532.687746841933</v>
          </cell>
          <cell r="N494">
            <v>22071.004940512979</v>
          </cell>
          <cell r="O494">
            <v>23969.236641950887</v>
          </cell>
          <cell r="P494">
            <v>24568.467557999662</v>
          </cell>
          <cell r="Q494"/>
        </row>
        <row r="495">
          <cell r="D495"/>
        </row>
        <row r="500">
          <cell r="D500">
            <v>133644.0193142941</v>
          </cell>
          <cell r="E500"/>
          <cell r="F500"/>
          <cell r="K500">
            <v>20495.122186167224</v>
          </cell>
          <cell r="L500">
            <v>21007.500240821402</v>
          </cell>
          <cell r="M500">
            <v>21532.687746841933</v>
          </cell>
          <cell r="N500">
            <v>22071.004940512979</v>
          </cell>
          <cell r="O500">
            <v>23969.236641950887</v>
          </cell>
          <cell r="P500">
            <v>24568.467557999662</v>
          </cell>
          <cell r="Q500"/>
        </row>
        <row r="501">
          <cell r="D501"/>
        </row>
        <row r="512">
          <cell r="D512">
            <v>0</v>
          </cell>
        </row>
        <row r="513">
          <cell r="D513">
            <v>181343.33378906248</v>
          </cell>
          <cell r="E513">
            <v>0</v>
          </cell>
          <cell r="F513">
            <v>0</v>
          </cell>
          <cell r="G513">
            <v>0</v>
          </cell>
          <cell r="H513"/>
          <cell r="I513"/>
          <cell r="K513">
            <v>34500</v>
          </cell>
          <cell r="L513">
            <v>35362.499999999993</v>
          </cell>
          <cell r="M513">
            <v>36246.562499999993</v>
          </cell>
          <cell r="N513">
            <v>37152.726562499985</v>
          </cell>
          <cell r="O513">
            <v>38081.544726562483</v>
          </cell>
        </row>
        <row r="514">
          <cell r="D514"/>
        </row>
        <row r="515">
          <cell r="D515"/>
        </row>
        <row r="516">
          <cell r="D516"/>
        </row>
        <row r="517">
          <cell r="D517"/>
        </row>
        <row r="518">
          <cell r="D518"/>
        </row>
        <row r="519">
          <cell r="D519">
            <v>45335.833447265628</v>
          </cell>
          <cell r="E519">
            <v>0</v>
          </cell>
          <cell r="F519">
            <v>0</v>
          </cell>
          <cell r="G519">
            <v>0</v>
          </cell>
          <cell r="H519"/>
          <cell r="I519"/>
          <cell r="K519">
            <v>8625</v>
          </cell>
          <cell r="L519">
            <v>8840.625</v>
          </cell>
          <cell r="M519">
            <v>9061.640625</v>
          </cell>
          <cell r="N519">
            <v>9288.181640625</v>
          </cell>
          <cell r="O519">
            <v>9520.3861816406243</v>
          </cell>
        </row>
        <row r="520">
          <cell r="D520"/>
        </row>
        <row r="521">
          <cell r="D521"/>
        </row>
        <row r="522">
          <cell r="D522"/>
        </row>
        <row r="525">
          <cell r="D525">
            <v>769931.74353008997</v>
          </cell>
          <cell r="E525">
            <v>0</v>
          </cell>
          <cell r="F525">
            <v>0</v>
          </cell>
          <cell r="G525">
            <v>0</v>
          </cell>
          <cell r="J525">
            <v>54625</v>
          </cell>
          <cell r="K525">
            <v>111981.24999999999</v>
          </cell>
          <cell r="L525">
            <v>114780.78124999997</v>
          </cell>
          <cell r="M525">
            <v>117650.30078124994</v>
          </cell>
          <cell r="N525">
            <v>120591.55830078118</v>
          </cell>
          <cell r="O525">
            <v>123606.3472583007</v>
          </cell>
          <cell r="P525">
            <v>126696.50593975821</v>
          </cell>
          <cell r="Q525"/>
        </row>
        <row r="526">
          <cell r="D526"/>
        </row>
        <row r="527">
          <cell r="D527"/>
        </row>
        <row r="528">
          <cell r="D528"/>
        </row>
        <row r="529">
          <cell r="D529"/>
        </row>
        <row r="530">
          <cell r="D530"/>
        </row>
        <row r="531">
          <cell r="D531">
            <v>690000</v>
          </cell>
          <cell r="E531">
            <v>0</v>
          </cell>
          <cell r="F531">
            <v>0</v>
          </cell>
          <cell r="G531">
            <v>0</v>
          </cell>
          <cell r="J531">
            <v>92000</v>
          </cell>
          <cell r="K531">
            <v>138000</v>
          </cell>
          <cell r="L531">
            <v>92000</v>
          </cell>
          <cell r="M531">
            <v>138000</v>
          </cell>
          <cell r="N531">
            <v>138000</v>
          </cell>
          <cell r="O531">
            <v>92000</v>
          </cell>
          <cell r="P531"/>
          <cell r="Q531"/>
        </row>
        <row r="532">
          <cell r="D532"/>
        </row>
        <row r="533">
          <cell r="D533"/>
        </row>
        <row r="534">
          <cell r="D534"/>
        </row>
        <row r="535">
          <cell r="D535"/>
        </row>
        <row r="536">
          <cell r="D536"/>
        </row>
        <row r="537">
          <cell r="D537">
            <v>1377772.5936854242</v>
          </cell>
          <cell r="E537">
            <v>0</v>
          </cell>
          <cell r="F537">
            <v>0</v>
          </cell>
          <cell r="G537">
            <v>0</v>
          </cell>
          <cell r="J537">
            <v>97750</v>
          </cell>
          <cell r="K537">
            <v>200387.49999999997</v>
          </cell>
          <cell r="L537">
            <v>205397.18749999994</v>
          </cell>
          <cell r="M537">
            <v>210532.11718749988</v>
          </cell>
          <cell r="N537">
            <v>215795.42011718737</v>
          </cell>
          <cell r="O537">
            <v>221190.30562011705</v>
          </cell>
          <cell r="P537">
            <v>226720.06326061997</v>
          </cell>
          <cell r="Q537"/>
        </row>
        <row r="538">
          <cell r="D538"/>
        </row>
        <row r="539">
          <cell r="D539"/>
        </row>
        <row r="540">
          <cell r="D540"/>
        </row>
        <row r="541">
          <cell r="D541"/>
        </row>
        <row r="542">
          <cell r="D542"/>
        </row>
        <row r="543">
          <cell r="D543">
            <v>867954.46687377908</v>
          </cell>
          <cell r="E543">
            <v>0</v>
          </cell>
          <cell r="F543">
            <v>0</v>
          </cell>
          <cell r="G543">
            <v>0</v>
          </cell>
          <cell r="J543">
            <v>115000</v>
          </cell>
          <cell r="K543">
            <v>117874.99999999999</v>
          </cell>
          <cell r="L543">
            <v>120821.87499999997</v>
          </cell>
          <cell r="M543">
            <v>123842.42187499994</v>
          </cell>
          <cell r="N543">
            <v>126938.48242187493</v>
          </cell>
          <cell r="O543">
            <v>130111.94448242179</v>
          </cell>
          <cell r="P543">
            <v>133364.74309448234</v>
          </cell>
          <cell r="Q543"/>
        </row>
        <row r="544">
          <cell r="D544"/>
        </row>
        <row r="545">
          <cell r="D545"/>
        </row>
        <row r="546">
          <cell r="D546"/>
        </row>
        <row r="547">
          <cell r="D547"/>
        </row>
        <row r="551">
          <cell r="C551" t="str">
            <v>Activity 3.2: Assess the impact of tuna biomass redistribution on national economies</v>
          </cell>
        </row>
        <row r="552">
          <cell r="C552" t="str">
            <v xml:space="preserve">3.2a. Conduct bio-economic and fleet dynamics modelling to estimate changes in tuna catch, and associated socio-economic benefits. </v>
          </cell>
        </row>
        <row r="556">
          <cell r="D556">
            <v>724156.65401486889</v>
          </cell>
          <cell r="E556">
            <v>0</v>
          </cell>
          <cell r="F556">
            <v>0</v>
          </cell>
          <cell r="G556">
            <v>0</v>
          </cell>
          <cell r="J556">
            <v>51377.355925338925</v>
          </cell>
          <cell r="K556">
            <v>105323.5796469448</v>
          </cell>
          <cell r="L556">
            <v>107956.66913811841</v>
          </cell>
          <cell r="M556">
            <v>110655.58586657136</v>
          </cell>
          <cell r="N556">
            <v>113421.97551323564</v>
          </cell>
          <cell r="O556">
            <v>116257.52490106651</v>
          </cell>
          <cell r="P556">
            <v>119163.96302359317</v>
          </cell>
          <cell r="Q556"/>
        </row>
        <row r="561">
          <cell r="D561">
            <v>724156.65401486889</v>
          </cell>
          <cell r="E561">
            <v>0</v>
          </cell>
          <cell r="F561">
            <v>0</v>
          </cell>
          <cell r="G561">
            <v>0</v>
          </cell>
          <cell r="J561">
            <v>51377.355925338925</v>
          </cell>
          <cell r="K561">
            <v>105323.5796469448</v>
          </cell>
          <cell r="L561">
            <v>107956.66913811841</v>
          </cell>
          <cell r="M561">
            <v>110655.58586657136</v>
          </cell>
          <cell r="N561">
            <v>113421.97551323564</v>
          </cell>
          <cell r="O561">
            <v>116257.52490106651</v>
          </cell>
          <cell r="P561">
            <v>119163.96302359317</v>
          </cell>
          <cell r="Q561"/>
        </row>
        <row r="566">
          <cell r="D566">
            <v>129658.86096470132</v>
          </cell>
          <cell r="E566">
            <v>0</v>
          </cell>
          <cell r="F566">
            <v>0</v>
          </cell>
          <cell r="G566">
            <v>0</v>
          </cell>
          <cell r="J566"/>
          <cell r="K566">
            <v>20298.090931939725</v>
          </cell>
          <cell r="L566">
            <v>20805.54320523822</v>
          </cell>
          <cell r="M566">
            <v>21325.681785369172</v>
          </cell>
          <cell r="N566">
            <v>21858.823830003399</v>
          </cell>
          <cell r="O566">
            <v>22405.29442575348</v>
          </cell>
          <cell r="P566">
            <v>22965.426786397322</v>
          </cell>
          <cell r="Q566"/>
        </row>
        <row r="567">
          <cell r="D567"/>
        </row>
        <row r="568">
          <cell r="D568"/>
        </row>
        <row r="569">
          <cell r="D569"/>
        </row>
        <row r="570">
          <cell r="D570"/>
        </row>
        <row r="571">
          <cell r="D571"/>
        </row>
        <row r="572">
          <cell r="D572">
            <v>1103700.1549780325</v>
          </cell>
          <cell r="E572">
            <v>0</v>
          </cell>
          <cell r="F572">
            <v>0</v>
          </cell>
          <cell r="G572">
            <v>0</v>
          </cell>
          <cell r="J572">
            <v>78305.150388073074</v>
          </cell>
          <cell r="K572">
            <v>160525.5582955498</v>
          </cell>
          <cell r="L572">
            <v>164538.69725293852</v>
          </cell>
          <cell r="M572">
            <v>168652.16468426195</v>
          </cell>
          <cell r="N572">
            <v>172868.46880136849</v>
          </cell>
          <cell r="O572">
            <v>177190.18052140271</v>
          </cell>
          <cell r="P572">
            <v>181619.93503443777</v>
          </cell>
          <cell r="Q572"/>
        </row>
        <row r="577">
          <cell r="D577">
            <v>476321.12082488945</v>
          </cell>
          <cell r="E577">
            <v>0</v>
          </cell>
          <cell r="F577">
            <v>0</v>
          </cell>
          <cell r="G577">
            <v>0</v>
          </cell>
          <cell r="J577"/>
          <cell r="K577">
            <v>74568.05768129653</v>
          </cell>
          <cell r="L577">
            <v>76432.259123328928</v>
          </cell>
          <cell r="M577">
            <v>78343.065601412149</v>
          </cell>
          <cell r="N577">
            <v>80301.642241447465</v>
          </cell>
          <cell r="O577">
            <v>82309.183297483629</v>
          </cell>
          <cell r="P577">
            <v>84366.912879920739</v>
          </cell>
          <cell r="Q577"/>
        </row>
        <row r="578">
          <cell r="D578"/>
        </row>
        <row r="579">
          <cell r="D579"/>
        </row>
        <row r="580">
          <cell r="D580"/>
        </row>
        <row r="581">
          <cell r="D581"/>
        </row>
        <row r="582">
          <cell r="D582"/>
        </row>
        <row r="583">
          <cell r="D583">
            <v>437959.59060118662</v>
          </cell>
          <cell r="E583">
            <v>0</v>
          </cell>
          <cell r="F583">
            <v>0</v>
          </cell>
          <cell r="G583">
            <v>0</v>
          </cell>
          <cell r="J583"/>
          <cell r="K583">
            <v>68562.561234886583</v>
          </cell>
          <cell r="L583">
            <v>70276.625265758747</v>
          </cell>
          <cell r="M583">
            <v>72033.540897402709</v>
          </cell>
          <cell r="N583">
            <v>73834.379419837773</v>
          </cell>
          <cell r="O583">
            <v>75680.23890533371</v>
          </cell>
          <cell r="P583">
            <v>77572.244877967052</v>
          </cell>
          <cell r="Q583"/>
        </row>
        <row r="584">
          <cell r="D584"/>
        </row>
        <row r="585">
          <cell r="D585"/>
        </row>
        <row r="586">
          <cell r="D586"/>
        </row>
        <row r="587">
          <cell r="D587"/>
        </row>
        <row r="588">
          <cell r="D588"/>
        </row>
        <row r="589">
          <cell r="D589">
            <v>437959.59060118662</v>
          </cell>
          <cell r="E589">
            <v>0</v>
          </cell>
          <cell r="F589">
            <v>0</v>
          </cell>
          <cell r="G589">
            <v>0</v>
          </cell>
          <cell r="J589"/>
          <cell r="K589">
            <v>68562.561234886583</v>
          </cell>
          <cell r="L589">
            <v>70276.625265758747</v>
          </cell>
          <cell r="M589">
            <v>72033.540897402709</v>
          </cell>
          <cell r="N589">
            <v>73834.379419837773</v>
          </cell>
          <cell r="O589">
            <v>75680.23890533371</v>
          </cell>
          <cell r="P589">
            <v>77572.244877967052</v>
          </cell>
          <cell r="Q589"/>
        </row>
        <row r="590">
          <cell r="D590"/>
        </row>
        <row r="591">
          <cell r="D591"/>
        </row>
        <row r="592">
          <cell r="D592"/>
        </row>
        <row r="593">
          <cell r="D593"/>
        </row>
        <row r="594">
          <cell r="D594"/>
        </row>
        <row r="595">
          <cell r="D595">
            <v>0</v>
          </cell>
        </row>
        <row r="596">
          <cell r="D596">
            <v>143769.03529951777</v>
          </cell>
          <cell r="E596">
            <v>121098.83404252891</v>
          </cell>
          <cell r="F596">
            <v>0</v>
          </cell>
          <cell r="G596">
            <v>0</v>
          </cell>
          <cell r="J596"/>
          <cell r="K596">
            <v>22507.038315733254</v>
          </cell>
          <cell r="L596">
            <v>23069.714273626589</v>
          </cell>
          <cell r="M596">
            <v>23646.45713046725</v>
          </cell>
          <cell r="N596">
            <v>24237.618558728929</v>
          </cell>
          <cell r="O596">
            <v>24843.559022697151</v>
          </cell>
          <cell r="P596">
            <v>25464.647998264583</v>
          </cell>
          <cell r="Q596"/>
        </row>
        <row r="597">
          <cell r="D597"/>
        </row>
        <row r="598">
          <cell r="D598"/>
        </row>
        <row r="599">
          <cell r="D599"/>
        </row>
        <row r="600">
          <cell r="D600"/>
        </row>
        <row r="601">
          <cell r="D601"/>
        </row>
        <row r="602">
          <cell r="D602">
            <v>288879.61085505027</v>
          </cell>
          <cell r="E602">
            <v>0</v>
          </cell>
          <cell r="F602">
            <v>0</v>
          </cell>
          <cell r="G602">
            <v>0</v>
          </cell>
          <cell r="J602">
            <v>13133.452538807307</v>
          </cell>
          <cell r="K602">
            <v>38019.375899226055</v>
          </cell>
          <cell r="L602">
            <v>38969.860296706705</v>
          </cell>
          <cell r="M602">
            <v>39944.106804124356</v>
          </cell>
          <cell r="N602">
            <v>41964.081001028426</v>
          </cell>
          <cell r="O602">
            <v>46153.90047096707</v>
          </cell>
          <cell r="P602">
            <v>47307.747982741232</v>
          </cell>
          <cell r="Q602">
            <v>23387.085861449104</v>
          </cell>
        </row>
        <row r="608">
          <cell r="D608">
            <v>245523.32442528417</v>
          </cell>
          <cell r="E608">
            <v>0</v>
          </cell>
          <cell r="F608">
            <v>0</v>
          </cell>
          <cell r="G608">
            <v>0</v>
          </cell>
          <cell r="J608">
            <v>12334.270208471766</v>
          </cell>
          <cell r="K608">
            <v>35170.117156290638</v>
          </cell>
          <cell r="L608">
            <v>36049.370085197901</v>
          </cell>
          <cell r="M608">
            <v>36950.604337327844</v>
          </cell>
          <cell r="N608">
            <v>38791.499799039964</v>
          </cell>
          <cell r="O608">
            <v>42581.46313034866</v>
          </cell>
          <cell r="P608">
            <v>43645.999708607371</v>
          </cell>
        </row>
        <row r="609">
          <cell r="D609"/>
        </row>
        <row r="614">
          <cell r="D614">
            <v>154272.53519685651</v>
          </cell>
          <cell r="E614">
            <v>0</v>
          </cell>
          <cell r="F614">
            <v>0</v>
          </cell>
          <cell r="G614">
            <v>0</v>
          </cell>
          <cell r="J614">
            <v>8069.7114919840014</v>
          </cell>
          <cell r="K614">
            <v>19966.038254029918</v>
          </cell>
          <cell r="L614">
            <v>20465.189210380664</v>
          </cell>
          <cell r="M614">
            <v>20976.818940640173</v>
          </cell>
          <cell r="N614">
            <v>21862.122978328007</v>
          </cell>
          <cell r="O614">
            <v>23518.393012614571</v>
          </cell>
          <cell r="P614">
            <v>24106.352837929935</v>
          </cell>
          <cell r="Q614">
            <v>15307.908470949236</v>
          </cell>
        </row>
        <row r="615">
          <cell r="D615"/>
        </row>
        <row r="620">
          <cell r="D620">
            <v>288879.61085505027</v>
          </cell>
          <cell r="E620">
            <v>0</v>
          </cell>
          <cell r="F620">
            <v>0</v>
          </cell>
          <cell r="G620">
            <v>0</v>
          </cell>
          <cell r="J620">
            <v>13133.452538807307</v>
          </cell>
          <cell r="K620">
            <v>38019.375899226055</v>
          </cell>
          <cell r="L620">
            <v>38969.860296706705</v>
          </cell>
          <cell r="M620">
            <v>39944.106804124356</v>
          </cell>
          <cell r="N620">
            <v>41964.081001028426</v>
          </cell>
          <cell r="O620">
            <v>46153.90047096707</v>
          </cell>
          <cell r="P620">
            <v>47307.747982741232</v>
          </cell>
          <cell r="Q620">
            <v>23387.085861449104</v>
          </cell>
        </row>
        <row r="626">
          <cell r="D626">
            <v>133644.0193142941</v>
          </cell>
          <cell r="E626"/>
          <cell r="F626"/>
          <cell r="K626">
            <v>20495.122186167224</v>
          </cell>
          <cell r="L626">
            <v>21007.500240821402</v>
          </cell>
          <cell r="M626">
            <v>21532.687746841933</v>
          </cell>
          <cell r="N626">
            <v>22071.004940512979</v>
          </cell>
          <cell r="O626">
            <v>23969.236641950887</v>
          </cell>
          <cell r="P626">
            <v>24568.467557999662</v>
          </cell>
          <cell r="Q626"/>
        </row>
        <row r="627">
          <cell r="D627"/>
        </row>
        <row r="632">
          <cell r="D632">
            <v>133644.0193142941</v>
          </cell>
          <cell r="E632"/>
          <cell r="F632"/>
          <cell r="K632">
            <v>20495.122186167224</v>
          </cell>
          <cell r="L632">
            <v>21007.500240821402</v>
          </cell>
          <cell r="M632">
            <v>21532.687746841933</v>
          </cell>
          <cell r="N632">
            <v>22071.004940512979</v>
          </cell>
          <cell r="O632">
            <v>23969.236641950887</v>
          </cell>
          <cell r="P632">
            <v>24568.467557999662</v>
          </cell>
          <cell r="Q632"/>
        </row>
        <row r="633">
          <cell r="D633"/>
        </row>
        <row r="638">
          <cell r="D638"/>
        </row>
        <row r="644">
          <cell r="D644">
            <v>0</v>
          </cell>
        </row>
        <row r="645">
          <cell r="D645"/>
        </row>
        <row r="646">
          <cell r="D646"/>
        </row>
        <row r="647">
          <cell r="D647"/>
        </row>
        <row r="648">
          <cell r="D648"/>
        </row>
        <row r="650">
          <cell r="D650">
            <v>0</v>
          </cell>
        </row>
        <row r="651">
          <cell r="D651">
            <v>120895.55585937499</v>
          </cell>
          <cell r="E651">
            <v>0</v>
          </cell>
          <cell r="F651">
            <v>0</v>
          </cell>
          <cell r="G651">
            <v>0</v>
          </cell>
          <cell r="K651">
            <v>23000</v>
          </cell>
          <cell r="L651">
            <v>23575</v>
          </cell>
          <cell r="M651">
            <v>24164.374999999996</v>
          </cell>
          <cell r="N651">
            <v>24768.484374999993</v>
          </cell>
          <cell r="O651">
            <v>25387.696484374988</v>
          </cell>
        </row>
        <row r="652">
          <cell r="D652"/>
        </row>
        <row r="653">
          <cell r="D653"/>
        </row>
        <row r="654">
          <cell r="D654"/>
        </row>
        <row r="655">
          <cell r="D655"/>
        </row>
        <row r="656">
          <cell r="D656"/>
        </row>
        <row r="657">
          <cell r="D657">
            <v>30223.888964843747</v>
          </cell>
          <cell r="E657">
            <v>0</v>
          </cell>
          <cell r="F657">
            <v>0</v>
          </cell>
          <cell r="G657">
            <v>0</v>
          </cell>
          <cell r="K657">
            <v>5750</v>
          </cell>
          <cell r="L657">
            <v>5893.75</v>
          </cell>
          <cell r="M657">
            <v>6041.0937499999991</v>
          </cell>
          <cell r="N657">
            <v>6192.1210937499982</v>
          </cell>
          <cell r="O657">
            <v>6346.9241210937471</v>
          </cell>
        </row>
        <row r="662">
          <cell r="D662">
            <v>423134.44550781249</v>
          </cell>
          <cell r="E662">
            <v>0</v>
          </cell>
          <cell r="F662">
            <v>0</v>
          </cell>
          <cell r="G662">
            <v>0</v>
          </cell>
          <cell r="K662">
            <v>80500</v>
          </cell>
          <cell r="L662">
            <v>82512.5</v>
          </cell>
          <cell r="M662">
            <v>84575.3125</v>
          </cell>
          <cell r="N662">
            <v>86689.6953125</v>
          </cell>
          <cell r="O662">
            <v>88856.937695312503</v>
          </cell>
        </row>
        <row r="668">
          <cell r="D668">
            <v>105783.61137695312</v>
          </cell>
          <cell r="E668">
            <v>0</v>
          </cell>
          <cell r="F668">
            <v>0</v>
          </cell>
          <cell r="G668">
            <v>0</v>
          </cell>
          <cell r="K668">
            <v>20125</v>
          </cell>
          <cell r="L668">
            <v>20628.125</v>
          </cell>
          <cell r="M668">
            <v>21143.828125</v>
          </cell>
          <cell r="N668">
            <v>21672.423828125</v>
          </cell>
          <cell r="O668">
            <v>22214.234423828126</v>
          </cell>
        </row>
        <row r="669">
          <cell r="D669"/>
        </row>
        <row r="670">
          <cell r="D670"/>
        </row>
        <row r="671">
          <cell r="D671"/>
        </row>
        <row r="673">
          <cell r="D673">
            <v>604477.77929687488</v>
          </cell>
          <cell r="E673">
            <v>0</v>
          </cell>
          <cell r="F673">
            <v>0</v>
          </cell>
          <cell r="G673">
            <v>0</v>
          </cell>
          <cell r="K673">
            <v>115000</v>
          </cell>
          <cell r="L673">
            <v>117874.99999999999</v>
          </cell>
          <cell r="M673">
            <v>120821.87499999997</v>
          </cell>
          <cell r="N673">
            <v>123842.42187499994</v>
          </cell>
          <cell r="O673">
            <v>126938.48242187493</v>
          </cell>
        </row>
        <row r="674">
          <cell r="D674"/>
        </row>
        <row r="675">
          <cell r="D675"/>
        </row>
        <row r="676">
          <cell r="D676"/>
        </row>
        <row r="677">
          <cell r="D677"/>
        </row>
        <row r="678">
          <cell r="D678"/>
        </row>
        <row r="679">
          <cell r="D679">
            <v>151119.44482421872</v>
          </cell>
          <cell r="E679">
            <v>0</v>
          </cell>
          <cell r="F679">
            <v>0</v>
          </cell>
          <cell r="G679">
            <v>0</v>
          </cell>
          <cell r="K679">
            <v>28750</v>
          </cell>
          <cell r="L679">
            <v>29468.749999999996</v>
          </cell>
          <cell r="M679">
            <v>30205.468749999993</v>
          </cell>
          <cell r="N679">
            <v>30960.605468749985</v>
          </cell>
          <cell r="O679">
            <v>31734.620605468732</v>
          </cell>
        </row>
        <row r="680">
          <cell r="D680"/>
        </row>
        <row r="681">
          <cell r="D681"/>
        </row>
        <row r="682">
          <cell r="D682"/>
        </row>
        <row r="684">
          <cell r="D684">
            <v>202613.61671844477</v>
          </cell>
          <cell r="E684">
            <v>0</v>
          </cell>
          <cell r="F684">
            <v>0</v>
          </cell>
          <cell r="G684">
            <v>0</v>
          </cell>
          <cell r="H684"/>
          <cell r="I684"/>
          <cell r="J684">
            <v>14375</v>
          </cell>
          <cell r="K684">
            <v>29468.749999999996</v>
          </cell>
          <cell r="L684">
            <v>30205.468749999993</v>
          </cell>
          <cell r="M684">
            <v>30960.605468749985</v>
          </cell>
          <cell r="N684">
            <v>31734.620605468732</v>
          </cell>
          <cell r="O684">
            <v>32527.986120605448</v>
          </cell>
          <cell r="P684">
            <v>33341.185773620586</v>
          </cell>
        </row>
        <row r="685">
          <cell r="D685"/>
        </row>
        <row r="686">
          <cell r="D686"/>
        </row>
        <row r="687">
          <cell r="D687"/>
        </row>
        <row r="688">
          <cell r="D688"/>
        </row>
        <row r="689">
          <cell r="D689">
            <v>202613.61671844477</v>
          </cell>
          <cell r="E689">
            <v>0</v>
          </cell>
          <cell r="F689">
            <v>0</v>
          </cell>
          <cell r="G689">
            <v>0</v>
          </cell>
          <cell r="J689">
            <v>14375</v>
          </cell>
          <cell r="K689">
            <v>29468.749999999996</v>
          </cell>
          <cell r="L689">
            <v>30205.468749999993</v>
          </cell>
          <cell r="M689">
            <v>30960.605468749985</v>
          </cell>
          <cell r="N689">
            <v>31734.620605468732</v>
          </cell>
          <cell r="O689">
            <v>32527.986120605448</v>
          </cell>
          <cell r="P689">
            <v>33341.185773620586</v>
          </cell>
        </row>
        <row r="690">
          <cell r="D690"/>
        </row>
        <row r="691">
          <cell r="D691"/>
        </row>
        <row r="692">
          <cell r="D692"/>
        </row>
        <row r="693">
          <cell r="D693"/>
        </row>
        <row r="696">
          <cell r="C696" t="str">
            <v xml:space="preserve">
Activity 3.3: Provide AWS-related training to national institutions to engage in negotiations relating to impacts of climate change on tuna</v>
          </cell>
        </row>
        <row r="697">
          <cell r="C697" t="str">
            <v>3.3a. Academic and vocational training to increase the number of Pacific Island fisheries and climate staff with enhanced capabilities to negotiate to retian the nationla benefits received from tuna.</v>
          </cell>
          <cell r="D697"/>
        </row>
        <row r="701">
          <cell r="D701">
            <v>298923.75301611435</v>
          </cell>
          <cell r="E701">
            <v>0</v>
          </cell>
          <cell r="F701">
            <v>0</v>
          </cell>
          <cell r="G701">
            <v>0</v>
          </cell>
          <cell r="J701">
            <v>39606.031086711664</v>
          </cell>
          <cell r="K701">
            <v>40596.18186387945</v>
          </cell>
          <cell r="L701">
            <v>41611.086410476441</v>
          </cell>
          <cell r="M701">
            <v>42651.363570738344</v>
          </cell>
          <cell r="N701">
            <v>43717.647660006798</v>
          </cell>
          <cell r="O701">
            <v>44810.58885150696</v>
          </cell>
          <cell r="P701">
            <v>45930.853572794644</v>
          </cell>
          <cell r="Q701"/>
        </row>
        <row r="702">
          <cell r="D702"/>
        </row>
        <row r="703">
          <cell r="D703"/>
        </row>
        <row r="704">
          <cell r="D704"/>
        </row>
        <row r="705">
          <cell r="D705"/>
        </row>
        <row r="706">
          <cell r="D706"/>
        </row>
        <row r="707">
          <cell r="D707">
            <v>236401.06107322109</v>
          </cell>
          <cell r="E707">
            <v>0</v>
          </cell>
          <cell r="F707">
            <v>0</v>
          </cell>
          <cell r="G707">
            <v>0</v>
          </cell>
          <cell r="J707">
            <v>31322.060155229228</v>
          </cell>
          <cell r="K707">
            <v>32105.11165910996</v>
          </cell>
          <cell r="L707">
            <v>32907.739450587702</v>
          </cell>
          <cell r="M707">
            <v>33730.432936852398</v>
          </cell>
          <cell r="N707">
            <v>34573.693760273702</v>
          </cell>
          <cell r="O707">
            <v>35438.036104280545</v>
          </cell>
          <cell r="P707">
            <v>36323.987006887553</v>
          </cell>
        </row>
        <row r="712">
          <cell r="D712">
            <v>137267.61134800198</v>
          </cell>
          <cell r="E712">
            <v>0</v>
          </cell>
          <cell r="F712">
            <v>0</v>
          </cell>
          <cell r="G712">
            <v>0</v>
          </cell>
          <cell r="J712">
            <v>18187.331141779643</v>
          </cell>
          <cell r="K712">
            <v>18642.014420324133</v>
          </cell>
          <cell r="L712">
            <v>19108.064780832232</v>
          </cell>
          <cell r="M712">
            <v>19585.766400353037</v>
          </cell>
          <cell r="N712">
            <v>20075.410560361866</v>
          </cell>
          <cell r="O712">
            <v>20577.295824370907</v>
          </cell>
          <cell r="P712">
            <v>21091.728219980185</v>
          </cell>
        </row>
        <row r="713">
          <cell r="D713"/>
        </row>
        <row r="714">
          <cell r="D714"/>
        </row>
        <row r="715">
          <cell r="D715"/>
        </row>
        <row r="716">
          <cell r="D716"/>
        </row>
        <row r="717">
          <cell r="D717"/>
        </row>
        <row r="718">
          <cell r="D718">
            <v>126212.47356124461</v>
          </cell>
          <cell r="E718">
            <v>0</v>
          </cell>
          <cell r="F718">
            <v>0</v>
          </cell>
          <cell r="G718">
            <v>0</v>
          </cell>
          <cell r="J718">
            <v>16722.575910947948</v>
          </cell>
          <cell r="K718">
            <v>17140.640308721646</v>
          </cell>
          <cell r="L718">
            <v>17569.156316439687</v>
          </cell>
          <cell r="M718">
            <v>18008.385224350677</v>
          </cell>
          <cell r="N718">
            <v>18458.594854959443</v>
          </cell>
          <cell r="O718">
            <v>18920.059726333428</v>
          </cell>
          <cell r="P718">
            <v>19393.061219491763</v>
          </cell>
        </row>
        <row r="719">
          <cell r="D719"/>
        </row>
        <row r="720">
          <cell r="D720"/>
        </row>
        <row r="721">
          <cell r="D721"/>
        </row>
        <row r="722">
          <cell r="D722"/>
        </row>
        <row r="723">
          <cell r="D723"/>
        </row>
        <row r="724">
          <cell r="D724">
            <v>126212.47356124461</v>
          </cell>
          <cell r="E724">
            <v>0</v>
          </cell>
          <cell r="F724">
            <v>0</v>
          </cell>
          <cell r="G724">
            <v>0</v>
          </cell>
          <cell r="J724">
            <v>16722.575910947948</v>
          </cell>
          <cell r="K724">
            <v>17140.640308721646</v>
          </cell>
          <cell r="L724">
            <v>17569.156316439687</v>
          </cell>
          <cell r="M724">
            <v>18008.385224350677</v>
          </cell>
          <cell r="N724">
            <v>18458.594854959443</v>
          </cell>
          <cell r="O724">
            <v>18920.059726333428</v>
          </cell>
          <cell r="P724">
            <v>19393.061219491763</v>
          </cell>
        </row>
        <row r="725">
          <cell r="D725"/>
        </row>
        <row r="726">
          <cell r="D726"/>
        </row>
        <row r="727">
          <cell r="D727"/>
        </row>
        <row r="728">
          <cell r="D728"/>
        </row>
        <row r="729">
          <cell r="D729"/>
        </row>
        <row r="730">
          <cell r="D730">
            <v>102935.3307990553</v>
          </cell>
          <cell r="E730">
            <v>0</v>
          </cell>
          <cell r="F730">
            <v>0</v>
          </cell>
          <cell r="G730">
            <v>0</v>
          </cell>
          <cell r="J730"/>
          <cell r="K730">
            <v>102935.3307990553</v>
          </cell>
          <cell r="L730"/>
          <cell r="M730"/>
          <cell r="N730"/>
          <cell r="O730"/>
          <cell r="P730"/>
          <cell r="Q730"/>
        </row>
        <row r="736">
          <cell r="D736">
            <v>89878.317049055287</v>
          </cell>
          <cell r="E736">
            <v>0</v>
          </cell>
          <cell r="F736">
            <v>0</v>
          </cell>
          <cell r="G736">
            <v>0</v>
          </cell>
          <cell r="J736"/>
          <cell r="K736">
            <v>89878.317049055287</v>
          </cell>
          <cell r="L736"/>
          <cell r="M736"/>
          <cell r="N736"/>
          <cell r="O736"/>
          <cell r="P736"/>
          <cell r="Q736"/>
        </row>
        <row r="741">
          <cell r="D741">
            <v>105508.71406903166</v>
          </cell>
          <cell r="E741">
            <v>0</v>
          </cell>
          <cell r="F741">
            <v>0</v>
          </cell>
          <cell r="G741">
            <v>0</v>
          </cell>
          <cell r="J741"/>
          <cell r="K741"/>
          <cell r="L741">
            <v>105508.71406903166</v>
          </cell>
          <cell r="M741"/>
          <cell r="N741"/>
          <cell r="O741"/>
          <cell r="P741"/>
          <cell r="Q741"/>
        </row>
        <row r="747">
          <cell r="D747">
            <v>92125.274975281645</v>
          </cell>
          <cell r="E747">
            <v>0</v>
          </cell>
          <cell r="F747">
            <v>0</v>
          </cell>
          <cell r="G747">
            <v>0</v>
          </cell>
          <cell r="J747"/>
          <cell r="K747"/>
          <cell r="L747">
            <v>92125.274975281645</v>
          </cell>
          <cell r="M747"/>
          <cell r="N747"/>
          <cell r="O747"/>
          <cell r="P747"/>
          <cell r="Q747"/>
        </row>
        <row r="752">
          <cell r="D752">
            <v>108146.43192075744</v>
          </cell>
          <cell r="E752">
            <v>0</v>
          </cell>
          <cell r="F752">
            <v>0</v>
          </cell>
          <cell r="G752">
            <v>0</v>
          </cell>
          <cell r="J752"/>
          <cell r="K752"/>
          <cell r="L752"/>
          <cell r="M752">
            <v>108146.43192075744</v>
          </cell>
          <cell r="N752"/>
          <cell r="O752"/>
          <cell r="P752"/>
          <cell r="Q752"/>
        </row>
        <row r="758">
          <cell r="D758">
            <v>94428.40684966369</v>
          </cell>
          <cell r="E758">
            <v>0</v>
          </cell>
          <cell r="F758">
            <v>0</v>
          </cell>
          <cell r="G758">
            <v>0</v>
          </cell>
          <cell r="J758"/>
          <cell r="K758"/>
          <cell r="L758"/>
          <cell r="M758">
            <v>94428.40684966369</v>
          </cell>
          <cell r="N758"/>
          <cell r="O758"/>
          <cell r="P758"/>
          <cell r="Q758"/>
        </row>
        <row r="763">
          <cell r="D763">
            <v>110850.09271877637</v>
          </cell>
          <cell r="E763">
            <v>0</v>
          </cell>
          <cell r="F763">
            <v>0</v>
          </cell>
          <cell r="G763">
            <v>0</v>
          </cell>
          <cell r="J763"/>
          <cell r="K763"/>
          <cell r="L763"/>
          <cell r="M763"/>
          <cell r="N763">
            <v>110850.09271877637</v>
          </cell>
          <cell r="O763"/>
          <cell r="P763"/>
          <cell r="Q763"/>
        </row>
        <row r="769">
          <cell r="D769">
            <v>96789.11702090528</v>
          </cell>
          <cell r="E769">
            <v>0</v>
          </cell>
          <cell r="F769">
            <v>0</v>
          </cell>
          <cell r="G769">
            <v>0</v>
          </cell>
          <cell r="J769"/>
          <cell r="K769"/>
          <cell r="L769"/>
          <cell r="M769"/>
          <cell r="N769">
            <v>96789.11702090528</v>
          </cell>
          <cell r="O769"/>
          <cell r="P769"/>
          <cell r="Q769"/>
        </row>
        <row r="774">
          <cell r="D774">
            <v>113621.34503674577</v>
          </cell>
          <cell r="E774">
            <v>0</v>
          </cell>
          <cell r="F774">
            <v>0</v>
          </cell>
          <cell r="G774">
            <v>0</v>
          </cell>
          <cell r="J774"/>
          <cell r="K774"/>
          <cell r="L774"/>
          <cell r="M774"/>
          <cell r="N774"/>
          <cell r="O774">
            <v>113621.34503674577</v>
          </cell>
          <cell r="P774"/>
          <cell r="Q774"/>
        </row>
        <row r="780">
          <cell r="D780">
            <v>99208.844946427897</v>
          </cell>
          <cell r="E780">
            <v>0</v>
          </cell>
          <cell r="F780">
            <v>0</v>
          </cell>
          <cell r="G780">
            <v>0</v>
          </cell>
          <cell r="J780"/>
          <cell r="K780"/>
          <cell r="L780"/>
          <cell r="M780"/>
          <cell r="N780"/>
          <cell r="O780">
            <v>99208.844946427897</v>
          </cell>
          <cell r="P780"/>
          <cell r="Q780"/>
        </row>
        <row r="785">
          <cell r="D785">
            <v>116461.8786626644</v>
          </cell>
          <cell r="E785">
            <v>0</v>
          </cell>
          <cell r="F785">
            <v>0</v>
          </cell>
          <cell r="G785">
            <v>0</v>
          </cell>
          <cell r="J785"/>
          <cell r="K785"/>
          <cell r="L785"/>
          <cell r="M785"/>
          <cell r="N785"/>
          <cell r="O785"/>
          <cell r="P785">
            <v>116461.8786626644</v>
          </cell>
        </row>
        <row r="791">
          <cell r="D791">
            <v>101689.06607008859</v>
          </cell>
          <cell r="E791">
            <v>0</v>
          </cell>
          <cell r="F791">
            <v>0</v>
          </cell>
          <cell r="G791">
            <v>0</v>
          </cell>
          <cell r="J791"/>
          <cell r="K791"/>
          <cell r="L791"/>
          <cell r="M791"/>
          <cell r="N791"/>
          <cell r="O791"/>
          <cell r="P791">
            <v>101689.06607008859</v>
          </cell>
        </row>
        <row r="796">
          <cell r="D796">
            <v>557741.55586262722</v>
          </cell>
          <cell r="E796">
            <v>0</v>
          </cell>
          <cell r="F796">
            <v>0</v>
          </cell>
          <cell r="G796">
            <v>0</v>
          </cell>
          <cell r="J796">
            <v>39570.562903808015</v>
          </cell>
          <cell r="K796">
            <v>81119.653952806446</v>
          </cell>
          <cell r="L796">
            <v>83147.645301626588</v>
          </cell>
          <cell r="M796">
            <v>85226.336434167257</v>
          </cell>
          <cell r="N796">
            <v>87356.994845021429</v>
          </cell>
          <cell r="O796">
            <v>89540.919716146935</v>
          </cell>
          <cell r="P796">
            <v>91779.442709050607</v>
          </cell>
        </row>
        <row r="802">
          <cell r="D802">
            <v>129255.66832336795</v>
          </cell>
          <cell r="E802">
            <v>0</v>
          </cell>
          <cell r="F802">
            <v>0</v>
          </cell>
          <cell r="G802">
            <v>0</v>
          </cell>
          <cell r="J802">
            <v>17125.78530844631</v>
          </cell>
          <cell r="K802">
            <v>17553.929941157465</v>
          </cell>
          <cell r="L802">
            <v>17992.7781896864</v>
          </cell>
          <cell r="M802">
            <v>18442.597644428559</v>
          </cell>
          <cell r="N802">
            <v>18903.662585539274</v>
          </cell>
          <cell r="O802">
            <v>19376.254150177752</v>
          </cell>
          <cell r="P802">
            <v>19860.660503932195</v>
          </cell>
          <cell r="Q802"/>
        </row>
        <row r="807">
          <cell r="D807">
            <v>129255.66832336795</v>
          </cell>
          <cell r="E807">
            <v>0</v>
          </cell>
          <cell r="F807">
            <v>0</v>
          </cell>
          <cell r="G807">
            <v>0</v>
          </cell>
          <cell r="J807">
            <v>17125.78530844631</v>
          </cell>
          <cell r="K807">
            <v>17553.929941157465</v>
          </cell>
          <cell r="L807">
            <v>17992.7781896864</v>
          </cell>
          <cell r="M807">
            <v>18442.597644428559</v>
          </cell>
          <cell r="N807">
            <v>18903.662585539274</v>
          </cell>
          <cell r="O807">
            <v>19376.254150177752</v>
          </cell>
          <cell r="P807">
            <v>19860.660503932195</v>
          </cell>
          <cell r="Q807"/>
        </row>
        <row r="808">
          <cell r="D808"/>
        </row>
        <row r="809">
          <cell r="D809"/>
        </row>
        <row r="810">
          <cell r="D810"/>
        </row>
        <row r="811">
          <cell r="D811"/>
        </row>
        <row r="812">
          <cell r="D812">
            <v>288879.61085505027</v>
          </cell>
          <cell r="E812">
            <v>0</v>
          </cell>
          <cell r="F812">
            <v>0</v>
          </cell>
          <cell r="G812">
            <v>0</v>
          </cell>
          <cell r="J812">
            <v>13133.452538807307</v>
          </cell>
          <cell r="K812">
            <v>38019.375899226055</v>
          </cell>
          <cell r="L812">
            <v>38969.860296706705</v>
          </cell>
          <cell r="M812">
            <v>39944.106804124356</v>
          </cell>
          <cell r="N812">
            <v>41964.081001028426</v>
          </cell>
          <cell r="O812">
            <v>46153.90047096707</v>
          </cell>
          <cell r="P812">
            <v>47307.747982741232</v>
          </cell>
          <cell r="Q812">
            <v>23387.085861449104</v>
          </cell>
        </row>
        <row r="818">
          <cell r="D818">
            <v>245523.32442528417</v>
          </cell>
          <cell r="E818">
            <v>0</v>
          </cell>
          <cell r="F818">
            <v>0</v>
          </cell>
          <cell r="G818">
            <v>0</v>
          </cell>
          <cell r="J818">
            <v>12334.270208471766</v>
          </cell>
          <cell r="K818">
            <v>35170.117156290638</v>
          </cell>
          <cell r="L818">
            <v>36049.370085197901</v>
          </cell>
          <cell r="M818">
            <v>36950.604337327844</v>
          </cell>
          <cell r="N818">
            <v>38791.499799039964</v>
          </cell>
          <cell r="O818">
            <v>42581.46313034866</v>
          </cell>
          <cell r="P818">
            <v>43645.999708607371</v>
          </cell>
        </row>
        <row r="819">
          <cell r="D819"/>
        </row>
        <row r="824">
          <cell r="D824">
            <v>154272.53519685651</v>
          </cell>
          <cell r="E824">
            <v>0</v>
          </cell>
          <cell r="F824">
            <v>0</v>
          </cell>
          <cell r="G824">
            <v>0</v>
          </cell>
          <cell r="J824">
            <v>8069.7114919840014</v>
          </cell>
          <cell r="K824">
            <v>19966.038254029918</v>
          </cell>
          <cell r="L824">
            <v>20465.189210380664</v>
          </cell>
          <cell r="M824">
            <v>20976.818940640173</v>
          </cell>
          <cell r="N824">
            <v>21862.122978328007</v>
          </cell>
          <cell r="O824">
            <v>23518.393012614571</v>
          </cell>
          <cell r="P824">
            <v>24106.352837929935</v>
          </cell>
          <cell r="Q824">
            <v>15307.908470949236</v>
          </cell>
        </row>
        <row r="825">
          <cell r="D825"/>
        </row>
        <row r="830">
          <cell r="D830">
            <v>288879.61085505027</v>
          </cell>
          <cell r="E830">
            <v>0</v>
          </cell>
          <cell r="F830">
            <v>0</v>
          </cell>
          <cell r="G830">
            <v>0</v>
          </cell>
          <cell r="J830">
            <v>13133.452538807307</v>
          </cell>
          <cell r="K830">
            <v>38019.375899226055</v>
          </cell>
          <cell r="L830">
            <v>38969.860296706705</v>
          </cell>
          <cell r="M830">
            <v>39944.106804124356</v>
          </cell>
          <cell r="N830">
            <v>41964.081001028426</v>
          </cell>
          <cell r="O830">
            <v>46153.90047096707</v>
          </cell>
          <cell r="P830">
            <v>47307.747982741232</v>
          </cell>
          <cell r="Q830">
            <v>23387.085861449104</v>
          </cell>
        </row>
        <row r="836">
          <cell r="D836">
            <v>133644.0193142941</v>
          </cell>
          <cell r="E836"/>
          <cell r="F836"/>
          <cell r="K836">
            <v>20495.122186167224</v>
          </cell>
          <cell r="L836">
            <v>21007.500240821402</v>
          </cell>
          <cell r="M836">
            <v>21532.687746841933</v>
          </cell>
          <cell r="N836">
            <v>22071.004940512979</v>
          </cell>
          <cell r="O836">
            <v>23969.236641950887</v>
          </cell>
          <cell r="P836">
            <v>24568.467557999662</v>
          </cell>
          <cell r="Q836"/>
        </row>
        <row r="837">
          <cell r="D837"/>
        </row>
        <row r="842">
          <cell r="D842">
            <v>133644.0193142941</v>
          </cell>
          <cell r="E842"/>
          <cell r="F842"/>
          <cell r="K842">
            <v>20495.122186167224</v>
          </cell>
          <cell r="L842">
            <v>21007.500240821402</v>
          </cell>
          <cell r="M842">
            <v>21532.687746841933</v>
          </cell>
          <cell r="N842">
            <v>22071.004940512979</v>
          </cell>
          <cell r="O842">
            <v>23969.236641950887</v>
          </cell>
          <cell r="P842">
            <v>24568.467557999662</v>
          </cell>
          <cell r="Q842"/>
        </row>
        <row r="843">
          <cell r="D843"/>
        </row>
        <row r="848">
          <cell r="D848">
            <v>0</v>
          </cell>
        </row>
        <row r="854">
          <cell r="D854">
            <v>75295.446687377917</v>
          </cell>
          <cell r="E854">
            <v>0</v>
          </cell>
          <cell r="F854">
            <v>0</v>
          </cell>
          <cell r="G854">
            <v>0</v>
          </cell>
          <cell r="K854">
            <v>11787.5</v>
          </cell>
          <cell r="L854">
            <v>12082.187499999998</v>
          </cell>
          <cell r="M854">
            <v>12384.242187499996</v>
          </cell>
          <cell r="N854">
            <v>12693.848242187494</v>
          </cell>
          <cell r="O854">
            <v>13011.19444824218</v>
          </cell>
          <cell r="P854">
            <v>13336.474309448235</v>
          </cell>
          <cell r="Q854"/>
        </row>
        <row r="862">
          <cell r="D862">
            <v>75295.446687377917</v>
          </cell>
          <cell r="E862">
            <v>0</v>
          </cell>
          <cell r="F862">
            <v>0</v>
          </cell>
          <cell r="G862">
            <v>0</v>
          </cell>
          <cell r="K862">
            <v>11787.5</v>
          </cell>
          <cell r="L862">
            <v>12082.187499999998</v>
          </cell>
          <cell r="M862">
            <v>12384.242187499996</v>
          </cell>
          <cell r="N862">
            <v>12693.848242187494</v>
          </cell>
          <cell r="O862">
            <v>13011.19444824218</v>
          </cell>
          <cell r="P862">
            <v>13336.474309448235</v>
          </cell>
          <cell r="Q862"/>
        </row>
        <row r="872">
          <cell r="C872" t="str">
            <v>3.3.b. Assemble evidence for Pacific Island countries to use in negotiations to address the impacts of climate-driven tuna redistribution,</v>
          </cell>
        </row>
        <row r="875">
          <cell r="D875">
            <v>241385.55133828957</v>
          </cell>
          <cell r="E875">
            <v>0</v>
          </cell>
          <cell r="F875">
            <v>0</v>
          </cell>
          <cell r="G875">
            <v>0</v>
          </cell>
          <cell r="J875">
            <v>17125.78530844631</v>
          </cell>
          <cell r="K875">
            <v>35107.85988231493</v>
          </cell>
          <cell r="L875">
            <v>35985.5563793728</v>
          </cell>
          <cell r="M875">
            <v>36885.195288857118</v>
          </cell>
          <cell r="N875">
            <v>37807.325171078548</v>
          </cell>
          <cell r="O875">
            <v>38752.508300355505</v>
          </cell>
          <cell r="P875">
            <v>39721.32100786439</v>
          </cell>
          <cell r="Q875"/>
        </row>
        <row r="880">
          <cell r="D880">
            <v>241385.55133828957</v>
          </cell>
          <cell r="E880">
            <v>0</v>
          </cell>
          <cell r="F880">
            <v>0</v>
          </cell>
          <cell r="G880">
            <v>0</v>
          </cell>
          <cell r="J880">
            <v>17125.78530844631</v>
          </cell>
          <cell r="K880">
            <v>35107.85988231493</v>
          </cell>
          <cell r="L880">
            <v>35985.5563793728</v>
          </cell>
          <cell r="M880">
            <v>36885.195288857118</v>
          </cell>
          <cell r="N880">
            <v>37807.325171078548</v>
          </cell>
          <cell r="O880">
            <v>38752.508300355505</v>
          </cell>
          <cell r="P880">
            <v>39721.32100786439</v>
          </cell>
          <cell r="Q880"/>
        </row>
        <row r="881">
          <cell r="D881"/>
        </row>
        <row r="882">
          <cell r="D882"/>
        </row>
        <row r="883">
          <cell r="D883"/>
        </row>
        <row r="884">
          <cell r="D884"/>
        </row>
        <row r="885">
          <cell r="D885">
            <v>411802.83404400601</v>
          </cell>
          <cell r="E885">
            <v>0</v>
          </cell>
          <cell r="F885">
            <v>0</v>
          </cell>
          <cell r="G885">
            <v>0</v>
          </cell>
          <cell r="J885">
            <v>54561.993425338929</v>
          </cell>
          <cell r="K885">
            <v>55926.043260972401</v>
          </cell>
          <cell r="L885">
            <v>57324.194342496703</v>
          </cell>
          <cell r="M885">
            <v>58757.299201059112</v>
          </cell>
          <cell r="N885">
            <v>60226.231681085592</v>
          </cell>
          <cell r="O885">
            <v>61731.887473112729</v>
          </cell>
          <cell r="P885">
            <v>63275.18465994054</v>
          </cell>
        </row>
        <row r="886">
          <cell r="D886"/>
        </row>
        <row r="887">
          <cell r="D887"/>
        </row>
        <row r="888">
          <cell r="D888"/>
        </row>
        <row r="889">
          <cell r="D889"/>
        </row>
        <row r="890">
          <cell r="D890"/>
        </row>
        <row r="891">
          <cell r="D891">
            <v>378637.42068373371</v>
          </cell>
          <cell r="E891">
            <v>0</v>
          </cell>
          <cell r="F891">
            <v>0</v>
          </cell>
          <cell r="G891">
            <v>0</v>
          </cell>
          <cell r="J891">
            <v>50167.727732843843</v>
          </cell>
          <cell r="K891">
            <v>51421.920926164938</v>
          </cell>
          <cell r="L891">
            <v>52707.468949319053</v>
          </cell>
          <cell r="M891">
            <v>54025.155673052024</v>
          </cell>
          <cell r="N891">
            <v>55375.784564878326</v>
          </cell>
          <cell r="O891">
            <v>56760.179179000283</v>
          </cell>
          <cell r="P891">
            <v>58179.183658475282</v>
          </cell>
        </row>
        <row r="892">
          <cell r="D892"/>
        </row>
        <row r="893">
          <cell r="D893"/>
        </row>
        <row r="894">
          <cell r="D894"/>
        </row>
        <row r="895">
          <cell r="D895"/>
        </row>
        <row r="896">
          <cell r="D896"/>
        </row>
        <row r="897">
          <cell r="D897">
            <v>378637.42068373371</v>
          </cell>
          <cell r="E897">
            <v>0</v>
          </cell>
          <cell r="F897">
            <v>0</v>
          </cell>
          <cell r="G897">
            <v>0</v>
          </cell>
          <cell r="J897">
            <v>50167.727732843843</v>
          </cell>
          <cell r="K897">
            <v>51421.920926164938</v>
          </cell>
          <cell r="L897">
            <v>52707.468949319053</v>
          </cell>
          <cell r="M897">
            <v>54025.155673052024</v>
          </cell>
          <cell r="N897">
            <v>55375.784564878326</v>
          </cell>
          <cell r="O897">
            <v>56760.179179000283</v>
          </cell>
          <cell r="P897">
            <v>58179.183658475282</v>
          </cell>
        </row>
        <row r="898">
          <cell r="D898"/>
        </row>
        <row r="899">
          <cell r="D899"/>
        </row>
        <row r="900">
          <cell r="D900"/>
        </row>
        <row r="901">
          <cell r="D901"/>
        </row>
        <row r="902">
          <cell r="D902"/>
        </row>
        <row r="903">
          <cell r="D903">
            <v>149461.87650805718</v>
          </cell>
          <cell r="E903">
            <v>0</v>
          </cell>
          <cell r="F903">
            <v>0</v>
          </cell>
          <cell r="G903">
            <v>0</v>
          </cell>
          <cell r="J903">
            <v>19803.015543355832</v>
          </cell>
          <cell r="K903">
            <v>20298.090931939725</v>
          </cell>
          <cell r="L903">
            <v>20805.54320523822</v>
          </cell>
          <cell r="M903">
            <v>21325.681785369172</v>
          </cell>
          <cell r="N903">
            <v>21858.823830003399</v>
          </cell>
          <cell r="O903">
            <v>22405.29442575348</v>
          </cell>
          <cell r="P903">
            <v>22965.426786397322</v>
          </cell>
          <cell r="Q903"/>
        </row>
        <row r="904">
          <cell r="D904"/>
        </row>
        <row r="905">
          <cell r="D905"/>
        </row>
        <row r="906">
          <cell r="D906"/>
        </row>
        <row r="907">
          <cell r="D907"/>
        </row>
        <row r="908">
          <cell r="D908"/>
        </row>
        <row r="909">
          <cell r="D909">
            <v>288879.61085505027</v>
          </cell>
          <cell r="E909">
            <v>0</v>
          </cell>
          <cell r="F909">
            <v>0</v>
          </cell>
          <cell r="G909">
            <v>0</v>
          </cell>
          <cell r="J909">
            <v>13133.452538807307</v>
          </cell>
          <cell r="K909">
            <v>38019.375899226055</v>
          </cell>
          <cell r="L909">
            <v>38969.860296706705</v>
          </cell>
          <cell r="M909">
            <v>39944.106804124356</v>
          </cell>
          <cell r="N909">
            <v>41964.081001028426</v>
          </cell>
          <cell r="O909">
            <v>46153.90047096707</v>
          </cell>
          <cell r="P909">
            <v>47307.747982741232</v>
          </cell>
          <cell r="Q909">
            <v>23387.085861449104</v>
          </cell>
        </row>
        <row r="915">
          <cell r="D915">
            <v>245523.32442528417</v>
          </cell>
          <cell r="E915">
            <v>0</v>
          </cell>
          <cell r="F915">
            <v>0</v>
          </cell>
          <cell r="G915">
            <v>0</v>
          </cell>
          <cell r="J915">
            <v>12334.270208471766</v>
          </cell>
          <cell r="K915">
            <v>35170.117156290638</v>
          </cell>
          <cell r="L915">
            <v>36049.370085197901</v>
          </cell>
          <cell r="M915">
            <v>36950.604337327844</v>
          </cell>
          <cell r="N915">
            <v>38791.499799039964</v>
          </cell>
          <cell r="O915">
            <v>42581.46313034866</v>
          </cell>
          <cell r="P915">
            <v>43645.999708607371</v>
          </cell>
        </row>
        <row r="916">
          <cell r="D916"/>
        </row>
        <row r="921">
          <cell r="D921">
            <v>154272.53519685651</v>
          </cell>
          <cell r="E921">
            <v>0</v>
          </cell>
          <cell r="F921">
            <v>0</v>
          </cell>
          <cell r="G921">
            <v>0</v>
          </cell>
          <cell r="J921">
            <v>8069.7114919840014</v>
          </cell>
          <cell r="K921">
            <v>19966.038254029918</v>
          </cell>
          <cell r="L921">
            <v>20465.189210380664</v>
          </cell>
          <cell r="M921">
            <v>20976.818940640173</v>
          </cell>
          <cell r="N921">
            <v>21862.122978328007</v>
          </cell>
          <cell r="O921">
            <v>23518.393012614571</v>
          </cell>
          <cell r="P921">
            <v>24106.352837929935</v>
          </cell>
          <cell r="Q921">
            <v>15307.908470949236</v>
          </cell>
        </row>
        <row r="922">
          <cell r="D922"/>
        </row>
        <row r="927">
          <cell r="D927">
            <v>288879.61085505027</v>
          </cell>
          <cell r="E927">
            <v>0</v>
          </cell>
          <cell r="F927">
            <v>0</v>
          </cell>
          <cell r="G927">
            <v>0</v>
          </cell>
          <cell r="J927">
            <v>13133.452538807307</v>
          </cell>
          <cell r="K927">
            <v>38019.375899226055</v>
          </cell>
          <cell r="L927">
            <v>38969.860296706705</v>
          </cell>
          <cell r="M927">
            <v>39944.106804124356</v>
          </cell>
          <cell r="N927">
            <v>41964.081001028426</v>
          </cell>
          <cell r="O927">
            <v>46153.90047096707</v>
          </cell>
          <cell r="P927">
            <v>47307.747982741232</v>
          </cell>
          <cell r="Q927">
            <v>23387.085861449104</v>
          </cell>
        </row>
        <row r="933">
          <cell r="D933">
            <v>133644.0193142941</v>
          </cell>
          <cell r="E933"/>
          <cell r="F933"/>
          <cell r="K933">
            <v>20495.122186167224</v>
          </cell>
          <cell r="L933">
            <v>21007.500240821402</v>
          </cell>
          <cell r="M933">
            <v>21532.687746841933</v>
          </cell>
          <cell r="N933">
            <v>22071.004940512979</v>
          </cell>
          <cell r="O933">
            <v>23969.236641950887</v>
          </cell>
          <cell r="P933">
            <v>24568.467557999662</v>
          </cell>
          <cell r="Q933"/>
        </row>
        <row r="934">
          <cell r="D934"/>
        </row>
        <row r="939">
          <cell r="D939">
            <v>133644.0193142941</v>
          </cell>
          <cell r="E939"/>
          <cell r="F939"/>
          <cell r="K939">
            <v>20495.122186167224</v>
          </cell>
          <cell r="L939">
            <v>21007.500240821402</v>
          </cell>
          <cell r="M939">
            <v>21532.687746841933</v>
          </cell>
          <cell r="N939">
            <v>22071.004940512979</v>
          </cell>
          <cell r="O939">
            <v>23969.236641950887</v>
          </cell>
          <cell r="P939">
            <v>24568.467557999662</v>
          </cell>
          <cell r="Q939"/>
        </row>
        <row r="940">
          <cell r="D940"/>
        </row>
        <row r="945">
          <cell r="D945"/>
        </row>
        <row r="946">
          <cell r="D946">
            <v>0</v>
          </cell>
        </row>
        <row r="947">
          <cell r="D947">
            <v>0</v>
          </cell>
        </row>
        <row r="955">
          <cell r="D955">
            <v>90671.666894531241</v>
          </cell>
          <cell r="E955">
            <v>0</v>
          </cell>
          <cell r="F955">
            <v>0</v>
          </cell>
          <cell r="G955">
            <v>0</v>
          </cell>
          <cell r="K955">
            <v>17250</v>
          </cell>
          <cell r="L955">
            <v>17681.249999999996</v>
          </cell>
          <cell r="M955">
            <v>18123.281249999996</v>
          </cell>
          <cell r="N955">
            <v>18576.363281249993</v>
          </cell>
          <cell r="O955">
            <v>19040.772363281241</v>
          </cell>
        </row>
        <row r="962">
          <cell r="D962">
            <v>22667.91672363281</v>
          </cell>
          <cell r="E962">
            <v>0</v>
          </cell>
          <cell r="F962">
            <v>0</v>
          </cell>
          <cell r="G962">
            <v>0</v>
          </cell>
          <cell r="K962">
            <v>4312.5</v>
          </cell>
          <cell r="L962">
            <v>4420.3124999999991</v>
          </cell>
          <cell r="M962">
            <v>4530.8203124999991</v>
          </cell>
          <cell r="N962">
            <v>4644.0908203124982</v>
          </cell>
          <cell r="O962">
            <v>4760.1930908203103</v>
          </cell>
        </row>
        <row r="969">
          <cell r="D969">
            <v>90671.666894531241</v>
          </cell>
          <cell r="E969">
            <v>0</v>
          </cell>
          <cell r="F969">
            <v>0</v>
          </cell>
          <cell r="G969">
            <v>0</v>
          </cell>
          <cell r="K969">
            <v>17250</v>
          </cell>
          <cell r="L969">
            <v>17681.249999999996</v>
          </cell>
          <cell r="M969">
            <v>18123.281249999996</v>
          </cell>
          <cell r="N969">
            <v>18576.363281249993</v>
          </cell>
          <cell r="O969">
            <v>19040.772363281241</v>
          </cell>
        </row>
        <row r="976">
          <cell r="D976">
            <v>22667.91672363281</v>
          </cell>
          <cell r="E976">
            <v>0</v>
          </cell>
          <cell r="F976">
            <v>0</v>
          </cell>
          <cell r="G976">
            <v>0</v>
          </cell>
          <cell r="K976">
            <v>4312.5</v>
          </cell>
          <cell r="L976">
            <v>4420.3124999999991</v>
          </cell>
          <cell r="M976">
            <v>4530.8203124999991</v>
          </cell>
          <cell r="N976">
            <v>4644.0908203124982</v>
          </cell>
          <cell r="O976">
            <v>4760.1930908203103</v>
          </cell>
        </row>
        <row r="982">
          <cell r="D982">
            <v>202613.61671844477</v>
          </cell>
          <cell r="E982">
            <v>0</v>
          </cell>
          <cell r="F982">
            <v>0</v>
          </cell>
          <cell r="G982">
            <v>0</v>
          </cell>
          <cell r="H982"/>
          <cell r="I982"/>
          <cell r="J982">
            <v>14375</v>
          </cell>
          <cell r="K982">
            <v>29468.749999999996</v>
          </cell>
          <cell r="L982">
            <v>30205.468749999993</v>
          </cell>
          <cell r="M982">
            <v>30960.605468749985</v>
          </cell>
          <cell r="N982">
            <v>31734.620605468732</v>
          </cell>
          <cell r="O982">
            <v>32527.986120605448</v>
          </cell>
          <cell r="P982">
            <v>33341.185773620586</v>
          </cell>
        </row>
        <row r="983">
          <cell r="D983"/>
        </row>
        <row r="984">
          <cell r="D984"/>
        </row>
        <row r="985">
          <cell r="D985"/>
        </row>
        <row r="986">
          <cell r="D986"/>
        </row>
        <row r="988">
          <cell r="D988">
            <v>202613.61671844477</v>
          </cell>
          <cell r="E988">
            <v>0</v>
          </cell>
          <cell r="F988">
            <v>0</v>
          </cell>
          <cell r="G988">
            <v>0</v>
          </cell>
          <cell r="J988">
            <v>14375</v>
          </cell>
          <cell r="K988">
            <v>29468.749999999996</v>
          </cell>
          <cell r="L988">
            <v>30205.468749999993</v>
          </cell>
          <cell r="M988">
            <v>30960.605468749985</v>
          </cell>
          <cell r="N988">
            <v>31734.620605468732</v>
          </cell>
          <cell r="O988">
            <v>32527.986120605448</v>
          </cell>
          <cell r="P988">
            <v>33341.185773620586</v>
          </cell>
        </row>
        <row r="989">
          <cell r="D989"/>
        </row>
        <row r="990">
          <cell r="D990"/>
        </row>
        <row r="991">
          <cell r="D991"/>
        </row>
        <row r="992">
          <cell r="D992"/>
        </row>
      </sheetData>
      <sheetData sheetId="2"/>
      <sheetData sheetId="3">
        <row r="2">
          <cell r="D2" t="str">
            <v>GCF</v>
          </cell>
        </row>
      </sheetData>
      <sheetData sheetId="4"/>
      <sheetData sheetId="5"/>
      <sheetData sheetId="6"/>
      <sheetData sheetId="7"/>
      <sheetData sheetId="8"/>
    </sheetDataSet>
  </externalBook>
</externalLink>
</file>

<file path=xl/persons/person.xml><?xml version="1.0" encoding="utf-8"?>
<personList xmlns="http://schemas.microsoft.com/office/spreadsheetml/2018/threadedcomments" xmlns:x="http://schemas.openxmlformats.org/spreadsheetml/2006/main">
  <person displayName="Ray Greer" id="{9FCCEB02-FFF6-4792-8CC4-DE4E09E85AC3}" userId="c7d143152166619f" providerId="Windows Live"/>
  <person displayName="Robert Merritt" id="{A7CC7965-B1E4-4644-A491-156F32576681}" userId="S::rmerritt@conservation.org::bec4dc18-230f-4e74-bf85-652431086c7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8" dT="2024-11-06T14:02:00.16" personId="{A7CC7965-B1E4-4644-A491-156F32576681}" id="{B0E1B029-1383-C649-9AFE-8B41FB574FBA}">
    <text>Text to be updated with RCP 4.5</text>
  </threadedComment>
  <threadedComment ref="B8" dT="2024-11-06T22:01:17.05" personId="{9FCCEB02-FFF6-4792-8CC4-DE4E09E85AC3}" id="{F6A42F12-5DCD-4F68-A747-F7295FFF8AA2}" parentId="{B0E1B029-1383-C649-9AFE-8B41FB574FBA}">
    <text>Done</text>
  </threadedComment>
</ThreadedComments>
</file>

<file path=xl/threadedComments/threadedComment2.xml><?xml version="1.0" encoding="utf-8"?>
<ThreadedComments xmlns="http://schemas.microsoft.com/office/spreadsheetml/2018/threadedcomments" xmlns:x="http://schemas.openxmlformats.org/spreadsheetml/2006/main">
  <threadedComment ref="B20" dT="2024-11-06T14:30:43.65" personId="{A7CC7965-B1E4-4644-A491-156F32576681}" id="{8C90C912-E7C9-F449-8280-CFDB3310813F}">
    <text>This is unclear to me, same as point 4. Below? What is the 61%?</text>
  </threadedComment>
  <threadedComment ref="B20" dT="2024-11-06T22:00:20.87" personId="{9FCCEB02-FFF6-4792-8CC4-DE4E09E85AC3}" id="{4253A3F7-54BD-4B46-96F9-EB6E9892E45D}" parentId="{8C90C912-E7C9-F449-8280-CFDB3310813F}">
    <text>It’s the percentage increase per year from zero in 2025 to $88 million in 2050. The row can be deleted.</text>
  </threadedComment>
</ThreadedComments>
</file>

<file path=xl/threadedComments/threadedComment3.xml><?xml version="1.0" encoding="utf-8"?>
<ThreadedComments xmlns="http://schemas.microsoft.com/office/spreadsheetml/2018/threadedcomments" xmlns:x="http://schemas.openxmlformats.org/spreadsheetml/2006/main">
  <threadedComment ref="B58" dT="2024-11-06T14:31:15.27" personId="{A7CC7965-B1E4-4644-A491-156F32576681}" id="{3EB7A1A0-97AA-5F4B-A463-0B96822DD659}">
    <text>Include RCP 4.5 here, and label RCP 8.5</text>
  </threadedComment>
  <threadedComment ref="B58" dT="2024-11-06T22:00:38.61" personId="{9FCCEB02-FFF6-4792-8CC4-DE4E09E85AC3}" id="{14E8E51B-A8EE-40B0-B59C-922712247BF6}" parentId="{3EB7A1A0-97AA-5F4B-A463-0B96822DD659}">
    <text>Done</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hyperlink" Target="mailto:PV@%209%25" TargetMode="External"/><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hyperlink" Target="mailto:PV@%209%25" TargetMode="External"/><Relationship Id="rId4" Type="http://schemas.microsoft.com/office/2017/10/relationships/threadedComment" Target="../threadedComments/threadedComment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9C8000-7A06-4A15-92DD-F3AF9926D84A}">
  <sheetPr>
    <tabColor rgb="FFFFFF00"/>
  </sheetPr>
  <dimension ref="B2:V30"/>
  <sheetViews>
    <sheetView workbookViewId="0">
      <selection activeCell="H21" sqref="H21"/>
    </sheetView>
  </sheetViews>
  <sheetFormatPr defaultColWidth="8.85546875" defaultRowHeight="15"/>
  <sheetData>
    <row r="2" spans="2:22">
      <c r="B2" s="2" t="s">
        <v>0</v>
      </c>
      <c r="T2" s="165" t="s">
        <v>1</v>
      </c>
      <c r="U2" s="169"/>
    </row>
    <row r="4" spans="2:22">
      <c r="B4" s="2" t="s">
        <v>2</v>
      </c>
    </row>
    <row r="5" spans="2:22">
      <c r="B5" s="159" t="s">
        <v>3</v>
      </c>
      <c r="C5" t="s">
        <v>4</v>
      </c>
      <c r="T5" s="170" t="s">
        <v>5</v>
      </c>
    </row>
    <row r="6" spans="2:22">
      <c r="B6" s="159" t="s">
        <v>3</v>
      </c>
      <c r="C6" t="s">
        <v>6</v>
      </c>
      <c r="T6" s="160" t="s">
        <v>7</v>
      </c>
    </row>
    <row r="7" spans="2:22">
      <c r="B7" s="2" t="s">
        <v>8</v>
      </c>
    </row>
    <row r="8" spans="2:22">
      <c r="B8" s="159" t="s">
        <v>3</v>
      </c>
      <c r="C8" t="s">
        <v>9</v>
      </c>
      <c r="T8" s="171" t="s">
        <v>10</v>
      </c>
      <c r="U8" s="171"/>
      <c r="V8" s="171"/>
    </row>
    <row r="9" spans="2:22">
      <c r="B9" s="159"/>
    </row>
    <row r="12" spans="2:22">
      <c r="B12" s="165" t="s">
        <v>11</v>
      </c>
    </row>
    <row r="13" spans="2:22">
      <c r="C13" t="s">
        <v>12</v>
      </c>
    </row>
    <row r="14" spans="2:22">
      <c r="B14" s="2" t="s">
        <v>13</v>
      </c>
      <c r="C14" t="s">
        <v>14</v>
      </c>
    </row>
    <row r="15" spans="2:22">
      <c r="B15" s="2" t="s">
        <v>15</v>
      </c>
      <c r="C15" t="s">
        <v>16</v>
      </c>
      <c r="T15" s="172" t="s">
        <v>17</v>
      </c>
      <c r="U15" s="172"/>
      <c r="V15" s="172"/>
    </row>
    <row r="16" spans="2:22">
      <c r="B16" s="159" t="s">
        <v>3</v>
      </c>
      <c r="C16" t="s">
        <v>18</v>
      </c>
      <c r="T16" s="128"/>
      <c r="U16" s="128"/>
      <c r="V16" s="128"/>
    </row>
    <row r="17" spans="2:22">
      <c r="B17" s="159" t="s">
        <v>3</v>
      </c>
      <c r="C17" t="s">
        <v>19</v>
      </c>
      <c r="T17" s="128"/>
      <c r="U17" s="128"/>
      <c r="V17" s="128"/>
    </row>
    <row r="18" spans="2:22">
      <c r="B18" s="159" t="s">
        <v>3</v>
      </c>
      <c r="C18" t="s">
        <v>20</v>
      </c>
    </row>
    <row r="19" spans="2:22">
      <c r="B19" s="159" t="s">
        <v>3</v>
      </c>
      <c r="C19" t="s">
        <v>21</v>
      </c>
    </row>
    <row r="20" spans="2:22">
      <c r="B20" s="159" t="s">
        <v>3</v>
      </c>
      <c r="C20" t="s">
        <v>22</v>
      </c>
    </row>
    <row r="23" spans="2:22">
      <c r="B23" s="2" t="s">
        <v>23</v>
      </c>
    </row>
    <row r="24" spans="2:22">
      <c r="B24" s="159" t="s">
        <v>3</v>
      </c>
      <c r="C24" t="s">
        <v>24</v>
      </c>
      <c r="T24" s="171" t="s">
        <v>10</v>
      </c>
      <c r="U24" s="171"/>
      <c r="V24" s="171"/>
    </row>
    <row r="26" spans="2:22">
      <c r="B26" s="2" t="s">
        <v>25</v>
      </c>
    </row>
    <row r="27" spans="2:22">
      <c r="B27" s="159" t="s">
        <v>3</v>
      </c>
      <c r="C27" t="s">
        <v>26</v>
      </c>
      <c r="T27" s="173" t="s">
        <v>27</v>
      </c>
      <c r="U27" s="173"/>
      <c r="V27" s="173"/>
    </row>
    <row r="30" spans="2:22">
      <c r="B30" s="133"/>
      <c r="C30" s="133"/>
      <c r="D30" s="133"/>
      <c r="E30" s="133"/>
      <c r="F30" s="133"/>
      <c r="G30" s="133"/>
      <c r="H30" s="133"/>
      <c r="I30" s="133"/>
      <c r="J30" s="133"/>
      <c r="K30" s="133"/>
      <c r="L30" s="133"/>
      <c r="M30" s="133"/>
      <c r="N30" s="133"/>
      <c r="O30" s="133"/>
      <c r="P30" s="133"/>
      <c r="Q30" s="133"/>
      <c r="R30" s="133"/>
      <c r="S30" s="133"/>
      <c r="T30" s="133"/>
      <c r="U30" s="133"/>
      <c r="V30" s="133"/>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2489AC-DACA-4BFF-8B65-98563CF1F3F5}">
  <sheetPr>
    <tabColor rgb="FFFFFF00"/>
  </sheetPr>
  <dimension ref="B2:G21"/>
  <sheetViews>
    <sheetView showGridLines="0" topLeftCell="B8" workbookViewId="0">
      <selection activeCell="H15" sqref="H15"/>
    </sheetView>
  </sheetViews>
  <sheetFormatPr defaultColWidth="8.85546875" defaultRowHeight="15"/>
  <cols>
    <col min="2" max="2" width="95.28515625" customWidth="1"/>
    <col min="4" max="4" width="26.42578125" customWidth="1"/>
    <col min="7" max="7" width="13" customWidth="1"/>
  </cols>
  <sheetData>
    <row r="2" spans="2:7" ht="63.95">
      <c r="B2" s="166" t="s">
        <v>28</v>
      </c>
    </row>
    <row r="3" spans="2:7" ht="80.099999999999994">
      <c r="B3" s="167" t="s">
        <v>29</v>
      </c>
    </row>
    <row r="4" spans="2:7" ht="55.7" customHeight="1">
      <c r="B4" s="167" t="s">
        <v>30</v>
      </c>
    </row>
    <row r="5" spans="2:7" ht="63.95">
      <c r="B5" s="166" t="s">
        <v>31</v>
      </c>
    </row>
    <row r="6" spans="2:7" ht="32.1">
      <c r="B6" s="167" t="s">
        <v>32</v>
      </c>
    </row>
    <row r="7" spans="2:7" ht="32.1">
      <c r="B7" s="168" t="s">
        <v>33</v>
      </c>
    </row>
    <row r="8" spans="2:7" ht="96">
      <c r="B8" s="167" t="s">
        <v>34</v>
      </c>
    </row>
    <row r="9" spans="2:7">
      <c r="B9" s="167"/>
    </row>
    <row r="10" spans="2:7" ht="15.95">
      <c r="B10" s="167" t="s">
        <v>35</v>
      </c>
    </row>
    <row r="15" spans="2:7" ht="45" customHeight="1">
      <c r="D15" s="180" t="s">
        <v>36</v>
      </c>
      <c r="E15" s="181" t="s">
        <v>37</v>
      </c>
      <c r="F15" s="180" t="s">
        <v>38</v>
      </c>
      <c r="G15" s="180" t="s">
        <v>39</v>
      </c>
    </row>
    <row r="16" spans="2:7">
      <c r="D16" s="2" t="s">
        <v>40</v>
      </c>
    </row>
    <row r="17" spans="4:7">
      <c r="D17" t="s">
        <v>41</v>
      </c>
      <c r="E17" s="175">
        <f>'Comp B AWS Econ analysis'!C39</f>
        <v>0.43256296512863246</v>
      </c>
      <c r="F17" s="176">
        <f>'Comp B AWS Econ analysis'!D39</f>
        <v>117.87073504083506</v>
      </c>
      <c r="G17" s="175">
        <f>'AWS EA (delay benefits)'!C43</f>
        <v>0.17990749430514685</v>
      </c>
    </row>
    <row r="18" spans="4:7">
      <c r="D18" t="s">
        <v>42</v>
      </c>
      <c r="E18" s="175">
        <f>'Comp B AWS Econ analysis'!C40</f>
        <v>0.22346212325524806</v>
      </c>
      <c r="F18" s="176">
        <f>'Comp B AWS Econ analysis'!D40</f>
        <v>48.471482769475607</v>
      </c>
      <c r="G18" s="175">
        <f>'AWS EA (delay benefits)'!C44</f>
        <v>0.11613595620535944</v>
      </c>
    </row>
    <row r="19" spans="4:7">
      <c r="D19" t="s">
        <v>43</v>
      </c>
      <c r="E19" s="175">
        <f>'Comp B AWS Econ analysis'!C41</f>
        <v>7.8392199688865905E-2</v>
      </c>
      <c r="F19" s="176">
        <f>'Comp B AWS Econ analysis'!D41</f>
        <v>-3.5779564340439864</v>
      </c>
      <c r="G19" s="175">
        <f>'AWS EA (delay benefits)'!C45</f>
        <v>3.2086721364203319E-2</v>
      </c>
    </row>
    <row r="20" spans="4:7">
      <c r="D20" t="s">
        <v>44</v>
      </c>
      <c r="E20" s="175">
        <f>'Comp B AWS Econ analysis'!C42</f>
        <v>1.8182217731138617</v>
      </c>
      <c r="F20" s="176">
        <f>'Comp B AWS Econ analysis'!D42</f>
        <v>249.72931435641797</v>
      </c>
      <c r="G20" s="175">
        <f>'AWS EA (delay benefits)'!C46</f>
        <v>0.2581798469624601</v>
      </c>
    </row>
    <row r="21" spans="4:7">
      <c r="D21" s="177" t="s">
        <v>45</v>
      </c>
      <c r="E21" s="178">
        <f>'Comp B AWS Econ analysis'!C43</f>
        <v>4.048186087837613E-2</v>
      </c>
      <c r="F21" s="179">
        <f>'Comp B AWS Econ analysis'!D43</f>
        <v>-13.987844274747896</v>
      </c>
      <c r="G21" s="178">
        <f>'AWS EA (delay benefits)'!C47</f>
        <v>3.0407802991434529E-3</v>
      </c>
    </row>
  </sheetData>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72D3A-F396-40CC-8577-A768CE4D3D65}">
  <sheetPr>
    <tabColor rgb="FF00B0F0"/>
  </sheetPr>
  <dimension ref="B3:AG53"/>
  <sheetViews>
    <sheetView showGridLines="0" tabSelected="1" topLeftCell="A29" workbookViewId="0">
      <selection activeCell="C43" sqref="C43"/>
    </sheetView>
  </sheetViews>
  <sheetFormatPr defaultColWidth="8.85546875" defaultRowHeight="12"/>
  <cols>
    <col min="1" max="1" width="8.85546875" style="30"/>
    <col min="2" max="2" width="32.7109375" style="30" customWidth="1"/>
    <col min="3" max="3" width="6" style="30" customWidth="1"/>
    <col min="4" max="4" width="7.7109375" style="30" customWidth="1"/>
    <col min="5" max="5" width="9.28515625" style="30" customWidth="1"/>
    <col min="6" max="6" width="8.42578125" style="30" customWidth="1"/>
    <col min="7" max="7" width="8.7109375" style="30" customWidth="1"/>
    <col min="8" max="8" width="7.42578125" style="30" customWidth="1"/>
    <col min="9" max="9" width="6.28515625" style="30" customWidth="1"/>
    <col min="10" max="10" width="5.85546875" style="30" customWidth="1"/>
    <col min="11" max="11" width="5.7109375" style="30" customWidth="1"/>
    <col min="12" max="12" width="5.85546875" style="30" customWidth="1"/>
    <col min="13" max="13" width="6.28515625" style="30" customWidth="1"/>
    <col min="14" max="14" width="5.7109375" style="30" customWidth="1"/>
    <col min="15" max="18" width="9" style="30" customWidth="1"/>
    <col min="19" max="19" width="7.28515625" style="30" customWidth="1"/>
    <col min="20" max="24" width="7.7109375" style="30" customWidth="1"/>
    <col min="25" max="28" width="7.7109375" style="30" hidden="1" customWidth="1"/>
    <col min="29" max="29" width="7" style="30" customWidth="1"/>
    <col min="30" max="30" width="10.28515625" style="30" bestFit="1" customWidth="1"/>
    <col min="31" max="16384" width="8.85546875" style="30"/>
  </cols>
  <sheetData>
    <row r="3" spans="2:30" ht="14.1">
      <c r="B3" s="42" t="s">
        <v>46</v>
      </c>
    </row>
    <row r="4" spans="2:30">
      <c r="E4" s="1"/>
      <c r="F4" s="1"/>
      <c r="G4" s="1"/>
      <c r="H4" s="1"/>
      <c r="I4" s="183"/>
      <c r="J4" s="1"/>
      <c r="K4" s="1"/>
      <c r="L4" s="1"/>
      <c r="M4" s="1"/>
      <c r="N4" s="183"/>
      <c r="O4" s="1"/>
      <c r="P4" s="1"/>
      <c r="Q4" s="1"/>
      <c r="R4" s="1"/>
      <c r="S4" s="183"/>
      <c r="T4" s="1"/>
      <c r="U4" s="1"/>
      <c r="V4" s="1"/>
      <c r="W4" s="1"/>
      <c r="X4" s="183"/>
      <c r="Y4" s="1"/>
      <c r="Z4" s="1"/>
      <c r="AA4" s="1"/>
      <c r="AB4" s="1"/>
      <c r="AC4" s="183"/>
    </row>
    <row r="5" spans="2:30">
      <c r="C5" s="30" t="s">
        <v>47</v>
      </c>
      <c r="E5" s="30" t="s">
        <v>48</v>
      </c>
    </row>
    <row r="6" spans="2:30" ht="0.6" customHeight="1">
      <c r="B6" s="31"/>
      <c r="C6" s="31"/>
      <c r="D6" s="31">
        <v>2025</v>
      </c>
      <c r="E6" s="31">
        <v>2026</v>
      </c>
      <c r="F6" s="31">
        <v>2027</v>
      </c>
      <c r="G6" s="31">
        <v>2028</v>
      </c>
      <c r="H6" s="31">
        <v>2029</v>
      </c>
      <c r="I6" s="45">
        <v>2030</v>
      </c>
      <c r="J6" s="31">
        <v>2031</v>
      </c>
      <c r="K6" s="31">
        <v>2032</v>
      </c>
      <c r="L6" s="31">
        <v>2033</v>
      </c>
      <c r="M6" s="31">
        <v>2034</v>
      </c>
      <c r="N6" s="45">
        <v>2035</v>
      </c>
      <c r="O6" s="31">
        <v>2036</v>
      </c>
      <c r="P6" s="31">
        <v>2037</v>
      </c>
      <c r="Q6" s="31">
        <v>2038</v>
      </c>
      <c r="R6" s="31">
        <v>2039</v>
      </c>
      <c r="S6" s="45">
        <v>2040</v>
      </c>
      <c r="T6" s="31">
        <v>2041</v>
      </c>
      <c r="U6" s="31">
        <v>2042</v>
      </c>
      <c r="V6" s="31">
        <v>2043</v>
      </c>
      <c r="W6" s="31">
        <v>2044</v>
      </c>
      <c r="X6" s="45">
        <v>2045</v>
      </c>
      <c r="Y6" s="31">
        <v>2046</v>
      </c>
      <c r="Z6" s="31">
        <v>2047</v>
      </c>
      <c r="AA6" s="31">
        <v>2048</v>
      </c>
      <c r="AB6" s="31">
        <v>2049</v>
      </c>
      <c r="AC6" s="45">
        <v>2050</v>
      </c>
    </row>
    <row r="7" spans="2:30">
      <c r="B7" s="135" t="s">
        <v>49</v>
      </c>
      <c r="C7" s="135" t="s">
        <v>50</v>
      </c>
      <c r="D7" s="135"/>
      <c r="E7" s="149" t="s">
        <v>51</v>
      </c>
      <c r="F7" s="136" t="s">
        <v>52</v>
      </c>
      <c r="G7" s="136" t="s">
        <v>53</v>
      </c>
      <c r="H7" s="136" t="s">
        <v>54</v>
      </c>
      <c r="I7" s="149" t="s">
        <v>55</v>
      </c>
      <c r="J7" s="136" t="s">
        <v>56</v>
      </c>
      <c r="K7" s="136" t="s">
        <v>57</v>
      </c>
      <c r="L7" s="136" t="s">
        <v>58</v>
      </c>
      <c r="M7" s="136" t="s">
        <v>59</v>
      </c>
      <c r="N7" s="149" t="s">
        <v>60</v>
      </c>
      <c r="O7" s="136" t="s">
        <v>61</v>
      </c>
      <c r="P7" s="136" t="s">
        <v>62</v>
      </c>
      <c r="Q7" s="136" t="s">
        <v>63</v>
      </c>
      <c r="R7" s="136" t="s">
        <v>64</v>
      </c>
      <c r="S7" s="149" t="s">
        <v>65</v>
      </c>
      <c r="T7" s="136" t="s">
        <v>66</v>
      </c>
      <c r="U7" s="136" t="s">
        <v>67</v>
      </c>
      <c r="V7" s="136" t="s">
        <v>68</v>
      </c>
      <c r="W7" s="136" t="s">
        <v>69</v>
      </c>
      <c r="X7" s="149" t="s">
        <v>70</v>
      </c>
      <c r="Y7" s="136" t="s">
        <v>71</v>
      </c>
      <c r="Z7" s="136" t="s">
        <v>72</v>
      </c>
      <c r="AA7" s="136" t="s">
        <v>73</v>
      </c>
      <c r="AB7" s="136" t="s">
        <v>74</v>
      </c>
      <c r="AC7" s="149" t="s">
        <v>75</v>
      </c>
      <c r="AD7" s="38"/>
    </row>
    <row r="8" spans="2:30" ht="6.6" customHeight="1">
      <c r="B8" s="38"/>
      <c r="C8" s="38"/>
      <c r="D8" s="38"/>
      <c r="E8" s="150"/>
      <c r="F8" s="38"/>
      <c r="G8" s="38"/>
      <c r="H8" s="38"/>
      <c r="I8" s="150"/>
      <c r="J8" s="38"/>
      <c r="K8" s="38"/>
      <c r="L8" s="38"/>
      <c r="M8" s="38"/>
      <c r="N8" s="150"/>
      <c r="O8" s="38"/>
      <c r="P8" s="38"/>
      <c r="Q8" s="38"/>
      <c r="R8" s="38"/>
      <c r="S8" s="150"/>
      <c r="T8" s="38"/>
      <c r="U8" s="38"/>
      <c r="V8" s="38"/>
      <c r="W8" s="38"/>
      <c r="X8" s="150"/>
      <c r="Y8" s="38"/>
      <c r="Z8" s="38"/>
      <c r="AA8" s="38"/>
      <c r="AB8" s="38"/>
      <c r="AC8" s="150"/>
      <c r="AD8" s="38"/>
    </row>
    <row r="9" spans="2:30">
      <c r="B9" s="39" t="s">
        <v>76</v>
      </c>
      <c r="C9" s="38"/>
      <c r="D9" s="38"/>
      <c r="E9" s="150"/>
      <c r="F9" s="38"/>
      <c r="G9" s="38"/>
      <c r="H9" s="38"/>
      <c r="I9" s="150"/>
      <c r="J9" s="38"/>
      <c r="K9" s="38"/>
      <c r="L9" s="38"/>
      <c r="M9" s="38"/>
      <c r="N9" s="150"/>
      <c r="O9" s="38"/>
      <c r="P9" s="38"/>
      <c r="Q9" s="38"/>
      <c r="R9" s="38"/>
      <c r="S9" s="150"/>
      <c r="T9" s="38"/>
      <c r="U9" s="38"/>
      <c r="V9" s="38"/>
      <c r="W9" s="38"/>
      <c r="X9" s="150"/>
      <c r="Y9" s="38"/>
      <c r="Z9" s="38"/>
      <c r="AA9" s="38"/>
      <c r="AB9" s="38"/>
      <c r="AC9" s="150"/>
      <c r="AD9" s="38"/>
    </row>
    <row r="10" spans="2:30" ht="26.1">
      <c r="B10" s="137" t="s">
        <v>77</v>
      </c>
      <c r="C10" s="138">
        <f>SUM(E10:L10)</f>
        <v>39451.151661642209</v>
      </c>
      <c r="D10" s="38"/>
      <c r="E10" s="151">
        <f>'GFC Costs'!D211/10^3</f>
        <v>3019.3262771774321</v>
      </c>
      <c r="F10" s="139">
        <f>'GFC Costs'!E211/10^3</f>
        <v>5905.0936468875316</v>
      </c>
      <c r="G10" s="139">
        <f>'GFC Costs'!F211/10^3</f>
        <v>7105.7707159774245</v>
      </c>
      <c r="H10" s="139">
        <f>'GFC Costs'!G211/10^3</f>
        <v>5704.9530361575307</v>
      </c>
      <c r="I10" s="151">
        <f>'GFC Costs'!H211/10^3</f>
        <v>5965.0169931161608</v>
      </c>
      <c r="J10" s="139">
        <f>'GFC Costs'!I211/10^3</f>
        <v>5809.1685359474332</v>
      </c>
      <c r="K10" s="139">
        <f>'GFC Costs'!J211/10^3</f>
        <v>5834.3617792736013</v>
      </c>
      <c r="L10" s="139">
        <f>'GFC Costs'!K211/10^3</f>
        <v>107.46067710509089</v>
      </c>
      <c r="M10" s="139"/>
      <c r="N10" s="151"/>
      <c r="O10" s="38"/>
      <c r="P10" s="38"/>
      <c r="Q10" s="38"/>
      <c r="R10" s="38"/>
      <c r="S10" s="151"/>
      <c r="T10" s="38"/>
      <c r="U10" s="38"/>
      <c r="V10" s="38"/>
      <c r="W10" s="38"/>
      <c r="X10" s="151"/>
      <c r="Y10" s="38"/>
      <c r="Z10" s="38"/>
      <c r="AA10" s="38"/>
      <c r="AB10" s="38"/>
      <c r="AC10" s="151"/>
      <c r="AD10" s="38"/>
    </row>
    <row r="11" spans="2:30" ht="26.1">
      <c r="B11" s="137" t="s">
        <v>78</v>
      </c>
      <c r="C11" s="138">
        <f>SUM(E11:L11)</f>
        <v>7667.8241358843115</v>
      </c>
      <c r="D11" s="38"/>
      <c r="E11" s="151">
        <f>'GFC Costs'!D214/10^3</f>
        <v>417.2376383207652</v>
      </c>
      <c r="F11" s="139">
        <f>'GFC Costs'!E214/10^3</f>
        <v>1183.7733499268663</v>
      </c>
      <c r="G11" s="139">
        <f>'GFC Costs'!F214/10^3</f>
        <v>1150.489523040842</v>
      </c>
      <c r="H11" s="139">
        <f>'GFC Costs'!G214/10^3</f>
        <v>1196.2296527175056</v>
      </c>
      <c r="I11" s="151">
        <f>'GFC Costs'!H214/10^3</f>
        <v>1313.7569157382966</v>
      </c>
      <c r="J11" s="139">
        <f>'GFC Costs'!I214/10^3</f>
        <v>1157.8513455049463</v>
      </c>
      <c r="K11" s="139">
        <f>'GFC Costs'!J214/10^3</f>
        <v>1205.8477725886646</v>
      </c>
      <c r="L11" s="139">
        <f>'GFC Costs'!K214/10^3</f>
        <v>42.637938046424239</v>
      </c>
      <c r="M11" s="139"/>
      <c r="N11" s="151"/>
      <c r="O11" s="38"/>
      <c r="P11" s="38"/>
      <c r="Q11" s="38"/>
      <c r="R11" s="38"/>
      <c r="S11" s="151"/>
      <c r="T11" s="38"/>
      <c r="U11" s="38"/>
      <c r="V11" s="38"/>
      <c r="W11" s="38"/>
      <c r="X11" s="151"/>
      <c r="Y11" s="38"/>
      <c r="Z11" s="38"/>
      <c r="AA11" s="38"/>
      <c r="AB11" s="38"/>
      <c r="AC11" s="151"/>
      <c r="AD11" s="38"/>
    </row>
    <row r="12" spans="2:30" ht="29.45" customHeight="1">
      <c r="B12" s="137" t="s">
        <v>79</v>
      </c>
      <c r="C12" s="138">
        <f>SUM(E12:L12)</f>
        <v>7333.9496860971012</v>
      </c>
      <c r="D12" s="38"/>
      <c r="E12" s="151">
        <f>'GFC Costs'!D217/10^3</f>
        <v>382.16312835596364</v>
      </c>
      <c r="F12" s="139">
        <f>'GFC Costs'!E217/10^3</f>
        <v>1080.0182538871209</v>
      </c>
      <c r="G12" s="139">
        <f>'GFC Costs'!F217/10^3</f>
        <v>1120.0763610373294</v>
      </c>
      <c r="H12" s="139">
        <f>'GFC Costs'!G217/10^3</f>
        <v>1182.7745014647774</v>
      </c>
      <c r="I12" s="151">
        <f>'GFC Costs'!H217/10^3</f>
        <v>1158.8295101226095</v>
      </c>
      <c r="J12" s="139">
        <f>'GFC Costs'!I217/10^3</f>
        <v>1169.6601654817352</v>
      </c>
      <c r="K12" s="139">
        <f>'GFC Costs'!J217/10^3</f>
        <v>1166.1538181718088</v>
      </c>
      <c r="L12" s="139">
        <f>'GFC Costs'!K217/10^3</f>
        <v>74.273947575757575</v>
      </c>
      <c r="M12" s="38"/>
      <c r="N12" s="151"/>
      <c r="O12" s="38"/>
      <c r="P12" s="38"/>
      <c r="Q12" s="38"/>
      <c r="R12" s="38"/>
      <c r="S12" s="151"/>
      <c r="T12" s="38"/>
      <c r="U12" s="38"/>
      <c r="V12" s="38"/>
      <c r="W12" s="38"/>
      <c r="X12" s="151"/>
      <c r="Y12" s="38"/>
      <c r="Z12" s="38"/>
      <c r="AA12" s="38"/>
      <c r="AB12" s="38"/>
      <c r="AC12" s="151"/>
      <c r="AD12" s="38"/>
    </row>
    <row r="13" spans="2:30">
      <c r="B13" s="39" t="s">
        <v>80</v>
      </c>
      <c r="C13" s="141">
        <f>SUM(E13:L13)</f>
        <v>54452.925483623614</v>
      </c>
      <c r="D13" s="138"/>
      <c r="E13" s="152">
        <f t="shared" ref="E13:L13" si="0">SUM(E10:E12)</f>
        <v>3818.7270438541609</v>
      </c>
      <c r="F13" s="141">
        <f t="shared" si="0"/>
        <v>8168.8852507015181</v>
      </c>
      <c r="G13" s="141">
        <f t="shared" si="0"/>
        <v>9376.3366000555943</v>
      </c>
      <c r="H13" s="141">
        <f t="shared" si="0"/>
        <v>8083.9571903398137</v>
      </c>
      <c r="I13" s="152">
        <f t="shared" si="0"/>
        <v>8437.6034189770671</v>
      </c>
      <c r="J13" s="141">
        <f t="shared" si="0"/>
        <v>8136.6800469341142</v>
      </c>
      <c r="K13" s="141">
        <f t="shared" si="0"/>
        <v>8206.3633700340761</v>
      </c>
      <c r="L13" s="141">
        <f t="shared" si="0"/>
        <v>224.37256272727271</v>
      </c>
      <c r="M13" s="38"/>
      <c r="N13" s="152"/>
      <c r="O13" s="38"/>
      <c r="P13" s="38"/>
      <c r="Q13" s="38"/>
      <c r="R13" s="38"/>
      <c r="S13" s="152"/>
      <c r="T13" s="38"/>
      <c r="U13" s="38"/>
      <c r="V13" s="38"/>
      <c r="W13" s="38"/>
      <c r="X13" s="152"/>
      <c r="Y13" s="38"/>
      <c r="Z13" s="38"/>
      <c r="AA13" s="38"/>
      <c r="AB13" s="38"/>
      <c r="AC13" s="152"/>
      <c r="AD13" s="38"/>
    </row>
    <row r="14" spans="2:30">
      <c r="B14" s="39" t="s">
        <v>81</v>
      </c>
      <c r="C14" s="158">
        <v>7.4284346783470998E-2</v>
      </c>
      <c r="D14" s="142"/>
      <c r="E14" s="150"/>
      <c r="F14" s="38"/>
      <c r="G14" s="38"/>
      <c r="H14" s="38"/>
      <c r="I14" s="150"/>
      <c r="J14" s="38"/>
      <c r="K14" s="38"/>
      <c r="L14" s="38"/>
      <c r="M14" s="138">
        <f>C13*C14</f>
        <v>4045.0000000000018</v>
      </c>
      <c r="N14" s="155">
        <f>M14</f>
        <v>4045.0000000000018</v>
      </c>
      <c r="O14" s="138">
        <f t="shared" ref="O14:AC14" si="1">N14</f>
        <v>4045.0000000000018</v>
      </c>
      <c r="P14" s="138">
        <f t="shared" si="1"/>
        <v>4045.0000000000018</v>
      </c>
      <c r="Q14" s="138">
        <f t="shared" si="1"/>
        <v>4045.0000000000018</v>
      </c>
      <c r="R14" s="138">
        <f t="shared" si="1"/>
        <v>4045.0000000000018</v>
      </c>
      <c r="S14" s="155">
        <f t="shared" si="1"/>
        <v>4045.0000000000018</v>
      </c>
      <c r="T14" s="138">
        <f t="shared" si="1"/>
        <v>4045.0000000000018</v>
      </c>
      <c r="U14" s="138">
        <f t="shared" si="1"/>
        <v>4045.0000000000018</v>
      </c>
      <c r="V14" s="138">
        <f t="shared" si="1"/>
        <v>4045.0000000000018</v>
      </c>
      <c r="W14" s="138">
        <f t="shared" si="1"/>
        <v>4045.0000000000018</v>
      </c>
      <c r="X14" s="155">
        <f t="shared" si="1"/>
        <v>4045.0000000000018</v>
      </c>
      <c r="Y14" s="140">
        <f t="shared" si="1"/>
        <v>4045.0000000000018</v>
      </c>
      <c r="Z14" s="140">
        <f t="shared" si="1"/>
        <v>4045.0000000000018</v>
      </c>
      <c r="AA14" s="140">
        <f t="shared" si="1"/>
        <v>4045.0000000000018</v>
      </c>
      <c r="AB14" s="140">
        <f t="shared" si="1"/>
        <v>4045.0000000000018</v>
      </c>
      <c r="AC14" s="155">
        <f t="shared" si="1"/>
        <v>4045.0000000000018</v>
      </c>
      <c r="AD14" s="38"/>
    </row>
    <row r="15" spans="2:30">
      <c r="B15" s="39" t="s">
        <v>82</v>
      </c>
      <c r="C15" s="38"/>
      <c r="D15" s="38"/>
      <c r="E15" s="153">
        <f>SUM(E13:E14)</f>
        <v>3818.7270438541609</v>
      </c>
      <c r="F15" s="143">
        <f t="shared" ref="F15:AC15" si="2">SUM(F13:F14)</f>
        <v>8168.8852507015181</v>
      </c>
      <c r="G15" s="143">
        <f t="shared" si="2"/>
        <v>9376.3366000555943</v>
      </c>
      <c r="H15" s="143">
        <f t="shared" si="2"/>
        <v>8083.9571903398137</v>
      </c>
      <c r="I15" s="153">
        <f t="shared" si="2"/>
        <v>8437.6034189770671</v>
      </c>
      <c r="J15" s="143">
        <f t="shared" si="2"/>
        <v>8136.6800469341142</v>
      </c>
      <c r="K15" s="143">
        <f t="shared" si="2"/>
        <v>8206.3633700340761</v>
      </c>
      <c r="L15" s="143">
        <f t="shared" si="2"/>
        <v>224.37256272727271</v>
      </c>
      <c r="M15" s="143">
        <f t="shared" si="2"/>
        <v>4045.0000000000018</v>
      </c>
      <c r="N15" s="153">
        <f t="shared" si="2"/>
        <v>4045.0000000000018</v>
      </c>
      <c r="O15" s="143">
        <f t="shared" si="2"/>
        <v>4045.0000000000018</v>
      </c>
      <c r="P15" s="143">
        <f t="shared" si="2"/>
        <v>4045.0000000000018</v>
      </c>
      <c r="Q15" s="143">
        <f t="shared" si="2"/>
        <v>4045.0000000000018</v>
      </c>
      <c r="R15" s="143">
        <f t="shared" si="2"/>
        <v>4045.0000000000018</v>
      </c>
      <c r="S15" s="153">
        <f t="shared" si="2"/>
        <v>4045.0000000000018</v>
      </c>
      <c r="T15" s="143">
        <f t="shared" si="2"/>
        <v>4045.0000000000018</v>
      </c>
      <c r="U15" s="143">
        <f t="shared" si="2"/>
        <v>4045.0000000000018</v>
      </c>
      <c r="V15" s="143">
        <f t="shared" si="2"/>
        <v>4045.0000000000018</v>
      </c>
      <c r="W15" s="143">
        <f t="shared" si="2"/>
        <v>4045.0000000000018</v>
      </c>
      <c r="X15" s="153">
        <f t="shared" si="2"/>
        <v>4045.0000000000018</v>
      </c>
      <c r="Y15" s="143">
        <f t="shared" si="2"/>
        <v>4045.0000000000018</v>
      </c>
      <c r="Z15" s="143">
        <f t="shared" si="2"/>
        <v>4045.0000000000018</v>
      </c>
      <c r="AA15" s="143">
        <f t="shared" si="2"/>
        <v>4045.0000000000018</v>
      </c>
      <c r="AB15" s="143">
        <f t="shared" si="2"/>
        <v>4045.0000000000018</v>
      </c>
      <c r="AC15" s="153">
        <f t="shared" si="2"/>
        <v>4045.0000000000018</v>
      </c>
      <c r="AD15" s="38"/>
    </row>
    <row r="16" spans="2:30" ht="9.6" customHeight="1">
      <c r="B16" s="38"/>
      <c r="C16" s="38"/>
      <c r="D16" s="38"/>
      <c r="E16" s="150"/>
      <c r="F16" s="38"/>
      <c r="G16" s="38"/>
      <c r="H16" s="38"/>
      <c r="I16" s="150"/>
      <c r="J16" s="38"/>
      <c r="K16" s="38"/>
      <c r="L16" s="38"/>
      <c r="M16" s="38"/>
      <c r="N16" s="150"/>
      <c r="O16" s="38"/>
      <c r="P16" s="38"/>
      <c r="Q16" s="38"/>
      <c r="R16" s="38"/>
      <c r="S16" s="150"/>
      <c r="T16" s="38"/>
      <c r="U16" s="38"/>
      <c r="V16" s="38"/>
      <c r="W16" s="38"/>
      <c r="X16" s="150"/>
      <c r="Y16" s="38"/>
      <c r="Z16" s="38"/>
      <c r="AA16" s="38"/>
      <c r="AB16" s="38"/>
      <c r="AC16" s="150"/>
      <c r="AD16" s="38"/>
    </row>
    <row r="17" spans="2:30" hidden="1">
      <c r="B17" s="39" t="s">
        <v>83</v>
      </c>
      <c r="C17" s="38"/>
      <c r="D17" s="38"/>
      <c r="E17" s="154">
        <v>82411</v>
      </c>
      <c r="F17" s="144">
        <f t="shared" ref="F17:AC17" si="3">F6</f>
        <v>2027</v>
      </c>
      <c r="G17" s="144">
        <f t="shared" si="3"/>
        <v>2028</v>
      </c>
      <c r="H17" s="144">
        <f t="shared" si="3"/>
        <v>2029</v>
      </c>
      <c r="I17" s="154">
        <f t="shared" si="3"/>
        <v>2030</v>
      </c>
      <c r="J17" s="144">
        <f t="shared" si="3"/>
        <v>2031</v>
      </c>
      <c r="K17" s="144">
        <f t="shared" si="3"/>
        <v>2032</v>
      </c>
      <c r="L17" s="144">
        <f t="shared" si="3"/>
        <v>2033</v>
      </c>
      <c r="M17" s="144">
        <f t="shared" si="3"/>
        <v>2034</v>
      </c>
      <c r="N17" s="154">
        <f t="shared" si="3"/>
        <v>2035</v>
      </c>
      <c r="O17" s="144">
        <f t="shared" si="3"/>
        <v>2036</v>
      </c>
      <c r="P17" s="144">
        <f t="shared" si="3"/>
        <v>2037</v>
      </c>
      <c r="Q17" s="144">
        <f t="shared" si="3"/>
        <v>2038</v>
      </c>
      <c r="R17" s="144">
        <f t="shared" si="3"/>
        <v>2039</v>
      </c>
      <c r="S17" s="154">
        <f t="shared" si="3"/>
        <v>2040</v>
      </c>
      <c r="T17" s="144">
        <f t="shared" si="3"/>
        <v>2041</v>
      </c>
      <c r="U17" s="144">
        <f t="shared" si="3"/>
        <v>2042</v>
      </c>
      <c r="V17" s="144">
        <f t="shared" si="3"/>
        <v>2043</v>
      </c>
      <c r="W17" s="144">
        <f t="shared" si="3"/>
        <v>2044</v>
      </c>
      <c r="X17" s="154">
        <f t="shared" si="3"/>
        <v>2045</v>
      </c>
      <c r="Y17" s="144">
        <f t="shared" si="3"/>
        <v>2046</v>
      </c>
      <c r="Z17" s="144">
        <f t="shared" si="3"/>
        <v>2047</v>
      </c>
      <c r="AA17" s="144">
        <f t="shared" si="3"/>
        <v>2048</v>
      </c>
      <c r="AB17" s="144">
        <f t="shared" si="3"/>
        <v>2049</v>
      </c>
      <c r="AC17" s="154">
        <f t="shared" si="3"/>
        <v>2050</v>
      </c>
      <c r="AD17" s="38"/>
    </row>
    <row r="18" spans="2:30">
      <c r="B18" s="39" t="s">
        <v>83</v>
      </c>
      <c r="C18" s="38"/>
      <c r="D18" s="38"/>
      <c r="E18" s="154"/>
      <c r="F18" s="144"/>
      <c r="G18" s="144"/>
      <c r="H18" s="144"/>
      <c r="I18" s="154"/>
      <c r="J18" s="144"/>
      <c r="K18" s="144"/>
      <c r="L18" s="144"/>
      <c r="M18" s="144"/>
      <c r="N18" s="154"/>
      <c r="O18" s="144"/>
      <c r="P18" s="144"/>
      <c r="Q18" s="144"/>
      <c r="R18" s="144"/>
      <c r="S18" s="154"/>
      <c r="T18" s="144"/>
      <c r="U18" s="144"/>
      <c r="V18" s="144"/>
      <c r="W18" s="144"/>
      <c r="X18" s="154"/>
      <c r="Y18" s="144"/>
      <c r="Z18" s="144"/>
      <c r="AA18" s="144"/>
      <c r="AB18" s="144"/>
      <c r="AC18" s="154"/>
      <c r="AD18" s="38"/>
    </row>
    <row r="19" spans="2:30">
      <c r="B19" s="39" t="s">
        <v>84</v>
      </c>
      <c r="C19" s="38"/>
      <c r="D19" s="38"/>
      <c r="E19" s="150"/>
      <c r="F19" s="38"/>
      <c r="G19" s="38"/>
      <c r="H19" s="38"/>
      <c r="I19" s="150"/>
      <c r="J19" s="38"/>
      <c r="K19" s="38"/>
      <c r="L19" s="38"/>
      <c r="M19" s="38"/>
      <c r="N19" s="150"/>
      <c r="O19" s="38"/>
      <c r="P19" s="38"/>
      <c r="Q19" s="38"/>
      <c r="R19" s="38"/>
      <c r="S19" s="150"/>
      <c r="T19" s="38"/>
      <c r="U19" s="38"/>
      <c r="V19" s="38"/>
      <c r="W19" s="38"/>
      <c r="X19" s="150"/>
      <c r="Y19" s="38"/>
      <c r="Z19" s="38"/>
      <c r="AA19" s="38"/>
      <c r="AB19" s="38"/>
      <c r="AC19" s="150"/>
      <c r="AD19" s="38"/>
    </row>
    <row r="20" spans="2:30" hidden="1">
      <c r="B20" s="38" t="s">
        <v>85</v>
      </c>
      <c r="C20" s="142">
        <v>0.60680229165019717</v>
      </c>
      <c r="D20" s="142"/>
      <c r="E20" s="155">
        <v>1</v>
      </c>
      <c r="F20" s="140">
        <f>E20*(1+$C20)</f>
        <v>1.6068022916501972</v>
      </c>
      <c r="G20" s="140">
        <f t="shared" ref="G20:AC20" si="4">F20*(1+$C20)</f>
        <v>2.5818136044523254</v>
      </c>
      <c r="H20" s="140">
        <f>G20*(1+$C20)</f>
        <v>4.1484640162476518</v>
      </c>
      <c r="I20" s="155">
        <f t="shared" si="4"/>
        <v>6.6657614881351082</v>
      </c>
      <c r="J20" s="140">
        <f>I20*(1+$C20)</f>
        <v>10.710560834729121</v>
      </c>
      <c r="K20" s="140">
        <f t="shared" si="4"/>
        <v>17.2097536941016</v>
      </c>
      <c r="L20" s="140">
        <f t="shared" si="4"/>
        <v>27.652671674417899</v>
      </c>
      <c r="M20" s="140">
        <f t="shared" si="4"/>
        <v>44.432376216705173</v>
      </c>
      <c r="N20" s="155">
        <f>M20*(1+$C20)</f>
        <v>71.394043928465592</v>
      </c>
      <c r="O20" s="140">
        <f t="shared" si="4"/>
        <v>114.71611339443336</v>
      </c>
      <c r="P20" s="140">
        <f t="shared" si="4"/>
        <v>184.32611389137941</v>
      </c>
      <c r="Q20" s="140">
        <f t="shared" si="4"/>
        <v>296.17562221164366</v>
      </c>
      <c r="R20" s="140">
        <f t="shared" si="4"/>
        <v>475.89566850059208</v>
      </c>
      <c r="S20" s="155">
        <f t="shared" si="4"/>
        <v>764.67025073315392</v>
      </c>
      <c r="T20" s="140">
        <f t="shared" si="4"/>
        <v>1228.6739112347625</v>
      </c>
      <c r="U20" s="140">
        <f t="shared" si="4"/>
        <v>1974.2360562628273</v>
      </c>
      <c r="V20" s="140">
        <f t="shared" si="4"/>
        <v>3172.2070194615585</v>
      </c>
      <c r="W20" s="140">
        <f t="shared" si="4"/>
        <v>5097.1095084596736</v>
      </c>
      <c r="X20" s="155">
        <f t="shared" si="4"/>
        <v>8190.0472389850138</v>
      </c>
      <c r="Y20" s="140">
        <f t="shared" si="4"/>
        <v>13159.78667232449</v>
      </c>
      <c r="Z20" s="140">
        <f t="shared" si="4"/>
        <v>21145.175382718713</v>
      </c>
      <c r="AA20" s="140">
        <f t="shared" si="4"/>
        <v>33976.116262297764</v>
      </c>
      <c r="AB20" s="140">
        <f t="shared" si="4"/>
        <v>54592.901471633581</v>
      </c>
      <c r="AC20" s="155">
        <f t="shared" si="4"/>
        <v>87719.999192454256</v>
      </c>
      <c r="AD20" s="140">
        <f>'∆ in Access fee (minus Tokelau)'!G14*1000</f>
        <v>-87720</v>
      </c>
    </row>
    <row r="21" spans="2:30" ht="7.35" hidden="1" customHeight="1">
      <c r="B21" s="38"/>
      <c r="C21" s="38"/>
      <c r="D21" s="38"/>
      <c r="E21" s="150"/>
      <c r="F21" s="38"/>
      <c r="G21" s="38"/>
      <c r="H21" s="38"/>
      <c r="I21" s="150"/>
      <c r="J21" s="38"/>
      <c r="K21" s="38"/>
      <c r="L21" s="38"/>
      <c r="M21" s="38"/>
      <c r="N21" s="150"/>
      <c r="O21" s="38"/>
      <c r="P21" s="38"/>
      <c r="Q21" s="38"/>
      <c r="R21" s="38"/>
      <c r="S21" s="150"/>
      <c r="T21" s="38"/>
      <c r="U21" s="38"/>
      <c r="V21" s="38"/>
      <c r="W21" s="38"/>
      <c r="X21" s="150"/>
      <c r="Y21" s="38"/>
      <c r="Z21" s="38"/>
      <c r="AA21" s="38"/>
      <c r="AB21" s="38"/>
      <c r="AC21" s="150"/>
      <c r="AD21" s="38"/>
    </row>
    <row r="22" spans="2:30">
      <c r="B22" s="39" t="s">
        <v>86</v>
      </c>
      <c r="C22" s="40" t="s">
        <v>87</v>
      </c>
      <c r="D22" s="38" t="s">
        <v>88</v>
      </c>
      <c r="E22" s="150"/>
      <c r="F22" s="38"/>
      <c r="G22" s="38"/>
      <c r="H22" s="38"/>
      <c r="I22" s="150"/>
      <c r="J22" s="38"/>
      <c r="K22" s="38"/>
      <c r="L22" s="38"/>
      <c r="M22" s="38"/>
      <c r="N22" s="150"/>
      <c r="O22" s="38"/>
      <c r="P22" s="38"/>
      <c r="Q22" s="38"/>
      <c r="R22" s="38"/>
      <c r="S22" s="150"/>
      <c r="T22" s="38"/>
      <c r="U22" s="38"/>
      <c r="V22" s="38"/>
      <c r="W22" s="38"/>
      <c r="X22" s="150"/>
      <c r="Y22" s="38"/>
      <c r="Z22" s="38"/>
      <c r="AA22" s="38"/>
      <c r="AB22" s="38"/>
      <c r="AC22" s="150"/>
      <c r="AD22" s="38"/>
    </row>
    <row r="23" spans="2:30">
      <c r="B23" s="39" t="s">
        <v>89</v>
      </c>
      <c r="C23" s="40"/>
      <c r="D23" s="38"/>
      <c r="E23" s="150"/>
      <c r="F23" s="38"/>
      <c r="G23" s="38"/>
      <c r="H23" s="38"/>
      <c r="I23" s="150"/>
      <c r="J23" s="38"/>
      <c r="K23" s="38"/>
      <c r="L23" s="38"/>
      <c r="M23" s="38"/>
      <c r="N23" s="150"/>
      <c r="O23" s="38"/>
      <c r="P23" s="38"/>
      <c r="Q23" s="38"/>
      <c r="R23" s="38"/>
      <c r="S23" s="150"/>
      <c r="T23" s="38"/>
      <c r="U23" s="38"/>
      <c r="V23" s="38"/>
      <c r="W23" s="38"/>
      <c r="X23" s="150"/>
      <c r="Y23" s="38"/>
      <c r="Z23" s="38"/>
      <c r="AA23" s="38"/>
      <c r="AB23" s="38"/>
      <c r="AC23" s="150"/>
      <c r="AD23" s="38"/>
    </row>
    <row r="24" spans="2:30">
      <c r="B24" s="38" t="s">
        <v>90</v>
      </c>
      <c r="C24" s="140">
        <f>'Slope calcs'!C7</f>
        <v>2000</v>
      </c>
      <c r="D24" s="38">
        <f>'Slope calcs'!D7</f>
        <v>-4050000</v>
      </c>
      <c r="E24" s="156">
        <f t="shared" ref="E24:N28" si="5">$C24*E$6+$D24</f>
        <v>2000</v>
      </c>
      <c r="F24" s="138">
        <f t="shared" si="5"/>
        <v>4000</v>
      </c>
      <c r="G24" s="138">
        <f t="shared" si="5"/>
        <v>6000</v>
      </c>
      <c r="H24" s="138">
        <f t="shared" si="5"/>
        <v>8000</v>
      </c>
      <c r="I24" s="156">
        <f t="shared" si="5"/>
        <v>10000</v>
      </c>
      <c r="J24" s="138">
        <f t="shared" si="5"/>
        <v>12000</v>
      </c>
      <c r="K24" s="138">
        <f t="shared" si="5"/>
        <v>14000</v>
      </c>
      <c r="L24" s="138">
        <f t="shared" si="5"/>
        <v>16000</v>
      </c>
      <c r="M24" s="138">
        <f t="shared" si="5"/>
        <v>18000</v>
      </c>
      <c r="N24" s="156">
        <f t="shared" si="5"/>
        <v>20000</v>
      </c>
      <c r="O24" s="138">
        <f t="shared" ref="O24:AC28" si="6">$C24*O$6+$D24</f>
        <v>22000</v>
      </c>
      <c r="P24" s="138">
        <f t="shared" si="6"/>
        <v>24000</v>
      </c>
      <c r="Q24" s="138">
        <f t="shared" si="6"/>
        <v>26000</v>
      </c>
      <c r="R24" s="138">
        <f t="shared" si="6"/>
        <v>28000</v>
      </c>
      <c r="S24" s="156">
        <f t="shared" si="6"/>
        <v>30000</v>
      </c>
      <c r="T24" s="138">
        <f t="shared" si="6"/>
        <v>32000</v>
      </c>
      <c r="U24" s="138">
        <f t="shared" si="6"/>
        <v>34000</v>
      </c>
      <c r="V24" s="138">
        <f t="shared" si="6"/>
        <v>36000</v>
      </c>
      <c r="W24" s="138">
        <f t="shared" si="6"/>
        <v>38000</v>
      </c>
      <c r="X24" s="156">
        <f t="shared" si="6"/>
        <v>40000</v>
      </c>
      <c r="Y24" s="138">
        <f t="shared" si="6"/>
        <v>42000</v>
      </c>
      <c r="Z24" s="138">
        <f t="shared" si="6"/>
        <v>44000</v>
      </c>
      <c r="AA24" s="138">
        <f t="shared" si="6"/>
        <v>46000</v>
      </c>
      <c r="AB24" s="138">
        <f t="shared" si="6"/>
        <v>48000</v>
      </c>
      <c r="AC24" s="156">
        <f t="shared" si="6"/>
        <v>50000</v>
      </c>
      <c r="AD24" s="140"/>
    </row>
    <row r="25" spans="2:30">
      <c r="B25" s="38" t="s">
        <v>91</v>
      </c>
      <c r="C25" s="140">
        <f>'Slope calcs'!C8</f>
        <v>1200</v>
      </c>
      <c r="D25" s="38">
        <f>'Slope calcs'!D8</f>
        <v>-2430000</v>
      </c>
      <c r="E25" s="156">
        <f t="shared" si="5"/>
        <v>1200</v>
      </c>
      <c r="F25" s="138">
        <f t="shared" si="5"/>
        <v>2400</v>
      </c>
      <c r="G25" s="138">
        <f t="shared" si="5"/>
        <v>3600</v>
      </c>
      <c r="H25" s="138">
        <f t="shared" si="5"/>
        <v>4800</v>
      </c>
      <c r="I25" s="156">
        <f t="shared" si="5"/>
        <v>6000</v>
      </c>
      <c r="J25" s="138">
        <f t="shared" si="5"/>
        <v>7200</v>
      </c>
      <c r="K25" s="138">
        <f t="shared" si="5"/>
        <v>8400</v>
      </c>
      <c r="L25" s="138">
        <f t="shared" si="5"/>
        <v>9600</v>
      </c>
      <c r="M25" s="138">
        <f t="shared" si="5"/>
        <v>10800</v>
      </c>
      <c r="N25" s="156">
        <f t="shared" si="5"/>
        <v>12000</v>
      </c>
      <c r="O25" s="138">
        <f t="shared" si="6"/>
        <v>13200</v>
      </c>
      <c r="P25" s="138">
        <f t="shared" si="6"/>
        <v>14400</v>
      </c>
      <c r="Q25" s="138">
        <f t="shared" si="6"/>
        <v>15600</v>
      </c>
      <c r="R25" s="138">
        <f t="shared" si="6"/>
        <v>16800</v>
      </c>
      <c r="S25" s="156">
        <f t="shared" si="6"/>
        <v>18000</v>
      </c>
      <c r="T25" s="138">
        <f t="shared" si="6"/>
        <v>19200</v>
      </c>
      <c r="U25" s="138">
        <f t="shared" si="6"/>
        <v>20400</v>
      </c>
      <c r="V25" s="138">
        <f t="shared" si="6"/>
        <v>21600</v>
      </c>
      <c r="W25" s="138">
        <f t="shared" si="6"/>
        <v>22800</v>
      </c>
      <c r="X25" s="156">
        <f t="shared" si="6"/>
        <v>24000</v>
      </c>
      <c r="Y25" s="138">
        <f t="shared" si="6"/>
        <v>25200</v>
      </c>
      <c r="Z25" s="138">
        <f t="shared" si="6"/>
        <v>26400</v>
      </c>
      <c r="AA25" s="138">
        <f t="shared" si="6"/>
        <v>27600</v>
      </c>
      <c r="AB25" s="138">
        <f t="shared" si="6"/>
        <v>28800</v>
      </c>
      <c r="AC25" s="156">
        <f t="shared" si="6"/>
        <v>30000</v>
      </c>
      <c r="AD25" s="140"/>
    </row>
    <row r="26" spans="2:30">
      <c r="B26" s="38" t="s">
        <v>92</v>
      </c>
      <c r="C26" s="140">
        <f>'Slope calcs'!C9</f>
        <v>600</v>
      </c>
      <c r="D26" s="38">
        <f>'Slope calcs'!D9</f>
        <v>-1215000</v>
      </c>
      <c r="E26" s="156">
        <f t="shared" si="5"/>
        <v>600</v>
      </c>
      <c r="F26" s="138">
        <f t="shared" si="5"/>
        <v>1200</v>
      </c>
      <c r="G26" s="138">
        <f t="shared" si="5"/>
        <v>1800</v>
      </c>
      <c r="H26" s="138">
        <f t="shared" si="5"/>
        <v>2400</v>
      </c>
      <c r="I26" s="156">
        <f t="shared" si="5"/>
        <v>3000</v>
      </c>
      <c r="J26" s="138">
        <f t="shared" si="5"/>
        <v>3600</v>
      </c>
      <c r="K26" s="138">
        <f t="shared" si="5"/>
        <v>4200</v>
      </c>
      <c r="L26" s="138">
        <f t="shared" si="5"/>
        <v>4800</v>
      </c>
      <c r="M26" s="138">
        <f t="shared" si="5"/>
        <v>5400</v>
      </c>
      <c r="N26" s="156">
        <f t="shared" si="5"/>
        <v>6000</v>
      </c>
      <c r="O26" s="138">
        <f t="shared" si="6"/>
        <v>6600</v>
      </c>
      <c r="P26" s="138">
        <f t="shared" si="6"/>
        <v>7200</v>
      </c>
      <c r="Q26" s="138">
        <f t="shared" si="6"/>
        <v>7800</v>
      </c>
      <c r="R26" s="138">
        <f t="shared" si="6"/>
        <v>8400</v>
      </c>
      <c r="S26" s="156">
        <f t="shared" si="6"/>
        <v>9000</v>
      </c>
      <c r="T26" s="138">
        <f t="shared" si="6"/>
        <v>9600</v>
      </c>
      <c r="U26" s="138">
        <f t="shared" si="6"/>
        <v>10200</v>
      </c>
      <c r="V26" s="138">
        <f t="shared" si="6"/>
        <v>10800</v>
      </c>
      <c r="W26" s="138">
        <f t="shared" si="6"/>
        <v>11400</v>
      </c>
      <c r="X26" s="156">
        <f t="shared" si="6"/>
        <v>12000</v>
      </c>
      <c r="Y26" s="138">
        <f t="shared" si="6"/>
        <v>12600</v>
      </c>
      <c r="Z26" s="138">
        <f t="shared" si="6"/>
        <v>13200</v>
      </c>
      <c r="AA26" s="138">
        <f t="shared" si="6"/>
        <v>13800</v>
      </c>
      <c r="AB26" s="138">
        <f t="shared" si="6"/>
        <v>14400</v>
      </c>
      <c r="AC26" s="156">
        <f t="shared" si="6"/>
        <v>15000</v>
      </c>
      <c r="AD26" s="140"/>
    </row>
    <row r="27" spans="2:30">
      <c r="B27" s="38" t="s">
        <v>93</v>
      </c>
      <c r="C27" s="140">
        <f>'Slope calcs'!C10</f>
        <v>3520</v>
      </c>
      <c r="D27" s="38">
        <f>'Slope calcs'!D10</f>
        <v>-7128000</v>
      </c>
      <c r="E27" s="156">
        <f t="shared" si="5"/>
        <v>3520</v>
      </c>
      <c r="F27" s="138">
        <f t="shared" si="5"/>
        <v>7040</v>
      </c>
      <c r="G27" s="138">
        <f t="shared" si="5"/>
        <v>10560</v>
      </c>
      <c r="H27" s="138">
        <f t="shared" si="5"/>
        <v>14080</v>
      </c>
      <c r="I27" s="156">
        <f t="shared" si="5"/>
        <v>17600</v>
      </c>
      <c r="J27" s="138">
        <f t="shared" si="5"/>
        <v>21120</v>
      </c>
      <c r="K27" s="138">
        <f t="shared" si="5"/>
        <v>24640</v>
      </c>
      <c r="L27" s="138">
        <f t="shared" si="5"/>
        <v>28160</v>
      </c>
      <c r="M27" s="138">
        <f t="shared" si="5"/>
        <v>31680</v>
      </c>
      <c r="N27" s="156">
        <f t="shared" si="5"/>
        <v>35200</v>
      </c>
      <c r="O27" s="138">
        <f t="shared" si="6"/>
        <v>38720</v>
      </c>
      <c r="P27" s="138">
        <f t="shared" si="6"/>
        <v>42240</v>
      </c>
      <c r="Q27" s="138">
        <f t="shared" si="6"/>
        <v>45760</v>
      </c>
      <c r="R27" s="138">
        <f t="shared" si="6"/>
        <v>49280</v>
      </c>
      <c r="S27" s="156">
        <f t="shared" si="6"/>
        <v>52800</v>
      </c>
      <c r="T27" s="138">
        <f t="shared" si="6"/>
        <v>56320</v>
      </c>
      <c r="U27" s="138">
        <f t="shared" si="6"/>
        <v>59840</v>
      </c>
      <c r="V27" s="138">
        <f t="shared" si="6"/>
        <v>63360</v>
      </c>
      <c r="W27" s="138">
        <f t="shared" si="6"/>
        <v>66880</v>
      </c>
      <c r="X27" s="156">
        <f t="shared" si="6"/>
        <v>70400</v>
      </c>
      <c r="Y27" s="138">
        <f t="shared" si="6"/>
        <v>73920</v>
      </c>
      <c r="Z27" s="138">
        <f t="shared" si="6"/>
        <v>77440</v>
      </c>
      <c r="AA27" s="138">
        <f t="shared" si="6"/>
        <v>80960</v>
      </c>
      <c r="AB27" s="138">
        <f t="shared" si="6"/>
        <v>84480</v>
      </c>
      <c r="AC27" s="156">
        <f t="shared" si="6"/>
        <v>88000</v>
      </c>
      <c r="AD27" s="38"/>
    </row>
    <row r="28" spans="2:30" ht="13.35" customHeight="1">
      <c r="B28" s="39" t="s">
        <v>94</v>
      </c>
      <c r="C28" s="140">
        <f>'Slope calcs'!C11</f>
        <v>480</v>
      </c>
      <c r="D28" s="38">
        <f>'Slope calcs'!D11</f>
        <v>-972000</v>
      </c>
      <c r="E28" s="156">
        <f t="shared" si="5"/>
        <v>480</v>
      </c>
      <c r="F28" s="138">
        <f t="shared" si="5"/>
        <v>960</v>
      </c>
      <c r="G28" s="138">
        <f t="shared" si="5"/>
        <v>1440</v>
      </c>
      <c r="H28" s="138">
        <f t="shared" si="5"/>
        <v>1920</v>
      </c>
      <c r="I28" s="156">
        <f t="shared" si="5"/>
        <v>2400</v>
      </c>
      <c r="J28" s="138">
        <f t="shared" si="5"/>
        <v>2880</v>
      </c>
      <c r="K28" s="138">
        <f t="shared" si="5"/>
        <v>3360</v>
      </c>
      <c r="L28" s="138">
        <f t="shared" si="5"/>
        <v>3840</v>
      </c>
      <c r="M28" s="138">
        <f t="shared" si="5"/>
        <v>4320</v>
      </c>
      <c r="N28" s="156">
        <f t="shared" si="5"/>
        <v>4800</v>
      </c>
      <c r="O28" s="138">
        <f t="shared" si="6"/>
        <v>5280</v>
      </c>
      <c r="P28" s="138">
        <f t="shared" si="6"/>
        <v>5760</v>
      </c>
      <c r="Q28" s="138">
        <f t="shared" si="6"/>
        <v>6240</v>
      </c>
      <c r="R28" s="138">
        <f t="shared" si="6"/>
        <v>6720</v>
      </c>
      <c r="S28" s="156">
        <f t="shared" si="6"/>
        <v>7200</v>
      </c>
      <c r="T28" s="138">
        <f t="shared" si="6"/>
        <v>7680</v>
      </c>
      <c r="U28" s="138">
        <f t="shared" si="6"/>
        <v>8160</v>
      </c>
      <c r="V28" s="138">
        <f t="shared" si="6"/>
        <v>8640</v>
      </c>
      <c r="W28" s="138">
        <f t="shared" si="6"/>
        <v>9120</v>
      </c>
      <c r="X28" s="156">
        <f t="shared" si="6"/>
        <v>9600</v>
      </c>
      <c r="Y28" s="138">
        <f t="shared" si="6"/>
        <v>10080</v>
      </c>
      <c r="Z28" s="138">
        <f t="shared" si="6"/>
        <v>10560</v>
      </c>
      <c r="AA28" s="138">
        <f t="shared" si="6"/>
        <v>11040</v>
      </c>
      <c r="AB28" s="138">
        <f t="shared" si="6"/>
        <v>11520</v>
      </c>
      <c r="AC28" s="156">
        <f t="shared" si="6"/>
        <v>12000</v>
      </c>
      <c r="AD28" s="38"/>
    </row>
    <row r="29" spans="2:30">
      <c r="B29" s="39" t="s">
        <v>95</v>
      </c>
      <c r="C29" s="38"/>
      <c r="D29" s="38"/>
      <c r="E29" s="150"/>
      <c r="F29" s="38"/>
      <c r="G29" s="38"/>
      <c r="H29" s="38"/>
      <c r="I29" s="150"/>
      <c r="J29" s="38"/>
      <c r="K29" s="38"/>
      <c r="L29" s="38"/>
      <c r="M29" s="38"/>
      <c r="N29" s="150"/>
      <c r="O29" s="38"/>
      <c r="P29" s="38"/>
      <c r="Q29" s="38"/>
      <c r="R29" s="38"/>
      <c r="S29" s="150"/>
      <c r="T29" s="38"/>
      <c r="U29" s="38"/>
      <c r="V29" s="38"/>
      <c r="W29" s="38"/>
      <c r="X29" s="150"/>
      <c r="Y29" s="38"/>
      <c r="Z29" s="38"/>
      <c r="AA29" s="38"/>
      <c r="AB29" s="38"/>
      <c r="AC29" s="150"/>
      <c r="AD29" s="38"/>
    </row>
    <row r="30" spans="2:30">
      <c r="B30" s="39" t="str">
        <f>B23</f>
        <v>RCP8.5:</v>
      </c>
      <c r="C30" s="38"/>
      <c r="D30" s="38"/>
      <c r="E30" s="150"/>
      <c r="F30" s="38"/>
      <c r="G30" s="38"/>
      <c r="H30" s="38"/>
      <c r="I30" s="150"/>
      <c r="J30" s="38"/>
      <c r="K30" s="38"/>
      <c r="L30" s="38"/>
      <c r="M30" s="38"/>
      <c r="N30" s="150"/>
      <c r="O30" s="38"/>
      <c r="P30" s="38"/>
      <c r="Q30" s="38"/>
      <c r="R30" s="38"/>
      <c r="S30" s="150"/>
      <c r="T30" s="38"/>
      <c r="U30" s="38"/>
      <c r="V30" s="38"/>
      <c r="W30" s="38"/>
      <c r="X30" s="150"/>
      <c r="Y30" s="38"/>
      <c r="Z30" s="38"/>
      <c r="AA30" s="38"/>
      <c r="AB30" s="38"/>
      <c r="AC30" s="150"/>
      <c r="AD30" s="38"/>
    </row>
    <row r="31" spans="2:30">
      <c r="B31" s="38" t="s">
        <v>96</v>
      </c>
      <c r="C31" s="38"/>
      <c r="D31" s="38"/>
      <c r="E31" s="156">
        <f t="shared" ref="E31:AC31" si="7">E24-E15</f>
        <v>-1818.7270438541609</v>
      </c>
      <c r="F31" s="138">
        <f t="shared" si="7"/>
        <v>-4168.8852507015181</v>
      </c>
      <c r="G31" s="138">
        <f t="shared" si="7"/>
        <v>-3376.3366000555943</v>
      </c>
      <c r="H31" s="138">
        <f t="shared" si="7"/>
        <v>-83.957190339813678</v>
      </c>
      <c r="I31" s="156">
        <f t="shared" si="7"/>
        <v>1562.3965810229329</v>
      </c>
      <c r="J31" s="138">
        <f t="shared" si="7"/>
        <v>3863.3199530658858</v>
      </c>
      <c r="K31" s="138">
        <f t="shared" si="7"/>
        <v>5793.6366299659239</v>
      </c>
      <c r="L31" s="138">
        <f t="shared" si="7"/>
        <v>15775.627437272728</v>
      </c>
      <c r="M31" s="138">
        <f t="shared" si="7"/>
        <v>13954.999999999998</v>
      </c>
      <c r="N31" s="156">
        <f>N24-N15</f>
        <v>15954.999999999998</v>
      </c>
      <c r="O31" s="138">
        <f t="shared" si="7"/>
        <v>17955</v>
      </c>
      <c r="P31" s="138">
        <f t="shared" si="7"/>
        <v>19955</v>
      </c>
      <c r="Q31" s="138">
        <f t="shared" si="7"/>
        <v>21955</v>
      </c>
      <c r="R31" s="138">
        <f t="shared" si="7"/>
        <v>23955</v>
      </c>
      <c r="S31" s="156">
        <f t="shared" si="7"/>
        <v>25955</v>
      </c>
      <c r="T31" s="138">
        <f t="shared" si="7"/>
        <v>27955</v>
      </c>
      <c r="U31" s="138">
        <f t="shared" si="7"/>
        <v>29955</v>
      </c>
      <c r="V31" s="138">
        <f t="shared" si="7"/>
        <v>31955</v>
      </c>
      <c r="W31" s="138">
        <f t="shared" si="7"/>
        <v>33955</v>
      </c>
      <c r="X31" s="156">
        <f t="shared" si="7"/>
        <v>35955</v>
      </c>
      <c r="Y31" s="138">
        <f t="shared" si="7"/>
        <v>37955</v>
      </c>
      <c r="Z31" s="138">
        <f t="shared" si="7"/>
        <v>39955</v>
      </c>
      <c r="AA31" s="138">
        <f t="shared" si="7"/>
        <v>41955</v>
      </c>
      <c r="AB31" s="138">
        <f t="shared" si="7"/>
        <v>43955</v>
      </c>
      <c r="AC31" s="156">
        <f t="shared" si="7"/>
        <v>45955</v>
      </c>
      <c r="AD31" s="38"/>
    </row>
    <row r="32" spans="2:30">
      <c r="B32" s="38" t="s">
        <v>97</v>
      </c>
      <c r="C32" s="38"/>
      <c r="D32" s="38"/>
      <c r="E32" s="156">
        <f>E25-E15</f>
        <v>-2618.7270438541609</v>
      </c>
      <c r="F32" s="138">
        <f t="shared" ref="F32:AC32" si="8">F25-F15</f>
        <v>-5768.8852507015181</v>
      </c>
      <c r="G32" s="138">
        <f t="shared" si="8"/>
        <v>-5776.3366000555943</v>
      </c>
      <c r="H32" s="138">
        <f t="shared" si="8"/>
        <v>-3283.9571903398137</v>
      </c>
      <c r="I32" s="156">
        <f t="shared" si="8"/>
        <v>-2437.6034189770671</v>
      </c>
      <c r="J32" s="138">
        <f t="shared" si="8"/>
        <v>-936.68004693411422</v>
      </c>
      <c r="K32" s="138">
        <f t="shared" si="8"/>
        <v>193.63662996592393</v>
      </c>
      <c r="L32" s="138">
        <f t="shared" si="8"/>
        <v>9375.6274372727275</v>
      </c>
      <c r="M32" s="138">
        <f t="shared" si="8"/>
        <v>6754.9999999999982</v>
      </c>
      <c r="N32" s="156">
        <f t="shared" si="8"/>
        <v>7954.9999999999982</v>
      </c>
      <c r="O32" s="138">
        <f t="shared" si="8"/>
        <v>9154.9999999999982</v>
      </c>
      <c r="P32" s="138">
        <f t="shared" si="8"/>
        <v>10354.999999999998</v>
      </c>
      <c r="Q32" s="138">
        <f t="shared" si="8"/>
        <v>11554.999999999998</v>
      </c>
      <c r="R32" s="138">
        <f t="shared" si="8"/>
        <v>12754.999999999998</v>
      </c>
      <c r="S32" s="156">
        <f t="shared" si="8"/>
        <v>13954.999999999998</v>
      </c>
      <c r="T32" s="138">
        <f t="shared" si="8"/>
        <v>15154.999999999998</v>
      </c>
      <c r="U32" s="138">
        <f t="shared" si="8"/>
        <v>16354.999999999998</v>
      </c>
      <c r="V32" s="138">
        <f t="shared" si="8"/>
        <v>17555</v>
      </c>
      <c r="W32" s="138">
        <f t="shared" si="8"/>
        <v>18755</v>
      </c>
      <c r="X32" s="156">
        <f t="shared" si="8"/>
        <v>19955</v>
      </c>
      <c r="Y32" s="138">
        <f t="shared" si="8"/>
        <v>21155</v>
      </c>
      <c r="Z32" s="138">
        <f t="shared" si="8"/>
        <v>22355</v>
      </c>
      <c r="AA32" s="138">
        <f t="shared" si="8"/>
        <v>23555</v>
      </c>
      <c r="AB32" s="138">
        <f t="shared" si="8"/>
        <v>24755</v>
      </c>
      <c r="AC32" s="156">
        <f t="shared" si="8"/>
        <v>25955</v>
      </c>
      <c r="AD32" s="38"/>
    </row>
    <row r="33" spans="2:33">
      <c r="B33" s="38" t="s">
        <v>98</v>
      </c>
      <c r="C33" s="38"/>
      <c r="D33" s="38"/>
      <c r="E33" s="156">
        <f t="shared" ref="E33:AC33" si="9">E26-E15</f>
        <v>-3218.7270438541609</v>
      </c>
      <c r="F33" s="138">
        <f t="shared" si="9"/>
        <v>-6968.8852507015181</v>
      </c>
      <c r="G33" s="138">
        <f t="shared" si="9"/>
        <v>-7576.3366000555943</v>
      </c>
      <c r="H33" s="138">
        <f t="shared" si="9"/>
        <v>-5683.9571903398137</v>
      </c>
      <c r="I33" s="156">
        <f t="shared" si="9"/>
        <v>-5437.6034189770671</v>
      </c>
      <c r="J33" s="138">
        <f t="shared" si="9"/>
        <v>-4536.6800469341142</v>
      </c>
      <c r="K33" s="138">
        <f t="shared" si="9"/>
        <v>-4006.3633700340761</v>
      </c>
      <c r="L33" s="138">
        <f t="shared" si="9"/>
        <v>4575.6274372727275</v>
      </c>
      <c r="M33" s="138">
        <f t="shared" si="9"/>
        <v>1354.9999999999982</v>
      </c>
      <c r="N33" s="156">
        <f t="shared" si="9"/>
        <v>1954.9999999999982</v>
      </c>
      <c r="O33" s="138">
        <f t="shared" si="9"/>
        <v>2554.9999999999982</v>
      </c>
      <c r="P33" s="138">
        <f t="shared" si="9"/>
        <v>3154.9999999999982</v>
      </c>
      <c r="Q33" s="138">
        <f t="shared" si="9"/>
        <v>3754.9999999999982</v>
      </c>
      <c r="R33" s="138">
        <f t="shared" si="9"/>
        <v>4354.9999999999982</v>
      </c>
      <c r="S33" s="156">
        <f t="shared" si="9"/>
        <v>4954.9999999999982</v>
      </c>
      <c r="T33" s="138">
        <f t="shared" si="9"/>
        <v>5554.9999999999982</v>
      </c>
      <c r="U33" s="138">
        <f t="shared" si="9"/>
        <v>6154.9999999999982</v>
      </c>
      <c r="V33" s="138">
        <f t="shared" si="9"/>
        <v>6754.9999999999982</v>
      </c>
      <c r="W33" s="138">
        <f t="shared" si="9"/>
        <v>7354.9999999999982</v>
      </c>
      <c r="X33" s="156">
        <f t="shared" si="9"/>
        <v>7954.9999999999982</v>
      </c>
      <c r="Y33" s="138">
        <f t="shared" si="9"/>
        <v>8554.9999999999982</v>
      </c>
      <c r="Z33" s="138">
        <f t="shared" si="9"/>
        <v>9154.9999999999982</v>
      </c>
      <c r="AA33" s="138">
        <f t="shared" si="9"/>
        <v>9754.9999999999982</v>
      </c>
      <c r="AB33" s="138">
        <f t="shared" si="9"/>
        <v>10354.999999999998</v>
      </c>
      <c r="AC33" s="156">
        <f t="shared" si="9"/>
        <v>10954.999999999998</v>
      </c>
      <c r="AD33" s="38"/>
    </row>
    <row r="34" spans="2:33">
      <c r="B34" s="38" t="str">
        <f>B27</f>
        <v>4.  $88 million saving by 2050 (RCP 8.5)</v>
      </c>
      <c r="C34" s="38"/>
      <c r="D34" s="38"/>
      <c r="E34" s="156">
        <f>E27-E15</f>
        <v>-298.72704385416091</v>
      </c>
      <c r="F34" s="138">
        <f t="shared" ref="F34:AC34" si="10">F27-F15</f>
        <v>-1128.8852507015181</v>
      </c>
      <c r="G34" s="138">
        <f t="shared" si="10"/>
        <v>1183.6633999444057</v>
      </c>
      <c r="H34" s="138">
        <f t="shared" si="10"/>
        <v>5996.0428096601863</v>
      </c>
      <c r="I34" s="156">
        <f t="shared" si="10"/>
        <v>9162.3965810229329</v>
      </c>
      <c r="J34" s="138">
        <f t="shared" si="10"/>
        <v>12983.319953065886</v>
      </c>
      <c r="K34" s="138">
        <f t="shared" si="10"/>
        <v>16433.636629965924</v>
      </c>
      <c r="L34" s="138">
        <f t="shared" si="10"/>
        <v>27935.627437272728</v>
      </c>
      <c r="M34" s="138">
        <f t="shared" si="10"/>
        <v>27635</v>
      </c>
      <c r="N34" s="156">
        <f t="shared" si="10"/>
        <v>31155</v>
      </c>
      <c r="O34" s="138">
        <f t="shared" si="10"/>
        <v>34675</v>
      </c>
      <c r="P34" s="138">
        <f t="shared" si="10"/>
        <v>38195</v>
      </c>
      <c r="Q34" s="138">
        <f t="shared" si="10"/>
        <v>41715</v>
      </c>
      <c r="R34" s="138">
        <f t="shared" si="10"/>
        <v>45235</v>
      </c>
      <c r="S34" s="156">
        <f t="shared" si="10"/>
        <v>48755</v>
      </c>
      <c r="T34" s="138">
        <f t="shared" si="10"/>
        <v>52275</v>
      </c>
      <c r="U34" s="138">
        <f t="shared" si="10"/>
        <v>55795</v>
      </c>
      <c r="V34" s="138">
        <f t="shared" si="10"/>
        <v>59315</v>
      </c>
      <c r="W34" s="138">
        <f t="shared" si="10"/>
        <v>62835</v>
      </c>
      <c r="X34" s="156">
        <f t="shared" si="10"/>
        <v>66355</v>
      </c>
      <c r="Y34" s="138">
        <f t="shared" si="10"/>
        <v>69875</v>
      </c>
      <c r="Z34" s="138">
        <f t="shared" si="10"/>
        <v>73395</v>
      </c>
      <c r="AA34" s="138">
        <f t="shared" si="10"/>
        <v>76915</v>
      </c>
      <c r="AB34" s="138">
        <f t="shared" si="10"/>
        <v>80435</v>
      </c>
      <c r="AC34" s="156">
        <f t="shared" si="10"/>
        <v>83955</v>
      </c>
      <c r="AD34" s="38"/>
    </row>
    <row r="35" spans="2:33">
      <c r="B35" s="182" t="str">
        <f>B28</f>
        <v xml:space="preserve"> RP4.5 $12 million saving by 2050</v>
      </c>
      <c r="C35" s="145"/>
      <c r="D35" s="145"/>
      <c r="E35" s="157">
        <f>E28-E15</f>
        <v>-3338.7270438541609</v>
      </c>
      <c r="F35" s="174">
        <f t="shared" ref="F35:AC35" si="11">F28-F15</f>
        <v>-7208.8852507015181</v>
      </c>
      <c r="G35" s="174">
        <f t="shared" si="11"/>
        <v>-7936.3366000555943</v>
      </c>
      <c r="H35" s="174">
        <f t="shared" si="11"/>
        <v>-6163.9571903398137</v>
      </c>
      <c r="I35" s="157">
        <f t="shared" si="11"/>
        <v>-6037.6034189770671</v>
      </c>
      <c r="J35" s="174">
        <f t="shared" si="11"/>
        <v>-5256.6800469341142</v>
      </c>
      <c r="K35" s="174">
        <f t="shared" si="11"/>
        <v>-4846.3633700340761</v>
      </c>
      <c r="L35" s="174">
        <f t="shared" si="11"/>
        <v>3615.6274372727271</v>
      </c>
      <c r="M35" s="174">
        <f t="shared" si="11"/>
        <v>274.99999999999818</v>
      </c>
      <c r="N35" s="157">
        <f>N28-N15</f>
        <v>754.99999999999818</v>
      </c>
      <c r="O35" s="174">
        <f t="shared" si="11"/>
        <v>1234.9999999999982</v>
      </c>
      <c r="P35" s="174">
        <f t="shared" si="11"/>
        <v>1714.9999999999982</v>
      </c>
      <c r="Q35" s="174">
        <f t="shared" si="11"/>
        <v>2194.9999999999982</v>
      </c>
      <c r="R35" s="174">
        <f t="shared" si="11"/>
        <v>2674.9999999999982</v>
      </c>
      <c r="S35" s="157">
        <f t="shared" si="11"/>
        <v>3154.9999999999982</v>
      </c>
      <c r="T35" s="174">
        <f t="shared" si="11"/>
        <v>3634.9999999999982</v>
      </c>
      <c r="U35" s="174">
        <f t="shared" si="11"/>
        <v>4114.9999999999982</v>
      </c>
      <c r="V35" s="174">
        <f t="shared" si="11"/>
        <v>4594.9999999999982</v>
      </c>
      <c r="W35" s="174">
        <f t="shared" si="11"/>
        <v>5074.9999999999982</v>
      </c>
      <c r="X35" s="157">
        <f t="shared" si="11"/>
        <v>5554.9999999999982</v>
      </c>
      <c r="Y35" s="157">
        <f t="shared" si="11"/>
        <v>6034.9999999999982</v>
      </c>
      <c r="Z35" s="157">
        <f t="shared" si="11"/>
        <v>6514.9999999999982</v>
      </c>
      <c r="AA35" s="157">
        <f t="shared" si="11"/>
        <v>6994.9999999999982</v>
      </c>
      <c r="AB35" s="157">
        <f t="shared" si="11"/>
        <v>7474.9999999999982</v>
      </c>
      <c r="AC35" s="157">
        <f t="shared" si="11"/>
        <v>7954.9999999999982</v>
      </c>
      <c r="AD35" s="38"/>
    </row>
    <row r="36" spans="2:33">
      <c r="B36" s="38"/>
      <c r="C36" s="38"/>
      <c r="D36" s="38"/>
      <c r="E36" s="138"/>
      <c r="F36" s="138"/>
      <c r="G36" s="138"/>
      <c r="H36" s="138"/>
      <c r="I36" s="138"/>
      <c r="J36" s="138"/>
      <c r="K36" s="138"/>
      <c r="L36" s="138"/>
      <c r="M36" s="138"/>
      <c r="N36" s="138"/>
      <c r="O36" s="138"/>
      <c r="P36" s="138"/>
      <c r="Q36" s="138"/>
      <c r="R36" s="138"/>
      <c r="S36" s="138"/>
      <c r="T36" s="138"/>
      <c r="U36" s="138"/>
      <c r="V36" s="138"/>
      <c r="W36" s="138"/>
      <c r="X36" s="138"/>
      <c r="Y36" s="138"/>
      <c r="Z36" s="138"/>
      <c r="AA36" s="138"/>
      <c r="AB36" s="138"/>
      <c r="AC36" s="138"/>
      <c r="AD36" s="38"/>
    </row>
    <row r="37" spans="2:33">
      <c r="B37" s="39" t="s">
        <v>99</v>
      </c>
      <c r="C37" s="39" t="s">
        <v>37</v>
      </c>
      <c r="D37" s="39" t="s">
        <v>100</v>
      </c>
      <c r="E37" s="39" t="s">
        <v>101</v>
      </c>
      <c r="F37" s="39" t="s">
        <v>102</v>
      </c>
      <c r="G37" s="39" t="s">
        <v>103</v>
      </c>
      <c r="H37" s="39" t="s">
        <v>104</v>
      </c>
      <c r="I37" s="38"/>
      <c r="J37" s="38"/>
      <c r="K37" s="38"/>
      <c r="L37" s="38"/>
      <c r="M37" s="38"/>
      <c r="N37" s="38"/>
      <c r="O37" s="38"/>
      <c r="P37" s="38"/>
      <c r="Q37" s="38"/>
      <c r="R37" s="38"/>
      <c r="S37" s="38"/>
      <c r="T37" s="38"/>
      <c r="U37" s="38"/>
      <c r="V37" s="38"/>
      <c r="W37" s="38"/>
      <c r="X37" s="38"/>
      <c r="Y37" s="38"/>
      <c r="Z37" s="38"/>
      <c r="AA37" s="38"/>
      <c r="AB37" s="38"/>
      <c r="AC37" s="38"/>
      <c r="AD37" s="38"/>
    </row>
    <row r="38" spans="2:33">
      <c r="B38" s="39" t="s">
        <v>89</v>
      </c>
      <c r="C38" s="39"/>
      <c r="D38" s="39"/>
      <c r="E38" s="39"/>
      <c r="F38" s="39"/>
      <c r="G38" s="39"/>
      <c r="H38" s="39"/>
      <c r="I38" s="38"/>
      <c r="J38" s="38"/>
      <c r="K38" s="38"/>
      <c r="L38" s="38"/>
      <c r="M38" s="38"/>
      <c r="N38" s="38"/>
      <c r="O38" s="38"/>
      <c r="P38" s="38"/>
      <c r="Q38" s="38"/>
      <c r="R38" s="38"/>
      <c r="S38" s="38"/>
      <c r="T38" s="38"/>
      <c r="U38" s="38"/>
      <c r="V38" s="38"/>
      <c r="W38" s="38"/>
      <c r="X38" s="38"/>
      <c r="Y38" s="38"/>
      <c r="Z38" s="38"/>
      <c r="AA38" s="38"/>
      <c r="AB38" s="38"/>
      <c r="AC38" s="38"/>
      <c r="AD38" s="38"/>
    </row>
    <row r="39" spans="2:33">
      <c r="B39" s="38" t="s">
        <v>105</v>
      </c>
      <c r="C39" s="142">
        <f>IRR(E31:AC31,0.1)</f>
        <v>0.43256296512863246</v>
      </c>
      <c r="D39" s="146">
        <f>NPV(9%,E31:AC31)/1000</f>
        <v>117.87073504083506</v>
      </c>
      <c r="E39" s="38"/>
      <c r="F39" s="38"/>
      <c r="G39" s="38"/>
      <c r="H39" s="147"/>
      <c r="I39" s="147"/>
      <c r="J39" s="38"/>
      <c r="K39" s="38"/>
      <c r="L39" s="38"/>
      <c r="M39" s="38"/>
      <c r="N39" s="38"/>
      <c r="O39" s="38"/>
      <c r="P39" s="38"/>
      <c r="Q39" s="38"/>
      <c r="R39" s="38"/>
      <c r="S39" s="38"/>
      <c r="T39" s="38"/>
      <c r="U39" s="38"/>
      <c r="V39" s="38"/>
      <c r="W39" s="38"/>
      <c r="X39" s="38"/>
      <c r="Y39" s="38"/>
      <c r="Z39" s="38"/>
      <c r="AA39" s="38"/>
      <c r="AB39" s="38"/>
      <c r="AC39" s="38"/>
      <c r="AD39" s="38"/>
    </row>
    <row r="40" spans="2:33">
      <c r="B40" s="38" t="s">
        <v>106</v>
      </c>
      <c r="C40" s="158">
        <f>IRR(E32:AC32,0.1)</f>
        <v>0.22346212325524806</v>
      </c>
      <c r="D40" s="146">
        <f>NPV(9%,E32:AC32)/1000</f>
        <v>48.471482769475607</v>
      </c>
      <c r="E40" s="146">
        <f>NPV(9%,E15:AC15)/1000</f>
        <v>55.627395637563566</v>
      </c>
      <c r="F40" s="146">
        <f>NPV(9%,E25:AC25)/1000</f>
        <v>104.09887840703917</v>
      </c>
      <c r="G40" s="148">
        <f>F40-E40</f>
        <v>48.4714827694756</v>
      </c>
      <c r="H40" s="147">
        <f>F40/E40</f>
        <v>1.8713599156302081</v>
      </c>
      <c r="I40" s="38"/>
      <c r="J40" s="38"/>
      <c r="K40" s="38"/>
      <c r="L40" s="38"/>
      <c r="M40" s="38"/>
      <c r="N40" s="38"/>
      <c r="O40" s="38"/>
      <c r="P40" s="38"/>
      <c r="Q40" s="38"/>
      <c r="R40" s="38"/>
      <c r="S40" s="38"/>
      <c r="T40" s="38"/>
      <c r="U40" s="38"/>
      <c r="V40" s="38"/>
      <c r="W40" s="38"/>
      <c r="X40" s="38"/>
      <c r="Y40" s="38"/>
      <c r="Z40" s="38"/>
      <c r="AA40" s="38"/>
      <c r="AB40" s="38"/>
      <c r="AC40" s="38"/>
      <c r="AD40" s="38"/>
    </row>
    <row r="41" spans="2:33">
      <c r="B41" s="38" t="s">
        <v>107</v>
      </c>
      <c r="C41" s="142">
        <f>IRR(E33:AC33,0.1)</f>
        <v>7.8392199688865905E-2</v>
      </c>
      <c r="D41" s="146">
        <f t="shared" ref="D41" si="12">NPV(9%,E33:AC33)/1000</f>
        <v>-3.5779564340439864</v>
      </c>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5"/>
      <c r="AE41" s="35"/>
      <c r="AF41" s="35"/>
      <c r="AG41" s="35"/>
    </row>
    <row r="42" spans="2:33">
      <c r="B42" s="38" t="s">
        <v>108</v>
      </c>
      <c r="C42" s="142">
        <f>IRR(E34:AC34,0.1)</f>
        <v>1.8182217731138617</v>
      </c>
      <c r="D42" s="146">
        <f>NPV(9%,E34:AC34)/1000</f>
        <v>249.72931435641797</v>
      </c>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row>
    <row r="43" spans="2:33">
      <c r="B43" s="39" t="s">
        <v>109</v>
      </c>
      <c r="C43" s="142">
        <f>IRR(E35:AC35,0.1)</f>
        <v>4.048186087837613E-2</v>
      </c>
      <c r="D43" s="146">
        <f>NPV(9%,E35:AC35)/1000</f>
        <v>-13.987844274747896</v>
      </c>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140"/>
    </row>
    <row r="44" spans="2:33">
      <c r="AD44" s="34"/>
    </row>
    <row r="45" spans="2:33">
      <c r="B45" s="1" t="s">
        <v>110</v>
      </c>
    </row>
    <row r="47" spans="2:33">
      <c r="B47" s="1" t="s">
        <v>111</v>
      </c>
      <c r="C47" s="1" t="s">
        <v>37</v>
      </c>
      <c r="D47" s="1" t="s">
        <v>112</v>
      </c>
      <c r="E47" s="1"/>
      <c r="G47" s="1" t="s">
        <v>113</v>
      </c>
    </row>
    <row r="48" spans="2:33">
      <c r="B48" s="1" t="str">
        <f>B38</f>
        <v>RCP8.5:</v>
      </c>
      <c r="C48" s="1"/>
      <c r="D48" s="1"/>
      <c r="E48" s="1"/>
    </row>
    <row r="49" spans="2:8">
      <c r="B49" s="30" t="s">
        <v>105</v>
      </c>
      <c r="C49" s="37">
        <f>C39</f>
        <v>0.43256296512863246</v>
      </c>
      <c r="D49" s="41">
        <f>NPV(9%,E31:AC31)/1000</f>
        <v>117.87073504083506</v>
      </c>
      <c r="G49" s="35">
        <f>SUM(E24:K24)</f>
        <v>56000</v>
      </c>
      <c r="H49" s="35">
        <v>7</v>
      </c>
    </row>
    <row r="50" spans="2:8">
      <c r="B50" s="30" t="s">
        <v>114</v>
      </c>
      <c r="C50" s="37">
        <f>C40</f>
        <v>0.22346212325524806</v>
      </c>
      <c r="D50" s="41">
        <f>NPV(9%,E32:AC32)/1000</f>
        <v>48.471482769475607</v>
      </c>
      <c r="G50" s="35">
        <f>SUM(E25:M25)</f>
        <v>54000</v>
      </c>
      <c r="H50" s="30">
        <v>9</v>
      </c>
    </row>
    <row r="51" spans="2:8">
      <c r="B51" s="30" t="s">
        <v>107</v>
      </c>
      <c r="C51" s="37">
        <f t="shared" ref="C51:C53" si="13">C41</f>
        <v>7.8392199688865905E-2</v>
      </c>
      <c r="D51" s="41">
        <f>NPV(9%,E33:AC33)/1000</f>
        <v>-3.5779564340439864</v>
      </c>
      <c r="G51" s="35">
        <f>SUM(E26:Q26)</f>
        <v>54600</v>
      </c>
      <c r="H51" s="30">
        <v>13</v>
      </c>
    </row>
    <row r="52" spans="2:8">
      <c r="B52" s="30" t="s">
        <v>115</v>
      </c>
      <c r="C52" s="37">
        <f t="shared" si="13"/>
        <v>1.8182217731138617</v>
      </c>
      <c r="D52" s="41">
        <f>NPV(9%,E34:AC34)/1000</f>
        <v>249.72931435641797</v>
      </c>
      <c r="G52" s="35">
        <f>SUM(E27:I27)</f>
        <v>52800</v>
      </c>
      <c r="H52" s="30">
        <v>5</v>
      </c>
    </row>
    <row r="53" spans="2:8">
      <c r="B53" s="32" t="str">
        <f>B43</f>
        <v xml:space="preserve"> RCP4.5 $12 million</v>
      </c>
      <c r="C53" s="43">
        <f t="shared" si="13"/>
        <v>4.048186087837613E-2</v>
      </c>
      <c r="D53" s="44">
        <f>NPV(9%,E35:AC35)/1000</f>
        <v>-13.987844274747896</v>
      </c>
      <c r="G53" s="35">
        <f>SUM(E28:S28)</f>
        <v>57600</v>
      </c>
      <c r="H53" s="30">
        <v>15</v>
      </c>
    </row>
  </sheetData>
  <phoneticPr fontId="3" type="noConversion"/>
  <hyperlinks>
    <hyperlink ref="D47" r:id="rId1" display="PV@ 9%" xr:uid="{1B6D2DFB-F4F2-4D31-AD4C-C0DE5823C1E7}"/>
  </hyperlinks>
  <pageMargins left="0.7" right="0.7" top="0.75" bottom="0.75" header="0.3" footer="0.3"/>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068AE-C534-4889-A65C-A289291B9A5E}">
  <sheetPr>
    <tabColor theme="8" tint="0.59999389629810485"/>
  </sheetPr>
  <dimension ref="B3:AH65"/>
  <sheetViews>
    <sheetView workbookViewId="0">
      <selection activeCell="B58" sqref="B58"/>
    </sheetView>
  </sheetViews>
  <sheetFormatPr defaultColWidth="8.85546875" defaultRowHeight="15"/>
  <cols>
    <col min="2" max="2" width="37.42578125" customWidth="1"/>
    <col min="3" max="3" width="9.42578125" bestFit="1" customWidth="1"/>
    <col min="5" max="7" width="13.140625" bestFit="1" customWidth="1"/>
    <col min="8" max="9" width="14.140625" bestFit="1" customWidth="1"/>
    <col min="10" max="10" width="11.140625" bestFit="1" customWidth="1"/>
    <col min="11" max="11" width="9.28515625" bestFit="1" customWidth="1"/>
    <col min="12" max="12" width="9" bestFit="1" customWidth="1"/>
    <col min="13" max="13" width="9.28515625" bestFit="1" customWidth="1"/>
    <col min="14" max="18" width="9" bestFit="1" customWidth="1"/>
    <col min="19" max="20" width="9.28515625" bestFit="1" customWidth="1"/>
    <col min="21" max="21" width="10.28515625" bestFit="1" customWidth="1"/>
    <col min="22" max="22" width="11.7109375" bestFit="1" customWidth="1"/>
    <col min="23" max="24" width="12.7109375" bestFit="1" customWidth="1"/>
    <col min="25" max="25" width="13.85546875" bestFit="1" customWidth="1"/>
    <col min="26" max="26" width="15.28515625" bestFit="1" customWidth="1"/>
    <col min="27" max="27" width="16.28515625" bestFit="1" customWidth="1"/>
    <col min="28" max="28" width="12.28515625" customWidth="1"/>
    <col min="29" max="29" width="18.85546875" bestFit="1" customWidth="1"/>
    <col min="30" max="30" width="10.28515625" bestFit="1" customWidth="1"/>
  </cols>
  <sheetData>
    <row r="3" spans="2:34">
      <c r="B3" s="2" t="s">
        <v>46</v>
      </c>
    </row>
    <row r="4" spans="2:3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row>
    <row r="5" spans="2:34">
      <c r="B5" s="4"/>
      <c r="C5" s="4" t="s">
        <v>47</v>
      </c>
      <c r="D5" s="4"/>
      <c r="E5" s="4" t="s">
        <v>48</v>
      </c>
      <c r="F5" s="4"/>
      <c r="G5" s="4"/>
      <c r="H5" s="4"/>
      <c r="I5" s="4"/>
      <c r="J5" s="4"/>
      <c r="K5" s="4"/>
      <c r="L5" s="4"/>
      <c r="M5" s="4"/>
      <c r="N5" s="4"/>
      <c r="O5" s="4"/>
      <c r="P5" s="4"/>
      <c r="Q5" s="4"/>
      <c r="R5" s="4"/>
      <c r="S5" s="4"/>
      <c r="T5" s="4"/>
      <c r="U5" s="4"/>
      <c r="V5" s="4"/>
      <c r="W5" s="4"/>
      <c r="X5" s="4"/>
      <c r="Y5" s="4"/>
      <c r="Z5" s="4"/>
      <c r="AA5" s="4"/>
      <c r="AB5" s="4"/>
      <c r="AC5" s="4"/>
      <c r="AD5" s="4"/>
      <c r="AE5" s="4"/>
      <c r="AF5" s="4"/>
      <c r="AG5" s="4"/>
      <c r="AH5" s="4"/>
    </row>
    <row r="6" spans="2:34">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row>
    <row r="7" spans="2:34">
      <c r="B7" s="5"/>
      <c r="C7" s="5"/>
      <c r="D7" s="5">
        <v>2025</v>
      </c>
      <c r="E7" s="5">
        <v>2026</v>
      </c>
      <c r="F7" s="5">
        <v>2027</v>
      </c>
      <c r="G7" s="5">
        <v>2028</v>
      </c>
      <c r="H7" s="5">
        <v>2029</v>
      </c>
      <c r="I7" s="23">
        <v>2030</v>
      </c>
      <c r="J7" s="5">
        <v>2031</v>
      </c>
      <c r="K7" s="5">
        <v>2032</v>
      </c>
      <c r="L7" s="5">
        <v>2033</v>
      </c>
      <c r="M7" s="5">
        <v>2034</v>
      </c>
      <c r="N7" s="5">
        <v>2035</v>
      </c>
      <c r="O7" s="5">
        <v>2036</v>
      </c>
      <c r="P7" s="5">
        <v>2037</v>
      </c>
      <c r="Q7" s="5">
        <v>2038</v>
      </c>
      <c r="R7" s="5">
        <v>2039</v>
      </c>
      <c r="S7" s="5">
        <v>2040</v>
      </c>
      <c r="T7" s="5">
        <v>2041</v>
      </c>
      <c r="U7" s="5">
        <v>2042</v>
      </c>
      <c r="V7" s="5">
        <v>2043</v>
      </c>
      <c r="W7" s="5">
        <v>2044</v>
      </c>
      <c r="X7" s="5">
        <v>2045</v>
      </c>
      <c r="Y7" s="5">
        <v>2046</v>
      </c>
      <c r="Z7" s="5">
        <v>2047</v>
      </c>
      <c r="AA7" s="5">
        <v>2048</v>
      </c>
      <c r="AB7" s="5">
        <v>2049</v>
      </c>
      <c r="AC7" s="5">
        <v>2050</v>
      </c>
      <c r="AD7" s="4"/>
      <c r="AE7" s="4"/>
      <c r="AF7" s="4"/>
      <c r="AG7" s="4"/>
      <c r="AH7" s="4"/>
    </row>
    <row r="8" spans="2:34">
      <c r="B8" s="6" t="s">
        <v>49</v>
      </c>
      <c r="C8" s="6" t="s">
        <v>50</v>
      </c>
      <c r="D8" s="6"/>
      <c r="E8" s="6" t="s">
        <v>51</v>
      </c>
      <c r="F8" s="6" t="s">
        <v>52</v>
      </c>
      <c r="G8" s="6" t="s">
        <v>53</v>
      </c>
      <c r="H8" s="6" t="s">
        <v>54</v>
      </c>
      <c r="I8" s="24" t="s">
        <v>55</v>
      </c>
      <c r="J8" s="6" t="s">
        <v>56</v>
      </c>
      <c r="K8" s="6" t="s">
        <v>57</v>
      </c>
      <c r="L8" s="6" t="s">
        <v>58</v>
      </c>
      <c r="M8" s="6" t="s">
        <v>59</v>
      </c>
      <c r="N8" s="6" t="s">
        <v>60</v>
      </c>
      <c r="O8" s="6" t="s">
        <v>61</v>
      </c>
      <c r="P8" s="6" t="s">
        <v>62</v>
      </c>
      <c r="Q8" s="6" t="s">
        <v>63</v>
      </c>
      <c r="R8" s="6" t="s">
        <v>64</v>
      </c>
      <c r="S8" s="6" t="s">
        <v>65</v>
      </c>
      <c r="T8" s="6" t="s">
        <v>66</v>
      </c>
      <c r="U8" s="6" t="s">
        <v>67</v>
      </c>
      <c r="V8" s="6" t="s">
        <v>68</v>
      </c>
      <c r="W8" s="6" t="s">
        <v>69</v>
      </c>
      <c r="X8" s="6" t="s">
        <v>70</v>
      </c>
      <c r="Y8" s="6" t="s">
        <v>71</v>
      </c>
      <c r="Z8" s="6" t="s">
        <v>72</v>
      </c>
      <c r="AA8" s="6" t="s">
        <v>73</v>
      </c>
      <c r="AB8" s="6" t="s">
        <v>74</v>
      </c>
      <c r="AC8" s="6" t="s">
        <v>75</v>
      </c>
      <c r="AD8" s="4"/>
      <c r="AE8" s="4"/>
      <c r="AF8" s="4"/>
      <c r="AG8" s="4"/>
      <c r="AH8" s="4"/>
    </row>
    <row r="9" spans="2:34">
      <c r="B9" s="4"/>
      <c r="C9" s="4"/>
      <c r="D9" s="4"/>
      <c r="E9" s="4"/>
      <c r="F9" s="4"/>
      <c r="G9" s="4"/>
      <c r="H9" s="4"/>
      <c r="I9" s="25"/>
      <c r="J9" s="4"/>
      <c r="K9" s="4"/>
      <c r="L9" s="4"/>
      <c r="M9" s="4"/>
      <c r="N9" s="4"/>
      <c r="O9" s="4"/>
      <c r="P9" s="4"/>
      <c r="Q9" s="4"/>
      <c r="R9" s="4"/>
      <c r="S9" s="4"/>
      <c r="T9" s="4"/>
      <c r="U9" s="4"/>
      <c r="V9" s="4"/>
      <c r="W9" s="4"/>
      <c r="X9" s="4"/>
      <c r="Y9" s="4"/>
      <c r="Z9" s="4"/>
      <c r="AA9" s="4"/>
      <c r="AB9" s="4"/>
      <c r="AC9" s="4"/>
      <c r="AD9" s="4"/>
      <c r="AE9" s="4"/>
      <c r="AF9" s="4"/>
      <c r="AG9" s="4"/>
      <c r="AH9" s="4"/>
    </row>
    <row r="10" spans="2:34">
      <c r="B10" s="7" t="s">
        <v>76</v>
      </c>
      <c r="C10" s="4"/>
      <c r="D10" s="4"/>
      <c r="E10" s="4"/>
      <c r="F10" s="4"/>
      <c r="G10" s="4"/>
      <c r="H10" s="4"/>
      <c r="I10" s="25"/>
      <c r="J10" s="4"/>
      <c r="K10" s="4"/>
      <c r="L10" s="4"/>
      <c r="M10" s="4"/>
      <c r="N10" s="4"/>
      <c r="O10" s="4"/>
      <c r="P10" s="4"/>
      <c r="Q10" s="4"/>
      <c r="R10" s="4"/>
      <c r="S10" s="4"/>
      <c r="T10" s="4"/>
      <c r="U10" s="4"/>
      <c r="V10" s="4"/>
      <c r="W10" s="4"/>
      <c r="X10" s="4"/>
      <c r="Y10" s="4"/>
      <c r="Z10" s="4"/>
      <c r="AA10" s="4"/>
      <c r="AB10" s="4"/>
      <c r="AC10" s="4"/>
      <c r="AD10" s="4"/>
      <c r="AE10" s="4"/>
      <c r="AF10" s="4"/>
      <c r="AG10" s="4"/>
      <c r="AH10" s="4"/>
    </row>
    <row r="11" spans="2:34" ht="29.1">
      <c r="B11" s="18" t="s">
        <v>116</v>
      </c>
      <c r="C11" s="4"/>
      <c r="D11" s="4"/>
      <c r="E11" s="8">
        <f>'Comp B AWS Econ analysis'!E10</f>
        <v>3019.3262771774321</v>
      </c>
      <c r="F11" s="8">
        <f>'Comp B AWS Econ analysis'!F10</f>
        <v>5905.0936468875316</v>
      </c>
      <c r="G11" s="8">
        <f>'Comp B AWS Econ analysis'!G10</f>
        <v>7105.7707159774245</v>
      </c>
      <c r="H11" s="8">
        <f>'Comp B AWS Econ analysis'!H10</f>
        <v>5704.9530361575307</v>
      </c>
      <c r="I11" s="8">
        <f>'Comp B AWS Econ analysis'!I10</f>
        <v>5965.0169931161608</v>
      </c>
      <c r="J11" s="8">
        <f>'Comp B AWS Econ analysis'!J10</f>
        <v>5809.1685359474332</v>
      </c>
      <c r="K11" s="8">
        <f>'Comp B AWS Econ analysis'!K10</f>
        <v>5834.3617792736013</v>
      </c>
      <c r="L11" s="8">
        <f>'Comp B AWS Econ analysis'!L10</f>
        <v>107.46067710509089</v>
      </c>
      <c r="M11" s="8"/>
      <c r="N11" s="4"/>
      <c r="O11" s="4"/>
      <c r="P11" s="4"/>
      <c r="Q11" s="4"/>
      <c r="R11" s="4"/>
      <c r="S11" s="4"/>
      <c r="T11" s="4"/>
      <c r="U11" s="4"/>
      <c r="V11" s="4"/>
      <c r="W11" s="4"/>
      <c r="X11" s="4"/>
      <c r="Y11" s="4"/>
      <c r="Z11" s="4"/>
      <c r="AA11" s="4"/>
      <c r="AB11" s="4"/>
      <c r="AC11" s="4"/>
      <c r="AD11" s="4"/>
      <c r="AE11" s="4"/>
      <c r="AF11" s="4"/>
      <c r="AG11" s="4"/>
      <c r="AH11" s="4"/>
    </row>
    <row r="12" spans="2:34">
      <c r="B12" s="4"/>
      <c r="C12" s="4"/>
      <c r="D12" s="4"/>
      <c r="E12" s="4"/>
      <c r="F12" s="4"/>
      <c r="G12" s="4"/>
      <c r="H12" s="4"/>
      <c r="I12" s="26"/>
      <c r="J12" s="4"/>
      <c r="K12" s="4"/>
      <c r="L12" s="4"/>
      <c r="M12" s="4"/>
      <c r="N12" s="4"/>
      <c r="O12" s="4"/>
      <c r="P12" s="4"/>
      <c r="Q12" s="4"/>
      <c r="R12" s="4"/>
      <c r="S12" s="4"/>
      <c r="T12" s="4"/>
      <c r="U12" s="4"/>
      <c r="V12" s="4"/>
      <c r="W12" s="4"/>
      <c r="X12" s="4"/>
      <c r="Y12" s="4"/>
      <c r="Z12" s="4"/>
      <c r="AA12" s="4"/>
      <c r="AB12" s="4"/>
      <c r="AC12" s="4"/>
      <c r="AD12" s="4"/>
      <c r="AE12" s="4"/>
      <c r="AF12" s="4"/>
      <c r="AG12" s="4"/>
      <c r="AH12" s="4"/>
    </row>
    <row r="13" spans="2:34" ht="29.1">
      <c r="B13" s="18" t="s">
        <v>117</v>
      </c>
      <c r="C13" s="4"/>
      <c r="D13" s="4"/>
      <c r="E13" s="8">
        <f>'Comp B AWS Econ analysis'!E11</f>
        <v>417.2376383207652</v>
      </c>
      <c r="F13" s="8">
        <f>'Comp B AWS Econ analysis'!F11</f>
        <v>1183.7733499268663</v>
      </c>
      <c r="G13" s="8">
        <f>'Comp B AWS Econ analysis'!G11</f>
        <v>1150.489523040842</v>
      </c>
      <c r="H13" s="8">
        <f>'Comp B AWS Econ analysis'!H11</f>
        <v>1196.2296527175056</v>
      </c>
      <c r="I13" s="8">
        <f>'Comp B AWS Econ analysis'!I11</f>
        <v>1313.7569157382966</v>
      </c>
      <c r="J13" s="8">
        <f>'Comp B AWS Econ analysis'!J11</f>
        <v>1157.8513455049463</v>
      </c>
      <c r="K13" s="8">
        <f>'Comp B AWS Econ analysis'!K11</f>
        <v>1205.8477725886646</v>
      </c>
      <c r="L13" s="8">
        <f>'Comp B AWS Econ analysis'!L11</f>
        <v>42.637938046424239</v>
      </c>
      <c r="M13" s="8"/>
      <c r="N13" s="4"/>
      <c r="O13" s="4"/>
      <c r="P13" s="4"/>
      <c r="Q13" s="4"/>
      <c r="R13" s="4"/>
      <c r="S13" s="4"/>
      <c r="T13" s="4"/>
      <c r="U13" s="4"/>
      <c r="V13" s="4"/>
      <c r="W13" s="4"/>
      <c r="X13" s="4"/>
      <c r="Y13" s="4"/>
      <c r="Z13" s="4"/>
      <c r="AA13" s="4"/>
      <c r="AB13" s="4"/>
      <c r="AC13" s="4"/>
      <c r="AD13" s="4"/>
      <c r="AE13" s="4"/>
      <c r="AF13" s="4"/>
      <c r="AG13" s="4"/>
      <c r="AH13" s="4"/>
    </row>
    <row r="14" spans="2:34">
      <c r="B14" s="4"/>
      <c r="C14" s="4"/>
      <c r="D14" s="4"/>
      <c r="E14" s="4"/>
      <c r="F14" s="4"/>
      <c r="G14" s="4"/>
      <c r="H14" s="4"/>
      <c r="I14" s="26"/>
      <c r="J14" s="4"/>
      <c r="K14" s="4"/>
      <c r="L14" s="4"/>
      <c r="M14" s="4"/>
      <c r="N14" s="4"/>
      <c r="O14" s="4"/>
      <c r="P14" s="4"/>
      <c r="Q14" s="4"/>
      <c r="R14" s="4"/>
      <c r="S14" s="4"/>
      <c r="T14" s="4"/>
      <c r="U14" s="4"/>
      <c r="V14" s="4"/>
      <c r="W14" s="4"/>
      <c r="X14" s="4"/>
      <c r="Y14" s="4"/>
      <c r="Z14" s="4"/>
      <c r="AA14" s="4"/>
      <c r="AB14" s="4"/>
      <c r="AC14" s="4"/>
      <c r="AD14" s="4"/>
      <c r="AE14" s="4"/>
      <c r="AF14" s="4"/>
      <c r="AG14" s="4"/>
      <c r="AH14" s="4"/>
    </row>
    <row r="15" spans="2:34" ht="29.45" customHeight="1">
      <c r="B15" s="18" t="s">
        <v>118</v>
      </c>
      <c r="C15" s="4"/>
      <c r="D15" s="4"/>
      <c r="E15" s="8">
        <f>'Comp B AWS Econ analysis'!E12</f>
        <v>382.16312835596364</v>
      </c>
      <c r="F15" s="8">
        <f>'Comp B AWS Econ analysis'!F12</f>
        <v>1080.0182538871209</v>
      </c>
      <c r="G15" s="8">
        <f>'Comp B AWS Econ analysis'!G12</f>
        <v>1120.0763610373294</v>
      </c>
      <c r="H15" s="8">
        <f>'Comp B AWS Econ analysis'!H12</f>
        <v>1182.7745014647774</v>
      </c>
      <c r="I15" s="8">
        <f>'Comp B AWS Econ analysis'!I12</f>
        <v>1158.8295101226095</v>
      </c>
      <c r="J15" s="8">
        <f>'Comp B AWS Econ analysis'!J12</f>
        <v>1169.6601654817352</v>
      </c>
      <c r="K15" s="8">
        <f>'Comp B AWS Econ analysis'!K12</f>
        <v>1166.1538181718088</v>
      </c>
      <c r="L15" s="8">
        <f>'Comp B AWS Econ analysis'!L12</f>
        <v>74.273947575757575</v>
      </c>
      <c r="M15" s="4"/>
      <c r="N15" s="4"/>
      <c r="O15" s="4"/>
      <c r="P15" s="4"/>
      <c r="Q15" s="4"/>
      <c r="R15" s="4"/>
      <c r="S15" s="4"/>
      <c r="T15" s="4"/>
      <c r="U15" s="4"/>
      <c r="V15" s="4"/>
      <c r="W15" s="4"/>
      <c r="X15" s="4"/>
      <c r="Y15" s="4"/>
      <c r="Z15" s="4"/>
      <c r="AA15" s="4"/>
      <c r="AB15" s="4"/>
      <c r="AC15" s="4"/>
      <c r="AD15" s="4"/>
      <c r="AE15" s="4"/>
      <c r="AF15" s="4"/>
      <c r="AG15" s="4"/>
      <c r="AH15" s="4"/>
    </row>
    <row r="16" spans="2:34">
      <c r="B16" s="7" t="s">
        <v>119</v>
      </c>
      <c r="C16" s="9">
        <f>SUM(E16:L16)</f>
        <v>54452.925483623614</v>
      </c>
      <c r="D16" s="9"/>
      <c r="E16" s="10">
        <f>SUM(E11:E15)</f>
        <v>3818.7270438541609</v>
      </c>
      <c r="F16" s="10">
        <f t="shared" ref="F16:L16" si="0">SUM(F11:F15)</f>
        <v>8168.8852507015181</v>
      </c>
      <c r="G16" s="10">
        <f t="shared" si="0"/>
        <v>9376.3366000555943</v>
      </c>
      <c r="H16" s="10">
        <f t="shared" si="0"/>
        <v>8083.9571903398137</v>
      </c>
      <c r="I16" s="27">
        <f t="shared" si="0"/>
        <v>8437.6034189770671</v>
      </c>
      <c r="J16" s="10">
        <f t="shared" si="0"/>
        <v>8136.6800469341142</v>
      </c>
      <c r="K16" s="10">
        <f t="shared" si="0"/>
        <v>8206.3633700340761</v>
      </c>
      <c r="L16" s="10">
        <f t="shared" si="0"/>
        <v>224.37256272727271</v>
      </c>
      <c r="M16" s="4"/>
      <c r="N16" s="4"/>
      <c r="O16" s="4"/>
      <c r="P16" s="4"/>
      <c r="Q16" s="4"/>
      <c r="R16" s="4"/>
      <c r="S16" s="4"/>
      <c r="T16" s="4"/>
      <c r="U16" s="4"/>
      <c r="V16" s="4"/>
      <c r="W16" s="4"/>
      <c r="X16" s="4"/>
      <c r="Y16" s="4"/>
      <c r="Z16" s="4"/>
      <c r="AA16" s="4"/>
      <c r="AB16" s="4"/>
      <c r="AC16" s="4"/>
      <c r="AD16" s="4"/>
      <c r="AE16" s="4"/>
      <c r="AF16" s="4"/>
      <c r="AG16" s="4"/>
      <c r="AH16" s="4"/>
    </row>
    <row r="17" spans="2:34">
      <c r="B17" s="7" t="s">
        <v>120</v>
      </c>
      <c r="C17" s="142">
        <v>7.428434678347097E-2</v>
      </c>
      <c r="D17" s="11"/>
      <c r="E17" s="4"/>
      <c r="F17" s="4"/>
      <c r="G17" s="4"/>
      <c r="H17" s="4"/>
      <c r="I17" s="25"/>
      <c r="J17" s="4"/>
      <c r="K17" s="4"/>
      <c r="L17" s="4"/>
      <c r="M17" s="9">
        <f>C16*C17</f>
        <v>4045</v>
      </c>
      <c r="N17" s="9">
        <f>M17</f>
        <v>4045</v>
      </c>
      <c r="O17" s="9">
        <f t="shared" ref="O17:AC17" si="1">N17</f>
        <v>4045</v>
      </c>
      <c r="P17" s="9">
        <f t="shared" si="1"/>
        <v>4045</v>
      </c>
      <c r="Q17" s="9">
        <f t="shared" si="1"/>
        <v>4045</v>
      </c>
      <c r="R17" s="9">
        <f t="shared" si="1"/>
        <v>4045</v>
      </c>
      <c r="S17" s="9">
        <f t="shared" si="1"/>
        <v>4045</v>
      </c>
      <c r="T17" s="9">
        <f t="shared" si="1"/>
        <v>4045</v>
      </c>
      <c r="U17" s="9">
        <f t="shared" si="1"/>
        <v>4045</v>
      </c>
      <c r="V17" s="9">
        <f t="shared" si="1"/>
        <v>4045</v>
      </c>
      <c r="W17" s="9">
        <f t="shared" si="1"/>
        <v>4045</v>
      </c>
      <c r="X17" s="9">
        <f t="shared" si="1"/>
        <v>4045</v>
      </c>
      <c r="Y17" s="9">
        <f t="shared" si="1"/>
        <v>4045</v>
      </c>
      <c r="Z17" s="9">
        <f t="shared" si="1"/>
        <v>4045</v>
      </c>
      <c r="AA17" s="9">
        <f t="shared" si="1"/>
        <v>4045</v>
      </c>
      <c r="AB17" s="9">
        <f t="shared" si="1"/>
        <v>4045</v>
      </c>
      <c r="AC17" s="9">
        <f t="shared" si="1"/>
        <v>4045</v>
      </c>
      <c r="AD17" s="4"/>
      <c r="AE17" s="4"/>
      <c r="AF17" s="4"/>
      <c r="AG17" s="4"/>
      <c r="AH17" s="4"/>
    </row>
    <row r="18" spans="2:34">
      <c r="B18" s="7" t="s">
        <v>82</v>
      </c>
      <c r="C18" s="4"/>
      <c r="D18" s="4"/>
      <c r="E18" s="10">
        <f>SUM(E16:E17)</f>
        <v>3818.7270438541609</v>
      </c>
      <c r="F18" s="10">
        <f t="shared" ref="F18:AC18" si="2">SUM(F16:F17)</f>
        <v>8168.8852507015181</v>
      </c>
      <c r="G18" s="10">
        <f t="shared" si="2"/>
        <v>9376.3366000555943</v>
      </c>
      <c r="H18" s="10">
        <f t="shared" si="2"/>
        <v>8083.9571903398137</v>
      </c>
      <c r="I18" s="27">
        <f t="shared" si="2"/>
        <v>8437.6034189770671</v>
      </c>
      <c r="J18" s="10">
        <f t="shared" si="2"/>
        <v>8136.6800469341142</v>
      </c>
      <c r="K18" s="10">
        <f t="shared" si="2"/>
        <v>8206.3633700340761</v>
      </c>
      <c r="L18" s="10">
        <f t="shared" si="2"/>
        <v>224.37256272727271</v>
      </c>
      <c r="M18" s="10">
        <f t="shared" si="2"/>
        <v>4045</v>
      </c>
      <c r="N18" s="10">
        <f t="shared" si="2"/>
        <v>4045</v>
      </c>
      <c r="O18" s="10">
        <f t="shared" si="2"/>
        <v>4045</v>
      </c>
      <c r="P18" s="10">
        <f t="shared" si="2"/>
        <v>4045</v>
      </c>
      <c r="Q18" s="10">
        <f t="shared" si="2"/>
        <v>4045</v>
      </c>
      <c r="R18" s="10">
        <f t="shared" si="2"/>
        <v>4045</v>
      </c>
      <c r="S18" s="10">
        <f t="shared" si="2"/>
        <v>4045</v>
      </c>
      <c r="T18" s="10">
        <f t="shared" si="2"/>
        <v>4045</v>
      </c>
      <c r="U18" s="10">
        <f t="shared" si="2"/>
        <v>4045</v>
      </c>
      <c r="V18" s="10">
        <f t="shared" si="2"/>
        <v>4045</v>
      </c>
      <c r="W18" s="10">
        <f t="shared" si="2"/>
        <v>4045</v>
      </c>
      <c r="X18" s="10">
        <f t="shared" si="2"/>
        <v>4045</v>
      </c>
      <c r="Y18" s="10">
        <f t="shared" si="2"/>
        <v>4045</v>
      </c>
      <c r="Z18" s="10">
        <f t="shared" si="2"/>
        <v>4045</v>
      </c>
      <c r="AA18" s="10">
        <f t="shared" si="2"/>
        <v>4045</v>
      </c>
      <c r="AB18" s="10">
        <f t="shared" si="2"/>
        <v>4045</v>
      </c>
      <c r="AC18" s="10">
        <f t="shared" si="2"/>
        <v>4045</v>
      </c>
      <c r="AD18" s="4"/>
      <c r="AE18" s="4"/>
      <c r="AF18" s="4"/>
      <c r="AG18" s="4"/>
      <c r="AH18" s="4"/>
    </row>
    <row r="19" spans="2:34">
      <c r="B19" s="4"/>
      <c r="C19" s="4"/>
      <c r="D19" s="4"/>
      <c r="E19" s="4"/>
      <c r="F19" s="4"/>
      <c r="G19" s="4"/>
      <c r="H19" s="4"/>
      <c r="I19" s="25"/>
      <c r="J19" s="4"/>
      <c r="K19" s="4"/>
      <c r="L19" s="4"/>
      <c r="M19" s="4"/>
      <c r="N19" s="4"/>
      <c r="O19" s="4"/>
      <c r="P19" s="4"/>
      <c r="Q19" s="4"/>
      <c r="R19" s="4"/>
      <c r="S19" s="4"/>
      <c r="T19" s="4"/>
      <c r="U19" s="4"/>
      <c r="V19" s="4"/>
      <c r="W19" s="4"/>
      <c r="X19" s="4"/>
      <c r="Y19" s="4"/>
      <c r="Z19" s="4"/>
      <c r="AA19" s="4"/>
      <c r="AB19" s="4"/>
      <c r="AC19" s="4"/>
      <c r="AD19" s="4"/>
      <c r="AE19" s="4"/>
      <c r="AF19" s="4"/>
      <c r="AG19" s="4"/>
      <c r="AH19" s="4"/>
    </row>
    <row r="20" spans="2:34">
      <c r="B20" s="7" t="s">
        <v>83</v>
      </c>
      <c r="C20" s="4"/>
      <c r="D20" s="4"/>
      <c r="E20" s="4"/>
      <c r="F20" s="4"/>
      <c r="G20" s="4"/>
      <c r="H20" s="4"/>
      <c r="I20" s="25"/>
      <c r="J20" s="4"/>
      <c r="K20" s="4"/>
      <c r="L20" s="4"/>
      <c r="M20" s="4"/>
      <c r="N20" s="4"/>
      <c r="O20" s="4"/>
      <c r="P20" s="4"/>
      <c r="Q20" s="4"/>
      <c r="R20" s="4"/>
      <c r="S20" s="4"/>
      <c r="T20" s="4"/>
      <c r="U20" s="4"/>
      <c r="V20" s="4"/>
      <c r="W20" s="4"/>
      <c r="X20" s="4"/>
      <c r="Y20" s="4"/>
      <c r="Z20" s="4"/>
      <c r="AA20" s="4"/>
      <c r="AB20" s="4"/>
      <c r="AC20" s="4"/>
      <c r="AD20" s="4"/>
      <c r="AE20" s="4"/>
      <c r="AF20" s="4"/>
      <c r="AG20" s="4"/>
      <c r="AH20" s="4"/>
    </row>
    <row r="21" spans="2:34">
      <c r="B21" s="12" t="s">
        <v>121</v>
      </c>
      <c r="C21" s="13"/>
      <c r="D21" s="13"/>
      <c r="E21" s="13"/>
      <c r="F21" s="13"/>
      <c r="G21" s="13"/>
      <c r="H21" s="13"/>
      <c r="I21" s="25"/>
      <c r="J21" s="13"/>
      <c r="K21" s="13"/>
      <c r="L21" s="13"/>
      <c r="M21" s="13"/>
      <c r="N21" s="13"/>
      <c r="O21" s="13"/>
      <c r="P21" s="13"/>
      <c r="Q21" s="13"/>
      <c r="R21" s="13"/>
      <c r="S21" s="13"/>
      <c r="T21" s="13"/>
      <c r="U21" s="13"/>
      <c r="V21" s="13"/>
      <c r="W21" s="13"/>
      <c r="X21" s="13"/>
      <c r="Y21" s="13"/>
      <c r="Z21" s="13"/>
      <c r="AA21" s="13"/>
      <c r="AB21" s="13"/>
      <c r="AC21" s="13"/>
      <c r="AD21" s="4"/>
      <c r="AE21" s="4"/>
      <c r="AF21" s="4"/>
      <c r="AG21" s="4"/>
      <c r="AH21" s="4"/>
    </row>
    <row r="22" spans="2:34">
      <c r="B22" s="13" t="s">
        <v>85</v>
      </c>
      <c r="C22" s="14">
        <v>0.60838696187791319</v>
      </c>
      <c r="D22" s="14"/>
      <c r="E22" s="13">
        <v>1</v>
      </c>
      <c r="F22" s="15">
        <f>E22*(1+$C22)</f>
        <v>1.6083869618779132</v>
      </c>
      <c r="G22" s="15">
        <f t="shared" ref="G22:AC22" si="3">F22*(1+$C22)</f>
        <v>2.5869086191388639</v>
      </c>
      <c r="H22" s="15">
        <f t="shared" si="3"/>
        <v>4.1607500945925446</v>
      </c>
      <c r="I22" s="28">
        <f t="shared" si="3"/>
        <v>6.692096203774943</v>
      </c>
      <c r="J22" s="15">
        <f t="shared" si="3"/>
        <v>10.763480281784297</v>
      </c>
      <c r="K22" s="15">
        <f t="shared" si="3"/>
        <v>17.311841349651871</v>
      </c>
      <c r="L22" s="15">
        <f t="shared" si="3"/>
        <v>27.844139912879005</v>
      </c>
      <c r="M22" s="15">
        <f t="shared" si="3"/>
        <v>44.784151600579001</v>
      </c>
      <c r="N22" s="15">
        <f t="shared" si="3"/>
        <v>72.030245533135144</v>
      </c>
      <c r="O22" s="15">
        <f t="shared" si="3"/>
        <v>115.85250777635936</v>
      </c>
      <c r="P22" s="15">
        <f t="shared" si="3"/>
        <v>186.33566300835594</v>
      </c>
      <c r="Q22" s="15">
        <f t="shared" si="3"/>
        <v>299.69985091551627</v>
      </c>
      <c r="R22" s="15">
        <f t="shared" si="3"/>
        <v>482.03333268927071</v>
      </c>
      <c r="S22" s="15">
        <f t="shared" si="3"/>
        <v>775.29612748798149</v>
      </c>
      <c r="T22" s="15">
        <f t="shared" si="3"/>
        <v>1246.9761830461059</v>
      </c>
      <c r="U22" s="15">
        <f t="shared" si="3"/>
        <v>2005.620234583643</v>
      </c>
      <c r="V22" s="15">
        <f t="shared" si="3"/>
        <v>3225.813435782853</v>
      </c>
      <c r="W22" s="15">
        <f t="shared" si="3"/>
        <v>5188.3562715637354</v>
      </c>
      <c r="X22" s="15">
        <f t="shared" si="3"/>
        <v>8344.884580760614</v>
      </c>
      <c r="Y22" s="15">
        <f t="shared" si="3"/>
        <v>13421.803558071408</v>
      </c>
      <c r="Z22" s="15">
        <f t="shared" si="3"/>
        <v>21587.453847688637</v>
      </c>
      <c r="AA22" s="15">
        <f t="shared" si="3"/>
        <v>34720.979308763592</v>
      </c>
      <c r="AB22" s="15">
        <f t="shared" si="3"/>
        <v>55844.77042384816</v>
      </c>
      <c r="AC22" s="15">
        <f t="shared" si="3"/>
        <v>89820.000638782687</v>
      </c>
      <c r="AD22" s="8">
        <f>'∆ in Access fee (minus Tokelau)'!G14*1000</f>
        <v>-87720</v>
      </c>
      <c r="AE22" s="4"/>
      <c r="AF22" s="4"/>
      <c r="AG22" s="4"/>
      <c r="AH22" s="4"/>
    </row>
    <row r="23" spans="2:34">
      <c r="B23" s="16"/>
      <c r="C23" s="16"/>
      <c r="D23" s="16"/>
      <c r="E23" s="16"/>
      <c r="F23" s="16"/>
      <c r="G23" s="16"/>
      <c r="H23" s="16"/>
      <c r="I23" s="25"/>
      <c r="J23" s="16"/>
      <c r="K23" s="16"/>
      <c r="L23" s="16"/>
      <c r="M23" s="16"/>
      <c r="N23" s="16"/>
      <c r="O23" s="16"/>
      <c r="P23" s="16"/>
      <c r="Q23" s="16"/>
      <c r="R23" s="16"/>
      <c r="S23" s="16"/>
      <c r="T23" s="16"/>
      <c r="U23" s="16"/>
      <c r="V23" s="16"/>
      <c r="W23" s="16"/>
      <c r="X23" s="16"/>
      <c r="Y23" s="16"/>
      <c r="Z23" s="16"/>
      <c r="AA23" s="16"/>
      <c r="AB23" s="16"/>
      <c r="AC23" s="16"/>
      <c r="AD23" s="4"/>
      <c r="AE23" s="4"/>
      <c r="AF23" s="4"/>
      <c r="AG23" s="4"/>
      <c r="AH23" s="4"/>
    </row>
    <row r="24" spans="2:34">
      <c r="B24" s="17" t="s">
        <v>86</v>
      </c>
      <c r="C24" s="21" t="s">
        <v>87</v>
      </c>
      <c r="D24" s="16" t="s">
        <v>88</v>
      </c>
      <c r="E24" s="16"/>
      <c r="F24" s="16"/>
      <c r="G24" s="16"/>
      <c r="H24" s="16"/>
      <c r="I24" s="25"/>
      <c r="J24" s="16"/>
      <c r="K24" s="16"/>
      <c r="L24" s="16"/>
      <c r="M24" s="16"/>
      <c r="N24" s="16"/>
      <c r="O24" s="16"/>
      <c r="P24" s="16"/>
      <c r="Q24" s="16"/>
      <c r="R24" s="16"/>
      <c r="S24" s="16"/>
      <c r="T24" s="16"/>
      <c r="U24" s="16"/>
      <c r="V24" s="16"/>
      <c r="W24" s="16"/>
      <c r="X24" s="16"/>
      <c r="Y24" s="16"/>
      <c r="Z24" s="16"/>
      <c r="AA24" s="16"/>
      <c r="AB24" s="16"/>
      <c r="AC24" s="16"/>
      <c r="AD24" s="4"/>
      <c r="AE24" s="4"/>
      <c r="AF24" s="4"/>
      <c r="AG24" s="4"/>
      <c r="AH24" s="4"/>
    </row>
    <row r="25" spans="2:34">
      <c r="B25" s="17" t="s">
        <v>122</v>
      </c>
      <c r="C25" s="21"/>
      <c r="D25" s="16"/>
      <c r="E25" s="16"/>
      <c r="F25" s="16"/>
      <c r="G25" s="16"/>
      <c r="H25" s="16"/>
      <c r="I25" s="25"/>
      <c r="J25" s="16"/>
      <c r="K25" s="16"/>
      <c r="L25" s="16"/>
      <c r="M25" s="16"/>
      <c r="N25" s="16"/>
      <c r="O25" s="16"/>
      <c r="P25" s="16"/>
      <c r="Q25" s="16"/>
      <c r="R25" s="16"/>
      <c r="S25" s="16"/>
      <c r="T25" s="16"/>
      <c r="U25" s="16"/>
      <c r="V25" s="16"/>
      <c r="W25" s="16"/>
      <c r="X25" s="16"/>
      <c r="Y25" s="16"/>
      <c r="Z25" s="16"/>
      <c r="AA25" s="16"/>
      <c r="AB25" s="16"/>
      <c r="AC25" s="16"/>
      <c r="AD25" s="4"/>
      <c r="AE25" s="4"/>
      <c r="AF25" s="4"/>
      <c r="AG25" s="4"/>
      <c r="AH25" s="4"/>
    </row>
    <row r="26" spans="2:34">
      <c r="B26" s="4" t="s">
        <v>90</v>
      </c>
      <c r="C26" s="3">
        <f>'Slope calcs'!C13</f>
        <v>2500</v>
      </c>
      <c r="D26" s="4">
        <f>'Slope calcs'!D13</f>
        <v>-5075000</v>
      </c>
      <c r="E26" s="9"/>
      <c r="F26" s="9"/>
      <c r="G26" s="9"/>
      <c r="H26" s="9"/>
      <c r="I26" s="29">
        <f>$C26*I$7+$D26</f>
        <v>0</v>
      </c>
      <c r="J26" s="29">
        <f t="shared" ref="J26:AC27" si="4">$C26*J$7+$D26</f>
        <v>2500</v>
      </c>
      <c r="K26" s="29">
        <f t="shared" si="4"/>
        <v>5000</v>
      </c>
      <c r="L26" s="29">
        <f t="shared" si="4"/>
        <v>7500</v>
      </c>
      <c r="M26" s="29">
        <f t="shared" si="4"/>
        <v>10000</v>
      </c>
      <c r="N26" s="29">
        <f t="shared" si="4"/>
        <v>12500</v>
      </c>
      <c r="O26" s="29">
        <f t="shared" si="4"/>
        <v>15000</v>
      </c>
      <c r="P26" s="29">
        <f t="shared" si="4"/>
        <v>17500</v>
      </c>
      <c r="Q26" s="29">
        <f t="shared" si="4"/>
        <v>20000</v>
      </c>
      <c r="R26" s="29">
        <f t="shared" si="4"/>
        <v>22500</v>
      </c>
      <c r="S26" s="29">
        <f t="shared" si="4"/>
        <v>25000</v>
      </c>
      <c r="T26" s="29">
        <f t="shared" si="4"/>
        <v>27500</v>
      </c>
      <c r="U26" s="29">
        <f t="shared" si="4"/>
        <v>30000</v>
      </c>
      <c r="V26" s="29">
        <f t="shared" si="4"/>
        <v>32500</v>
      </c>
      <c r="W26" s="29">
        <f t="shared" si="4"/>
        <v>35000</v>
      </c>
      <c r="X26" s="29">
        <f t="shared" si="4"/>
        <v>37500</v>
      </c>
      <c r="Y26" s="29">
        <f t="shared" si="4"/>
        <v>40000</v>
      </c>
      <c r="Z26" s="29">
        <f t="shared" si="4"/>
        <v>42500</v>
      </c>
      <c r="AA26" s="29">
        <f t="shared" si="4"/>
        <v>45000</v>
      </c>
      <c r="AB26" s="29">
        <f t="shared" si="4"/>
        <v>47500</v>
      </c>
      <c r="AC26" s="29">
        <f t="shared" si="4"/>
        <v>50000</v>
      </c>
      <c r="AD26" s="8"/>
      <c r="AE26" s="4"/>
      <c r="AF26" s="4"/>
      <c r="AG26" s="4"/>
      <c r="AH26" s="4"/>
    </row>
    <row r="27" spans="2:34">
      <c r="B27" s="4" t="s">
        <v>91</v>
      </c>
      <c r="C27" s="3">
        <f>'Slope calcs'!C14</f>
        <v>1500</v>
      </c>
      <c r="D27" s="4">
        <f>'Slope calcs'!D14</f>
        <v>-3045000</v>
      </c>
      <c r="E27" s="9"/>
      <c r="F27" s="9"/>
      <c r="G27" s="9"/>
      <c r="H27" s="9"/>
      <c r="I27" s="29">
        <f t="shared" ref="I27:T27" si="5">$C27*I$7+$D27</f>
        <v>0</v>
      </c>
      <c r="J27" s="29">
        <f t="shared" si="5"/>
        <v>1500</v>
      </c>
      <c r="K27" s="29">
        <f t="shared" si="5"/>
        <v>3000</v>
      </c>
      <c r="L27" s="29">
        <f t="shared" si="5"/>
        <v>4500</v>
      </c>
      <c r="M27" s="29">
        <f t="shared" si="5"/>
        <v>6000</v>
      </c>
      <c r="N27" s="29">
        <f t="shared" si="5"/>
        <v>7500</v>
      </c>
      <c r="O27" s="29">
        <f t="shared" si="5"/>
        <v>9000</v>
      </c>
      <c r="P27" s="29">
        <f t="shared" si="5"/>
        <v>10500</v>
      </c>
      <c r="Q27" s="29">
        <f t="shared" si="5"/>
        <v>12000</v>
      </c>
      <c r="R27" s="29">
        <f t="shared" si="5"/>
        <v>13500</v>
      </c>
      <c r="S27" s="29">
        <f t="shared" si="5"/>
        <v>15000</v>
      </c>
      <c r="T27" s="29">
        <f t="shared" si="5"/>
        <v>16500</v>
      </c>
      <c r="U27" s="29">
        <f t="shared" si="4"/>
        <v>18000</v>
      </c>
      <c r="V27" s="29">
        <f t="shared" si="4"/>
        <v>19500</v>
      </c>
      <c r="W27" s="29">
        <f t="shared" si="4"/>
        <v>21000</v>
      </c>
      <c r="X27" s="29">
        <f t="shared" si="4"/>
        <v>22500</v>
      </c>
      <c r="Y27" s="29">
        <f t="shared" si="4"/>
        <v>24000</v>
      </c>
      <c r="Z27" s="29">
        <f t="shared" si="4"/>
        <v>25500</v>
      </c>
      <c r="AA27" s="29">
        <f t="shared" si="4"/>
        <v>27000</v>
      </c>
      <c r="AB27" s="29">
        <f t="shared" si="4"/>
        <v>28500</v>
      </c>
      <c r="AC27" s="29">
        <f t="shared" si="4"/>
        <v>30000</v>
      </c>
      <c r="AD27" s="8"/>
      <c r="AE27" s="4"/>
      <c r="AF27" s="4"/>
      <c r="AG27" s="4"/>
      <c r="AH27" s="4"/>
    </row>
    <row r="28" spans="2:34">
      <c r="B28" s="4" t="s">
        <v>92</v>
      </c>
      <c r="C28" s="3">
        <f>'Slope calcs'!C15</f>
        <v>750</v>
      </c>
      <c r="D28" s="4">
        <f>'Slope calcs'!D15</f>
        <v>-1522500</v>
      </c>
      <c r="E28" s="9"/>
      <c r="F28" s="9"/>
      <c r="G28" s="9"/>
      <c r="H28" s="9"/>
      <c r="I28" s="29">
        <f t="shared" ref="I28:AC30" si="6">$C28*I$7+$D28</f>
        <v>0</v>
      </c>
      <c r="J28" s="29">
        <f t="shared" si="6"/>
        <v>750</v>
      </c>
      <c r="K28" s="29">
        <f t="shared" si="6"/>
        <v>1500</v>
      </c>
      <c r="L28" s="29">
        <f t="shared" si="6"/>
        <v>2250</v>
      </c>
      <c r="M28" s="29">
        <f t="shared" si="6"/>
        <v>3000</v>
      </c>
      <c r="N28" s="29">
        <f t="shared" si="6"/>
        <v>3750</v>
      </c>
      <c r="O28" s="29">
        <f t="shared" si="6"/>
        <v>4500</v>
      </c>
      <c r="P28" s="29">
        <f t="shared" si="6"/>
        <v>5250</v>
      </c>
      <c r="Q28" s="29">
        <f t="shared" si="6"/>
        <v>6000</v>
      </c>
      <c r="R28" s="29">
        <f t="shared" si="6"/>
        <v>6750</v>
      </c>
      <c r="S28" s="29">
        <f t="shared" si="6"/>
        <v>7500</v>
      </c>
      <c r="T28" s="29">
        <f t="shared" si="6"/>
        <v>8250</v>
      </c>
      <c r="U28" s="29">
        <f t="shared" si="6"/>
        <v>9000</v>
      </c>
      <c r="V28" s="29">
        <f t="shared" si="6"/>
        <v>9750</v>
      </c>
      <c r="W28" s="29">
        <f t="shared" si="6"/>
        <v>10500</v>
      </c>
      <c r="X28" s="29">
        <f t="shared" si="6"/>
        <v>11250</v>
      </c>
      <c r="Y28" s="29">
        <f t="shared" si="6"/>
        <v>12000</v>
      </c>
      <c r="Z28" s="29">
        <f t="shared" si="6"/>
        <v>12750</v>
      </c>
      <c r="AA28" s="29">
        <f t="shared" si="6"/>
        <v>13500</v>
      </c>
      <c r="AB28" s="29">
        <f t="shared" si="6"/>
        <v>14250</v>
      </c>
      <c r="AC28" s="29">
        <f t="shared" si="6"/>
        <v>15000</v>
      </c>
      <c r="AD28" s="8"/>
      <c r="AE28" s="4"/>
      <c r="AF28" s="4"/>
      <c r="AG28" s="4"/>
      <c r="AH28" s="4"/>
    </row>
    <row r="29" spans="2:34">
      <c r="B29" s="4" t="s">
        <v>123</v>
      </c>
      <c r="C29" s="3">
        <f>'Slope calcs'!C16</f>
        <v>4400</v>
      </c>
      <c r="D29" s="4">
        <f>'Slope calcs'!D16</f>
        <v>-8932000</v>
      </c>
      <c r="E29" s="9"/>
      <c r="F29" s="9"/>
      <c r="G29" s="9"/>
      <c r="H29" s="9"/>
      <c r="I29" s="29">
        <f t="shared" si="6"/>
        <v>0</v>
      </c>
      <c r="J29" s="29">
        <f t="shared" si="6"/>
        <v>4400</v>
      </c>
      <c r="K29" s="29">
        <f t="shared" si="6"/>
        <v>8800</v>
      </c>
      <c r="L29" s="29">
        <f t="shared" si="6"/>
        <v>13200</v>
      </c>
      <c r="M29" s="29">
        <f t="shared" si="6"/>
        <v>17600</v>
      </c>
      <c r="N29" s="29">
        <f t="shared" si="6"/>
        <v>22000</v>
      </c>
      <c r="O29" s="29">
        <f t="shared" si="6"/>
        <v>26400</v>
      </c>
      <c r="P29" s="29">
        <f t="shared" si="6"/>
        <v>30800</v>
      </c>
      <c r="Q29" s="29">
        <f t="shared" si="6"/>
        <v>35200</v>
      </c>
      <c r="R29" s="29">
        <f t="shared" si="6"/>
        <v>39600</v>
      </c>
      <c r="S29" s="29">
        <f t="shared" si="6"/>
        <v>44000</v>
      </c>
      <c r="T29" s="29">
        <f t="shared" si="6"/>
        <v>48400</v>
      </c>
      <c r="U29" s="29">
        <f t="shared" si="6"/>
        <v>52800</v>
      </c>
      <c r="V29" s="29">
        <f t="shared" si="6"/>
        <v>57200</v>
      </c>
      <c r="W29" s="29">
        <f t="shared" si="6"/>
        <v>61600</v>
      </c>
      <c r="X29" s="29">
        <f t="shared" si="6"/>
        <v>66000</v>
      </c>
      <c r="Y29" s="29">
        <f t="shared" si="6"/>
        <v>70400</v>
      </c>
      <c r="Z29" s="29">
        <f t="shared" si="6"/>
        <v>74800</v>
      </c>
      <c r="AA29" s="29">
        <f t="shared" si="6"/>
        <v>79200</v>
      </c>
      <c r="AB29" s="29">
        <f t="shared" si="6"/>
        <v>83600</v>
      </c>
      <c r="AC29" s="29">
        <f t="shared" si="6"/>
        <v>88000</v>
      </c>
      <c r="AD29" s="4"/>
      <c r="AE29" s="4"/>
      <c r="AF29" s="4"/>
      <c r="AG29" s="4"/>
      <c r="AH29" s="4"/>
    </row>
    <row r="30" spans="2:34">
      <c r="B30" s="7" t="s">
        <v>124</v>
      </c>
      <c r="C30" s="3">
        <f>'Slope calcs'!C17</f>
        <v>600</v>
      </c>
      <c r="D30" s="4">
        <f>'Slope calcs'!D17</f>
        <v>-1218000</v>
      </c>
      <c r="E30" s="9"/>
      <c r="F30" s="9"/>
      <c r="G30" s="9"/>
      <c r="H30" s="9"/>
      <c r="I30" s="29">
        <f t="shared" si="6"/>
        <v>0</v>
      </c>
      <c r="J30" s="29">
        <f t="shared" si="6"/>
        <v>600</v>
      </c>
      <c r="K30" s="29">
        <f t="shared" si="6"/>
        <v>1200</v>
      </c>
      <c r="L30" s="29">
        <f t="shared" si="6"/>
        <v>1800</v>
      </c>
      <c r="M30" s="29">
        <f t="shared" si="6"/>
        <v>2400</v>
      </c>
      <c r="N30" s="29">
        <f t="shared" si="6"/>
        <v>3000</v>
      </c>
      <c r="O30" s="29">
        <f t="shared" si="6"/>
        <v>3600</v>
      </c>
      <c r="P30" s="29">
        <f t="shared" si="6"/>
        <v>4200</v>
      </c>
      <c r="Q30" s="29">
        <f t="shared" si="6"/>
        <v>4800</v>
      </c>
      <c r="R30" s="29">
        <f t="shared" si="6"/>
        <v>5400</v>
      </c>
      <c r="S30" s="29">
        <f t="shared" si="6"/>
        <v>6000</v>
      </c>
      <c r="T30" s="29">
        <f t="shared" si="6"/>
        <v>6600</v>
      </c>
      <c r="U30" s="29">
        <f t="shared" si="6"/>
        <v>7200</v>
      </c>
      <c r="V30" s="29">
        <f t="shared" si="6"/>
        <v>7800</v>
      </c>
      <c r="W30" s="29">
        <f t="shared" si="6"/>
        <v>8400</v>
      </c>
      <c r="X30" s="29">
        <f t="shared" si="6"/>
        <v>9000</v>
      </c>
      <c r="Y30" s="29">
        <f t="shared" si="6"/>
        <v>9600</v>
      </c>
      <c r="Z30" s="29">
        <f t="shared" si="6"/>
        <v>10200</v>
      </c>
      <c r="AA30" s="29">
        <f t="shared" si="6"/>
        <v>10800</v>
      </c>
      <c r="AB30" s="29">
        <f t="shared" si="6"/>
        <v>11400</v>
      </c>
      <c r="AC30" s="29">
        <f t="shared" si="6"/>
        <v>12000</v>
      </c>
      <c r="AD30" s="4"/>
      <c r="AE30" s="4"/>
      <c r="AF30" s="4"/>
      <c r="AG30" s="4"/>
      <c r="AH30" s="4"/>
    </row>
    <row r="31" spans="2:34">
      <c r="B31" s="4"/>
      <c r="C31" s="4"/>
      <c r="D31" s="4"/>
      <c r="E31" s="4"/>
      <c r="F31" s="4"/>
      <c r="G31" s="4"/>
      <c r="H31" s="4"/>
      <c r="I31" s="25"/>
      <c r="J31" s="4"/>
      <c r="K31" s="4"/>
      <c r="L31" s="4"/>
      <c r="M31" s="4"/>
      <c r="N31" s="4"/>
      <c r="O31" s="4"/>
      <c r="P31" s="4"/>
      <c r="Q31" s="4"/>
      <c r="R31" s="4"/>
      <c r="S31" s="4"/>
      <c r="T31" s="4"/>
      <c r="U31" s="4"/>
      <c r="V31" s="4"/>
      <c r="W31" s="4"/>
      <c r="X31" s="4"/>
      <c r="Y31" s="4"/>
      <c r="Z31" s="4"/>
      <c r="AA31" s="4"/>
      <c r="AB31" s="4"/>
      <c r="AC31" s="4"/>
      <c r="AD31" s="4"/>
      <c r="AE31" s="4"/>
      <c r="AF31" s="4"/>
      <c r="AG31" s="4"/>
      <c r="AH31" s="4"/>
    </row>
    <row r="32" spans="2:34">
      <c r="B32" s="7" t="s">
        <v>95</v>
      </c>
      <c r="C32" s="4"/>
      <c r="D32" s="4"/>
      <c r="E32" s="4"/>
      <c r="F32" s="4"/>
      <c r="G32" s="4"/>
      <c r="H32" s="4"/>
      <c r="I32" s="25"/>
      <c r="J32" s="4"/>
      <c r="K32" s="4"/>
      <c r="L32" s="4"/>
      <c r="M32" s="4"/>
      <c r="N32" s="4"/>
      <c r="O32" s="4"/>
      <c r="P32" s="4"/>
      <c r="Q32" s="4"/>
      <c r="R32" s="4"/>
      <c r="S32" s="4"/>
      <c r="T32" s="4"/>
      <c r="U32" s="4"/>
      <c r="V32" s="4"/>
      <c r="W32" s="4"/>
      <c r="X32" s="4"/>
      <c r="Y32" s="4"/>
      <c r="Z32" s="4"/>
      <c r="AA32" s="4"/>
      <c r="AB32" s="4"/>
      <c r="AC32" s="4"/>
      <c r="AD32" s="4"/>
      <c r="AE32" s="4"/>
      <c r="AF32" s="4"/>
      <c r="AG32" s="4"/>
      <c r="AH32" s="4"/>
    </row>
    <row r="33" spans="2:34">
      <c r="B33" s="7" t="s">
        <v>122</v>
      </c>
      <c r="C33" s="4"/>
      <c r="D33" s="4"/>
      <c r="E33" s="4"/>
      <c r="F33" s="4"/>
      <c r="G33" s="4"/>
      <c r="H33" s="4"/>
      <c r="I33" s="25"/>
      <c r="J33" s="4"/>
      <c r="K33" s="4"/>
      <c r="L33" s="4"/>
      <c r="M33" s="4"/>
      <c r="N33" s="4"/>
      <c r="O33" s="4"/>
      <c r="P33" s="4"/>
      <c r="Q33" s="4"/>
      <c r="R33" s="4"/>
      <c r="S33" s="4"/>
      <c r="T33" s="4"/>
      <c r="U33" s="4"/>
      <c r="V33" s="4"/>
      <c r="W33" s="4"/>
      <c r="X33" s="4"/>
      <c r="Y33" s="4"/>
      <c r="Z33" s="4"/>
      <c r="AA33" s="4"/>
      <c r="AB33" s="4"/>
      <c r="AC33" s="4"/>
      <c r="AD33" s="4"/>
      <c r="AE33" s="4"/>
      <c r="AF33" s="4"/>
      <c r="AG33" s="4"/>
      <c r="AH33" s="4"/>
    </row>
    <row r="34" spans="2:34">
      <c r="B34" s="4" t="s">
        <v>105</v>
      </c>
      <c r="C34" s="4"/>
      <c r="D34" s="4"/>
      <c r="E34" s="9">
        <f t="shared" ref="E34:AC34" si="7">E26-E18</f>
        <v>-3818.7270438541609</v>
      </c>
      <c r="F34" s="9">
        <f t="shared" si="7"/>
        <v>-8168.8852507015181</v>
      </c>
      <c r="G34" s="9">
        <f t="shared" si="7"/>
        <v>-9376.3366000555943</v>
      </c>
      <c r="H34" s="9">
        <f t="shared" si="7"/>
        <v>-8083.9571903398137</v>
      </c>
      <c r="I34" s="29">
        <f t="shared" si="7"/>
        <v>-8437.6034189770671</v>
      </c>
      <c r="J34" s="9">
        <f t="shared" si="7"/>
        <v>-5636.6800469341142</v>
      </c>
      <c r="K34" s="9">
        <f t="shared" si="7"/>
        <v>-3206.3633700340761</v>
      </c>
      <c r="L34" s="9">
        <f t="shared" si="7"/>
        <v>7275.6274372727275</v>
      </c>
      <c r="M34" s="9">
        <f t="shared" si="7"/>
        <v>5955</v>
      </c>
      <c r="N34" s="9">
        <f t="shared" si="7"/>
        <v>8455</v>
      </c>
      <c r="O34" s="9">
        <f t="shared" si="7"/>
        <v>10955</v>
      </c>
      <c r="P34" s="9">
        <f t="shared" si="7"/>
        <v>13455</v>
      </c>
      <c r="Q34" s="9">
        <f t="shared" si="7"/>
        <v>15955</v>
      </c>
      <c r="R34" s="9">
        <f t="shared" si="7"/>
        <v>18455</v>
      </c>
      <c r="S34" s="9">
        <f t="shared" si="7"/>
        <v>20955</v>
      </c>
      <c r="T34" s="9">
        <f t="shared" si="7"/>
        <v>23455</v>
      </c>
      <c r="U34" s="9">
        <f t="shared" si="7"/>
        <v>25955</v>
      </c>
      <c r="V34" s="9">
        <f t="shared" si="7"/>
        <v>28455</v>
      </c>
      <c r="W34" s="9">
        <f t="shared" si="7"/>
        <v>30955</v>
      </c>
      <c r="X34" s="9">
        <f t="shared" si="7"/>
        <v>33455</v>
      </c>
      <c r="Y34" s="9">
        <f t="shared" si="7"/>
        <v>35955</v>
      </c>
      <c r="Z34" s="9">
        <f t="shared" si="7"/>
        <v>38455</v>
      </c>
      <c r="AA34" s="9">
        <f t="shared" si="7"/>
        <v>40955</v>
      </c>
      <c r="AB34" s="9">
        <f t="shared" si="7"/>
        <v>43455</v>
      </c>
      <c r="AC34" s="9">
        <f t="shared" si="7"/>
        <v>45955</v>
      </c>
      <c r="AD34" s="4"/>
      <c r="AE34" s="4"/>
      <c r="AF34" s="4"/>
      <c r="AG34" s="4"/>
      <c r="AH34" s="4"/>
    </row>
    <row r="35" spans="2:34">
      <c r="B35" s="4" t="s">
        <v>114</v>
      </c>
      <c r="C35" s="4"/>
      <c r="D35" s="4"/>
      <c r="E35" s="9">
        <f t="shared" ref="E35:AC35" si="8">E27-E18</f>
        <v>-3818.7270438541609</v>
      </c>
      <c r="F35" s="9">
        <f t="shared" si="8"/>
        <v>-8168.8852507015181</v>
      </c>
      <c r="G35" s="9">
        <f t="shared" si="8"/>
        <v>-9376.3366000555943</v>
      </c>
      <c r="H35" s="9">
        <f t="shared" si="8"/>
        <v>-8083.9571903398137</v>
      </c>
      <c r="I35" s="29">
        <f t="shared" si="8"/>
        <v>-8437.6034189770671</v>
      </c>
      <c r="J35" s="9">
        <f t="shared" si="8"/>
        <v>-6636.6800469341142</v>
      </c>
      <c r="K35" s="9">
        <f t="shared" si="8"/>
        <v>-5206.3633700340761</v>
      </c>
      <c r="L35" s="9">
        <f t="shared" si="8"/>
        <v>4275.6274372727275</v>
      </c>
      <c r="M35" s="9">
        <f t="shared" si="8"/>
        <v>1955</v>
      </c>
      <c r="N35" s="9">
        <f t="shared" si="8"/>
        <v>3455</v>
      </c>
      <c r="O35" s="9">
        <f t="shared" si="8"/>
        <v>4955</v>
      </c>
      <c r="P35" s="9">
        <f t="shared" si="8"/>
        <v>6455</v>
      </c>
      <c r="Q35" s="9">
        <f t="shared" si="8"/>
        <v>7955</v>
      </c>
      <c r="R35" s="9">
        <f t="shared" si="8"/>
        <v>9455</v>
      </c>
      <c r="S35" s="9">
        <f t="shared" si="8"/>
        <v>10955</v>
      </c>
      <c r="T35" s="9">
        <f t="shared" si="8"/>
        <v>12455</v>
      </c>
      <c r="U35" s="9">
        <f t="shared" si="8"/>
        <v>13955</v>
      </c>
      <c r="V35" s="9">
        <f t="shared" si="8"/>
        <v>15455</v>
      </c>
      <c r="W35" s="9">
        <f t="shared" si="8"/>
        <v>16955</v>
      </c>
      <c r="X35" s="9">
        <f t="shared" si="8"/>
        <v>18455</v>
      </c>
      <c r="Y35" s="9">
        <f t="shared" si="8"/>
        <v>19955</v>
      </c>
      <c r="Z35" s="9">
        <f t="shared" si="8"/>
        <v>21455</v>
      </c>
      <c r="AA35" s="9">
        <f t="shared" si="8"/>
        <v>22955</v>
      </c>
      <c r="AB35" s="9">
        <f t="shared" si="8"/>
        <v>24455</v>
      </c>
      <c r="AC35" s="9">
        <f t="shared" si="8"/>
        <v>25955</v>
      </c>
      <c r="AD35" s="4"/>
      <c r="AE35" s="4"/>
      <c r="AF35" s="4"/>
      <c r="AG35" s="4"/>
      <c r="AH35" s="4"/>
    </row>
    <row r="36" spans="2:34">
      <c r="B36" s="4" t="s">
        <v>107</v>
      </c>
      <c r="C36" s="4"/>
      <c r="D36" s="4"/>
      <c r="E36" s="9">
        <f t="shared" ref="E36:AC36" si="9">E28-E18</f>
        <v>-3818.7270438541609</v>
      </c>
      <c r="F36" s="9">
        <f t="shared" si="9"/>
        <v>-8168.8852507015181</v>
      </c>
      <c r="G36" s="9">
        <f t="shared" si="9"/>
        <v>-9376.3366000555943</v>
      </c>
      <c r="H36" s="9">
        <f t="shared" si="9"/>
        <v>-8083.9571903398137</v>
      </c>
      <c r="I36" s="29">
        <f t="shared" si="9"/>
        <v>-8437.6034189770671</v>
      </c>
      <c r="J36" s="9">
        <f t="shared" si="9"/>
        <v>-7386.6800469341142</v>
      </c>
      <c r="K36" s="9">
        <f t="shared" si="9"/>
        <v>-6706.3633700340761</v>
      </c>
      <c r="L36" s="9">
        <f t="shared" si="9"/>
        <v>2025.6274372727273</v>
      </c>
      <c r="M36" s="9">
        <f t="shared" si="9"/>
        <v>-1045</v>
      </c>
      <c r="N36" s="9">
        <f t="shared" si="9"/>
        <v>-295</v>
      </c>
      <c r="O36" s="9">
        <f t="shared" si="9"/>
        <v>455</v>
      </c>
      <c r="P36" s="9">
        <f t="shared" si="9"/>
        <v>1205</v>
      </c>
      <c r="Q36" s="9">
        <f t="shared" si="9"/>
        <v>1955</v>
      </c>
      <c r="R36" s="9">
        <f t="shared" si="9"/>
        <v>2705</v>
      </c>
      <c r="S36" s="9">
        <f t="shared" si="9"/>
        <v>3455</v>
      </c>
      <c r="T36" s="9">
        <f t="shared" si="9"/>
        <v>4205</v>
      </c>
      <c r="U36" s="9">
        <f t="shared" si="9"/>
        <v>4955</v>
      </c>
      <c r="V36" s="9">
        <f t="shared" si="9"/>
        <v>5705</v>
      </c>
      <c r="W36" s="9">
        <f t="shared" si="9"/>
        <v>6455</v>
      </c>
      <c r="X36" s="9">
        <f t="shared" si="9"/>
        <v>7205</v>
      </c>
      <c r="Y36" s="9">
        <f t="shared" si="9"/>
        <v>7955</v>
      </c>
      <c r="Z36" s="9">
        <f t="shared" si="9"/>
        <v>8705</v>
      </c>
      <c r="AA36" s="9">
        <f t="shared" si="9"/>
        <v>9455</v>
      </c>
      <c r="AB36" s="9">
        <f t="shared" si="9"/>
        <v>10205</v>
      </c>
      <c r="AC36" s="9">
        <f t="shared" si="9"/>
        <v>10955</v>
      </c>
      <c r="AD36" s="4"/>
      <c r="AE36" s="4"/>
      <c r="AF36" s="4"/>
      <c r="AG36" s="4"/>
      <c r="AH36" s="4"/>
    </row>
    <row r="37" spans="2:34">
      <c r="B37" s="4" t="s">
        <v>107</v>
      </c>
      <c r="C37" s="4"/>
      <c r="D37" s="4"/>
      <c r="E37" s="9">
        <f>E29-E18</f>
        <v>-3818.7270438541609</v>
      </c>
      <c r="F37" s="9">
        <f t="shared" ref="F37:AC37" si="10">F29-F18</f>
        <v>-8168.8852507015181</v>
      </c>
      <c r="G37" s="9">
        <f t="shared" si="10"/>
        <v>-9376.3366000555943</v>
      </c>
      <c r="H37" s="9">
        <f t="shared" si="10"/>
        <v>-8083.9571903398137</v>
      </c>
      <c r="I37" s="9">
        <f t="shared" si="10"/>
        <v>-8437.6034189770671</v>
      </c>
      <c r="J37" s="9">
        <f>J29-J18</f>
        <v>-3736.6800469341142</v>
      </c>
      <c r="K37" s="9">
        <f t="shared" si="10"/>
        <v>593.63662996592393</v>
      </c>
      <c r="L37" s="9">
        <f t="shared" si="10"/>
        <v>12975.627437272728</v>
      </c>
      <c r="M37" s="9">
        <f t="shared" si="10"/>
        <v>13555</v>
      </c>
      <c r="N37" s="9">
        <f t="shared" si="10"/>
        <v>17955</v>
      </c>
      <c r="O37" s="9">
        <f t="shared" si="10"/>
        <v>22355</v>
      </c>
      <c r="P37" s="9">
        <f t="shared" si="10"/>
        <v>26755</v>
      </c>
      <c r="Q37" s="9">
        <f t="shared" si="10"/>
        <v>31155</v>
      </c>
      <c r="R37" s="9">
        <f t="shared" si="10"/>
        <v>35555</v>
      </c>
      <c r="S37" s="9">
        <f t="shared" si="10"/>
        <v>39955</v>
      </c>
      <c r="T37" s="9">
        <f t="shared" si="10"/>
        <v>44355</v>
      </c>
      <c r="U37" s="9">
        <f t="shared" si="10"/>
        <v>48755</v>
      </c>
      <c r="V37" s="9">
        <f t="shared" si="10"/>
        <v>53155</v>
      </c>
      <c r="W37" s="9">
        <f t="shared" si="10"/>
        <v>57555</v>
      </c>
      <c r="X37" s="9">
        <f t="shared" si="10"/>
        <v>61955</v>
      </c>
      <c r="Y37" s="9">
        <f t="shared" si="10"/>
        <v>66355</v>
      </c>
      <c r="Z37" s="9">
        <f t="shared" si="10"/>
        <v>70755</v>
      </c>
      <c r="AA37" s="9">
        <f t="shared" si="10"/>
        <v>75155</v>
      </c>
      <c r="AB37" s="9">
        <f t="shared" si="10"/>
        <v>79555</v>
      </c>
      <c r="AC37" s="9">
        <f t="shared" si="10"/>
        <v>83955</v>
      </c>
      <c r="AD37" s="4"/>
      <c r="AE37" s="4"/>
      <c r="AF37" s="4"/>
      <c r="AG37" s="4"/>
      <c r="AH37" s="4"/>
    </row>
    <row r="38" spans="2:34">
      <c r="B38" s="7" t="s">
        <v>125</v>
      </c>
      <c r="C38" s="4"/>
      <c r="D38" s="4"/>
      <c r="E38" s="9">
        <f>E30-E18</f>
        <v>-3818.7270438541609</v>
      </c>
      <c r="F38" s="9">
        <f t="shared" ref="F38:AC38" si="11">F30-F18</f>
        <v>-8168.8852507015181</v>
      </c>
      <c r="G38" s="9">
        <f t="shared" si="11"/>
        <v>-9376.3366000555943</v>
      </c>
      <c r="H38" s="9">
        <f t="shared" si="11"/>
        <v>-8083.9571903398137</v>
      </c>
      <c r="I38" s="9">
        <f t="shared" si="11"/>
        <v>-8437.6034189770671</v>
      </c>
      <c r="J38" s="9">
        <f t="shared" si="11"/>
        <v>-7536.6800469341142</v>
      </c>
      <c r="K38" s="9">
        <f t="shared" si="11"/>
        <v>-7006.3633700340761</v>
      </c>
      <c r="L38" s="9">
        <f t="shared" si="11"/>
        <v>1575.6274372727273</v>
      </c>
      <c r="M38" s="9">
        <f t="shared" si="11"/>
        <v>-1645</v>
      </c>
      <c r="N38" s="9">
        <f t="shared" si="11"/>
        <v>-1045</v>
      </c>
      <c r="O38" s="9">
        <f t="shared" si="11"/>
        <v>-445</v>
      </c>
      <c r="P38" s="9">
        <f t="shared" si="11"/>
        <v>155</v>
      </c>
      <c r="Q38" s="9">
        <f t="shared" si="11"/>
        <v>755</v>
      </c>
      <c r="R38" s="9">
        <f t="shared" si="11"/>
        <v>1355</v>
      </c>
      <c r="S38" s="9">
        <f t="shared" si="11"/>
        <v>1955</v>
      </c>
      <c r="T38" s="9">
        <f t="shared" si="11"/>
        <v>2555</v>
      </c>
      <c r="U38" s="9">
        <f t="shared" si="11"/>
        <v>3155</v>
      </c>
      <c r="V38" s="9">
        <f t="shared" si="11"/>
        <v>3755</v>
      </c>
      <c r="W38" s="9">
        <f t="shared" si="11"/>
        <v>4355</v>
      </c>
      <c r="X38" s="9">
        <f t="shared" si="11"/>
        <v>4955</v>
      </c>
      <c r="Y38" s="9">
        <f t="shared" si="11"/>
        <v>5555</v>
      </c>
      <c r="Z38" s="9">
        <f t="shared" si="11"/>
        <v>6155</v>
      </c>
      <c r="AA38" s="9">
        <f t="shared" si="11"/>
        <v>6755</v>
      </c>
      <c r="AB38" s="9">
        <f t="shared" si="11"/>
        <v>7355</v>
      </c>
      <c r="AC38" s="9">
        <f t="shared" si="11"/>
        <v>7955</v>
      </c>
      <c r="AD38" s="4"/>
      <c r="AE38" s="4"/>
      <c r="AF38" s="4"/>
      <c r="AG38" s="4"/>
      <c r="AH38" s="4"/>
    </row>
    <row r="39" spans="2:34">
      <c r="B39" s="4"/>
      <c r="C39" s="4"/>
      <c r="D39" s="4"/>
      <c r="E39" s="9"/>
      <c r="F39" s="9"/>
      <c r="G39" s="9"/>
      <c r="H39" s="9"/>
      <c r="I39" s="9"/>
      <c r="J39" s="9"/>
      <c r="K39" s="9"/>
      <c r="L39" s="9"/>
      <c r="M39" s="9"/>
      <c r="N39" s="9"/>
      <c r="O39" s="9"/>
      <c r="P39" s="9"/>
      <c r="Q39" s="9"/>
      <c r="R39" s="9"/>
      <c r="S39" s="9"/>
      <c r="T39" s="9"/>
      <c r="U39" s="9"/>
      <c r="V39" s="9"/>
      <c r="W39" s="9"/>
      <c r="X39" s="9"/>
      <c r="Y39" s="9"/>
      <c r="Z39" s="9"/>
      <c r="AA39" s="9"/>
      <c r="AB39" s="9"/>
      <c r="AC39" s="9"/>
      <c r="AD39" s="4"/>
      <c r="AE39" s="4"/>
      <c r="AF39" s="4"/>
      <c r="AG39" s="4"/>
      <c r="AH39" s="4"/>
    </row>
    <row r="40" spans="2:34">
      <c r="B40" s="4"/>
      <c r="C40" s="4"/>
      <c r="D40" s="4"/>
      <c r="E40" s="9"/>
      <c r="F40" s="9"/>
      <c r="G40" s="9"/>
      <c r="H40" s="9"/>
      <c r="I40" s="9"/>
      <c r="J40" s="9"/>
      <c r="K40" s="9"/>
      <c r="L40" s="9"/>
      <c r="M40" s="9"/>
      <c r="N40" s="9"/>
      <c r="O40" s="9"/>
      <c r="P40" s="9"/>
      <c r="Q40" s="9"/>
      <c r="R40" s="9"/>
      <c r="S40" s="9"/>
      <c r="T40" s="9"/>
      <c r="U40" s="9"/>
      <c r="V40" s="9"/>
      <c r="W40" s="9"/>
      <c r="X40" s="9"/>
      <c r="Y40" s="9"/>
      <c r="Z40" s="9"/>
      <c r="AA40" s="9"/>
      <c r="AB40" s="9"/>
      <c r="AC40" s="9"/>
      <c r="AD40" s="4"/>
      <c r="AE40" s="4"/>
      <c r="AF40" s="4"/>
      <c r="AG40" s="4"/>
      <c r="AH40" s="4"/>
    </row>
    <row r="41" spans="2:34">
      <c r="B41" s="7" t="s">
        <v>99</v>
      </c>
      <c r="C41" s="4" t="s">
        <v>37</v>
      </c>
      <c r="D41" s="4" t="s">
        <v>100</v>
      </c>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row>
    <row r="42" spans="2:34">
      <c r="B42" s="7" t="s">
        <v>122</v>
      </c>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row>
    <row r="43" spans="2:34">
      <c r="B43" s="4" t="s">
        <v>105</v>
      </c>
      <c r="C43" s="11">
        <f>IRR(E34:AC34,0.1)</f>
        <v>0.17990749430514685</v>
      </c>
      <c r="D43" s="11"/>
      <c r="F43" s="19"/>
      <c r="G43" s="19"/>
      <c r="H43" s="19"/>
      <c r="I43" s="19"/>
      <c r="J43" s="4"/>
      <c r="K43" s="4"/>
      <c r="L43" s="4"/>
      <c r="M43" s="4"/>
      <c r="N43" s="4"/>
      <c r="O43" s="4"/>
      <c r="P43" s="4"/>
      <c r="Q43" s="4"/>
      <c r="R43" s="4"/>
      <c r="S43" s="4"/>
      <c r="T43" s="4"/>
      <c r="U43" s="4"/>
      <c r="V43" s="4"/>
      <c r="W43" s="4"/>
      <c r="X43" s="4"/>
      <c r="Y43" s="4"/>
      <c r="Z43" s="4"/>
      <c r="AA43" s="4"/>
      <c r="AB43" s="4"/>
      <c r="AC43" s="4"/>
      <c r="AD43" s="4"/>
      <c r="AE43" s="4"/>
      <c r="AF43" s="4"/>
      <c r="AG43" s="4"/>
      <c r="AH43" s="4"/>
    </row>
    <row r="44" spans="2:34">
      <c r="B44" s="4" t="s">
        <v>114</v>
      </c>
      <c r="C44" s="11">
        <f>IRR(E35:AC35,0.1)</f>
        <v>0.11613595620535944</v>
      </c>
      <c r="D44" s="11"/>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row>
    <row r="45" spans="2:34">
      <c r="B45" s="4" t="s">
        <v>107</v>
      </c>
      <c r="C45" s="11">
        <f>IRR(E36:AC36,0.1)</f>
        <v>3.2086721364203319E-2</v>
      </c>
      <c r="D45" s="11"/>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row>
    <row r="46" spans="2:34">
      <c r="B46" s="4" t="s">
        <v>126</v>
      </c>
      <c r="C46" s="11">
        <f>IRR(E37:AC37,0.1)</f>
        <v>0.2581798469624601</v>
      </c>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row>
    <row r="47" spans="2:34">
      <c r="B47" s="7" t="s">
        <v>127</v>
      </c>
      <c r="C47" s="11">
        <f>IRR(E38:AC38,0.1)</f>
        <v>3.0407802991434529E-3</v>
      </c>
      <c r="D47" s="4"/>
      <c r="E47" s="4"/>
      <c r="F47" s="4"/>
      <c r="G47" s="4"/>
      <c r="H47" s="4"/>
      <c r="I47" s="4"/>
      <c r="J47" s="4"/>
      <c r="K47" s="4"/>
      <c r="L47" s="4"/>
      <c r="M47" s="4"/>
      <c r="N47" s="4"/>
      <c r="O47" s="4"/>
      <c r="P47" s="4"/>
      <c r="Q47" s="4"/>
      <c r="R47" s="4"/>
      <c r="S47" s="4"/>
      <c r="T47" s="4"/>
      <c r="U47" s="4"/>
      <c r="V47" s="4"/>
      <c r="W47" s="4"/>
      <c r="X47" s="4"/>
      <c r="Y47" s="4"/>
      <c r="Z47" s="4"/>
      <c r="AA47" s="4"/>
      <c r="AB47" s="4"/>
      <c r="AC47" s="4"/>
      <c r="AD47" s="8"/>
      <c r="AE47" s="4"/>
      <c r="AF47" s="4"/>
      <c r="AG47" s="4"/>
      <c r="AH47" s="4"/>
    </row>
    <row r="48" spans="2:3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8"/>
      <c r="AE48" s="4"/>
      <c r="AF48" s="4"/>
      <c r="AG48" s="4"/>
      <c r="AH48" s="4"/>
    </row>
    <row r="49" spans="2:34">
      <c r="B49" s="4"/>
      <c r="C49" s="4"/>
      <c r="D49" s="4"/>
      <c r="E49" s="4"/>
      <c r="F49" s="4"/>
      <c r="G49" s="4"/>
      <c r="H49" s="4"/>
      <c r="I49" s="4"/>
      <c r="K49" s="4"/>
      <c r="L49" s="4"/>
      <c r="M49" s="4"/>
      <c r="N49" s="4"/>
      <c r="O49" s="4"/>
      <c r="P49" s="4"/>
      <c r="Q49" s="4"/>
      <c r="R49" s="4"/>
      <c r="S49" s="4"/>
      <c r="T49" s="4"/>
      <c r="U49" s="4"/>
      <c r="V49" s="4"/>
      <c r="W49" s="4"/>
      <c r="X49" s="4"/>
      <c r="Y49" s="4"/>
      <c r="Z49" s="4"/>
      <c r="AA49" s="4"/>
      <c r="AB49" s="4"/>
      <c r="AC49" s="4"/>
      <c r="AD49" s="8"/>
      <c r="AE49" s="4"/>
      <c r="AF49" s="4"/>
      <c r="AG49" s="4"/>
      <c r="AH49" s="4"/>
    </row>
    <row r="50" spans="2:34">
      <c r="B50" s="7" t="s">
        <v>110</v>
      </c>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row>
    <row r="51" spans="2:3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row>
    <row r="52" spans="2:34">
      <c r="B52" s="7" t="s">
        <v>111</v>
      </c>
      <c r="C52" s="7" t="s">
        <v>37</v>
      </c>
      <c r="D52" s="7" t="s">
        <v>112</v>
      </c>
      <c r="E52" s="7"/>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row>
    <row r="53" spans="2:34">
      <c r="B53" s="7" t="s">
        <v>122</v>
      </c>
      <c r="C53" s="7"/>
      <c r="D53" s="7"/>
      <c r="E53" s="7"/>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row>
    <row r="54" spans="2:34">
      <c r="B54" s="4" t="s">
        <v>105</v>
      </c>
      <c r="C54" s="11">
        <f>C43</f>
        <v>0.17990749430514685</v>
      </c>
      <c r="D54" s="22">
        <f>NPV(9%,E34:AC34)/1000</f>
        <v>59.581914952651722</v>
      </c>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row>
    <row r="55" spans="2:34">
      <c r="B55" s="4" t="s">
        <v>114</v>
      </c>
      <c r="C55" s="11">
        <f t="shared" ref="C55:C58" si="12">C44</f>
        <v>0.11613595620535944</v>
      </c>
      <c r="D55" s="22">
        <f t="shared" ref="D55:D56" si="13">NPV(9%,E35:AC35)/1000</f>
        <v>13.49819071656561</v>
      </c>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row>
    <row r="56" spans="2:34">
      <c r="B56" s="4" t="s">
        <v>107</v>
      </c>
      <c r="C56" s="11">
        <f t="shared" si="12"/>
        <v>3.2086721364203319E-2</v>
      </c>
      <c r="D56" s="22">
        <f t="shared" si="13"/>
        <v>-21.064602460498968</v>
      </c>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row>
    <row r="57" spans="2:34">
      <c r="B57" s="4" t="s">
        <v>126</v>
      </c>
      <c r="C57" s="11">
        <f t="shared" si="12"/>
        <v>0.2581798469624601</v>
      </c>
      <c r="D57" s="22">
        <f>NPV(9%,E37:AC37)/1000</f>
        <v>147.14099100121533</v>
      </c>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row>
    <row r="58" spans="2:34">
      <c r="B58" s="7" t="s">
        <v>128</v>
      </c>
      <c r="C58" s="11">
        <f t="shared" si="12"/>
        <v>3.0407802991434529E-3</v>
      </c>
      <c r="D58" s="22">
        <f>NPV(9%,E38:AC38)/1000</f>
        <v>-27.977161095911892</v>
      </c>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row>
    <row r="59" spans="2:3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row>
    <row r="60" spans="2:3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row>
    <row r="61" spans="2:3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row>
    <row r="62" spans="2:3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row>
    <row r="63" spans="2:3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row>
    <row r="64" spans="2:3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row>
    <row r="65" spans="2:3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row>
  </sheetData>
  <hyperlinks>
    <hyperlink ref="D52" r:id="rId1" display="PV@ 9%" xr:uid="{2AAEC0CE-A596-43CE-A0E6-9745794CB897}"/>
  </hyperlinks>
  <pageMargins left="0.7" right="0.7" top="0.75" bottom="0.75" header="0.3" footer="0.3"/>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BBA180-DB26-4BB0-BAA0-C6336FF0D7B8}">
  <sheetPr>
    <tabColor rgb="FF92D050"/>
  </sheetPr>
  <dimension ref="B3:K21"/>
  <sheetViews>
    <sheetView workbookViewId="0">
      <selection activeCell="J21" sqref="J21"/>
    </sheetView>
  </sheetViews>
  <sheetFormatPr defaultColWidth="8.85546875" defaultRowHeight="15"/>
  <cols>
    <col min="1" max="1" width="8.85546875" style="47"/>
    <col min="2" max="2" width="24" style="47" customWidth="1"/>
    <col min="3" max="4" width="13.7109375" style="47" customWidth="1"/>
    <col min="5" max="5" width="13.85546875" style="47" customWidth="1"/>
    <col min="6" max="6" width="11.42578125" style="47" customWidth="1"/>
    <col min="7" max="7" width="11" style="47" customWidth="1"/>
    <col min="8" max="8" width="11.7109375" style="47" customWidth="1"/>
    <col min="9" max="9" width="11.140625" style="47" customWidth="1"/>
    <col min="10" max="10" width="11" style="47" customWidth="1"/>
    <col min="11" max="11" width="12.140625" style="47" customWidth="1"/>
    <col min="12" max="16384" width="8.85546875" style="47"/>
  </cols>
  <sheetData>
    <row r="3" spans="2:11" ht="14.85" customHeight="1">
      <c r="B3" s="184" t="s">
        <v>129</v>
      </c>
      <c r="C3" s="186" t="s">
        <v>130</v>
      </c>
      <c r="D3" s="186"/>
      <c r="E3" s="186"/>
      <c r="F3" s="187" t="s">
        <v>131</v>
      </c>
      <c r="G3" s="186"/>
      <c r="H3" s="188"/>
      <c r="I3" s="187" t="s">
        <v>132</v>
      </c>
      <c r="J3" s="186"/>
      <c r="K3" s="188"/>
    </row>
    <row r="4" spans="2:11" ht="52.35" customHeight="1">
      <c r="B4" s="185"/>
      <c r="C4" s="48" t="s">
        <v>133</v>
      </c>
      <c r="D4" s="48" t="s">
        <v>134</v>
      </c>
      <c r="E4" s="49" t="s">
        <v>135</v>
      </c>
      <c r="F4" s="46" t="s">
        <v>136</v>
      </c>
      <c r="G4" s="49" t="s">
        <v>137</v>
      </c>
      <c r="H4" s="50" t="s">
        <v>138</v>
      </c>
      <c r="I4" s="46" t="s">
        <v>139</v>
      </c>
      <c r="J4" s="49" t="s">
        <v>134</v>
      </c>
      <c r="K4" s="51" t="s">
        <v>138</v>
      </c>
    </row>
    <row r="5" spans="2:11" ht="13.35" customHeight="1">
      <c r="B5" s="52" t="s">
        <v>140</v>
      </c>
      <c r="C5" s="53">
        <v>126.1</v>
      </c>
      <c r="D5" s="54">
        <v>13.5</v>
      </c>
      <c r="E5" s="54">
        <v>10.6</v>
      </c>
      <c r="F5" s="55">
        <v>-4</v>
      </c>
      <c r="G5" s="56">
        <v>-0.5</v>
      </c>
      <c r="H5" s="57">
        <v>-0.4</v>
      </c>
      <c r="I5" s="58" t="s">
        <v>141</v>
      </c>
      <c r="J5" s="59" t="s">
        <v>142</v>
      </c>
      <c r="K5" s="60" t="s">
        <v>143</v>
      </c>
    </row>
    <row r="6" spans="2:11" ht="13.5" customHeight="1">
      <c r="B6" s="61" t="s">
        <v>144</v>
      </c>
      <c r="C6" s="62">
        <v>150.6</v>
      </c>
      <c r="D6" s="63">
        <v>68.400000000000006</v>
      </c>
      <c r="E6" s="63">
        <v>47.6</v>
      </c>
      <c r="F6" s="64">
        <v>-13</v>
      </c>
      <c r="G6" s="65">
        <v>-8.9</v>
      </c>
      <c r="H6" s="66">
        <v>-5.9</v>
      </c>
      <c r="I6" s="64">
        <v>-2.7</v>
      </c>
      <c r="J6" s="67">
        <v>-1.8</v>
      </c>
      <c r="K6" s="68">
        <v>-1.2</v>
      </c>
    </row>
    <row r="7" spans="2:11" ht="13.5" customHeight="1">
      <c r="B7" s="61" t="s">
        <v>145</v>
      </c>
      <c r="C7" s="62">
        <v>181.7</v>
      </c>
      <c r="D7" s="63">
        <v>128.30000000000001</v>
      </c>
      <c r="E7" s="63">
        <v>70.599999999999994</v>
      </c>
      <c r="F7" s="64">
        <v>-8.1999999999999993</v>
      </c>
      <c r="G7" s="65">
        <v>-10.5</v>
      </c>
      <c r="H7" s="66">
        <v>-5.8</v>
      </c>
      <c r="I7" s="69" t="s">
        <v>146</v>
      </c>
      <c r="J7" s="70" t="s">
        <v>141</v>
      </c>
      <c r="K7" s="71" t="s">
        <v>147</v>
      </c>
    </row>
    <row r="8" spans="2:11" ht="13.35" customHeight="1">
      <c r="B8" s="61" t="s">
        <v>148</v>
      </c>
      <c r="C8" s="62">
        <v>66.099999999999994</v>
      </c>
      <c r="D8" s="63">
        <v>31</v>
      </c>
      <c r="E8" s="63">
        <v>47.8</v>
      </c>
      <c r="F8" s="64">
        <v>-0.7</v>
      </c>
      <c r="G8" s="65">
        <v>-0.2</v>
      </c>
      <c r="H8" s="66">
        <v>-0.3</v>
      </c>
      <c r="I8" s="69" t="s">
        <v>149</v>
      </c>
      <c r="J8" s="70" t="s">
        <v>150</v>
      </c>
      <c r="K8" s="71" t="s">
        <v>143</v>
      </c>
    </row>
    <row r="9" spans="2:11" ht="13.35" customHeight="1">
      <c r="B9" s="61" t="s">
        <v>151</v>
      </c>
      <c r="C9" s="62">
        <v>98.6</v>
      </c>
      <c r="D9" s="63">
        <v>29.5</v>
      </c>
      <c r="E9" s="63">
        <v>31.1</v>
      </c>
      <c r="F9" s="64">
        <v>-21.6</v>
      </c>
      <c r="G9" s="65">
        <v>-6.4</v>
      </c>
      <c r="H9" s="66">
        <v>-6.5</v>
      </c>
      <c r="I9" s="69" t="s">
        <v>152</v>
      </c>
      <c r="J9" s="70" t="s">
        <v>153</v>
      </c>
      <c r="K9" s="71" t="s">
        <v>153</v>
      </c>
    </row>
    <row r="10" spans="2:11" ht="12.95" customHeight="1">
      <c r="B10" s="61" t="s">
        <v>154</v>
      </c>
      <c r="C10" s="62">
        <v>75.2</v>
      </c>
      <c r="D10" s="63">
        <v>7.1</v>
      </c>
      <c r="E10" s="63">
        <v>9.4</v>
      </c>
      <c r="F10" s="64">
        <v>-0.3</v>
      </c>
      <c r="G10" s="72">
        <v>-0.02</v>
      </c>
      <c r="H10" s="73">
        <v>-0.03</v>
      </c>
      <c r="I10" s="69" t="s">
        <v>155</v>
      </c>
      <c r="J10" s="70" t="s">
        <v>156</v>
      </c>
      <c r="K10" s="71" t="s">
        <v>157</v>
      </c>
    </row>
    <row r="11" spans="2:11" ht="13.35" customHeight="1">
      <c r="B11" s="61" t="s">
        <v>158</v>
      </c>
      <c r="C11" s="74">
        <v>3360.8</v>
      </c>
      <c r="D11" s="63">
        <v>134.30000000000001</v>
      </c>
      <c r="E11" s="63">
        <v>4</v>
      </c>
      <c r="F11" s="64">
        <v>-33.1</v>
      </c>
      <c r="G11" s="65">
        <v>-44.4</v>
      </c>
      <c r="H11" s="66">
        <v>-1.3</v>
      </c>
      <c r="I11" s="64">
        <v>-15.5</v>
      </c>
      <c r="J11" s="67">
        <v>-20.8</v>
      </c>
      <c r="K11" s="68">
        <v>-0.6</v>
      </c>
    </row>
    <row r="12" spans="2:11" ht="13.35" customHeight="1">
      <c r="B12" s="61" t="s">
        <v>159</v>
      </c>
      <c r="C12" s="62">
        <v>429</v>
      </c>
      <c r="D12" s="63">
        <v>41.3</v>
      </c>
      <c r="E12" s="63">
        <v>9.6</v>
      </c>
      <c r="F12" s="64">
        <v>-26.1</v>
      </c>
      <c r="G12" s="65">
        <v>-10.8</v>
      </c>
      <c r="H12" s="66">
        <v>-2.5</v>
      </c>
      <c r="I12" s="64">
        <v>-8.6999999999999993</v>
      </c>
      <c r="J12" s="67">
        <v>-3.6</v>
      </c>
      <c r="K12" s="68">
        <v>-0.8</v>
      </c>
    </row>
    <row r="13" spans="2:11" ht="14.1" customHeight="1">
      <c r="B13" s="61" t="s">
        <v>160</v>
      </c>
      <c r="C13" s="62">
        <v>47.4</v>
      </c>
      <c r="D13" s="63">
        <v>25.6</v>
      </c>
      <c r="E13" s="63">
        <v>53.9</v>
      </c>
      <c r="F13" s="64">
        <v>-23.4</v>
      </c>
      <c r="G13" s="65">
        <v>-6</v>
      </c>
      <c r="H13" s="66">
        <v>-12.6</v>
      </c>
      <c r="I13" s="69" t="s">
        <v>161</v>
      </c>
      <c r="J13" s="70" t="s">
        <v>162</v>
      </c>
      <c r="K13" s="71" t="s">
        <v>163</v>
      </c>
    </row>
    <row r="14" spans="2:11" ht="14.85" customHeight="1">
      <c r="B14" s="75" t="s">
        <v>164</v>
      </c>
      <c r="C14" s="76">
        <f>SUM(C5:C13)</f>
        <v>4535.5</v>
      </c>
      <c r="D14" s="77">
        <f>SUM(D5:D13)</f>
        <v>479.00000000000011</v>
      </c>
      <c r="E14" s="78">
        <v>10.8</v>
      </c>
      <c r="F14" s="79"/>
      <c r="G14" s="80">
        <f>SUM(G5:G13)</f>
        <v>-87.72</v>
      </c>
      <c r="H14" s="81"/>
      <c r="I14" s="79"/>
      <c r="J14" s="82" t="s">
        <v>165</v>
      </c>
      <c r="K14" s="83"/>
    </row>
    <row r="15" spans="2:11">
      <c r="B15" s="84"/>
      <c r="C15" s="84"/>
      <c r="D15" s="84"/>
      <c r="E15" s="84"/>
      <c r="F15" s="84"/>
      <c r="G15" s="84"/>
      <c r="H15" s="84"/>
      <c r="I15" s="84"/>
      <c r="J15" s="84"/>
      <c r="K15" s="84"/>
    </row>
    <row r="16" spans="2:11">
      <c r="B16" s="85" t="s">
        <v>166</v>
      </c>
      <c r="C16" s="86"/>
      <c r="D16" s="86"/>
      <c r="E16" s="86"/>
      <c r="F16" s="86"/>
      <c r="G16" s="86"/>
      <c r="H16" s="86"/>
      <c r="I16" s="86"/>
      <c r="J16" s="86"/>
      <c r="K16" s="84"/>
    </row>
    <row r="17" spans="2:11">
      <c r="B17" s="85" t="s">
        <v>167</v>
      </c>
      <c r="C17" s="86"/>
      <c r="D17" s="86"/>
      <c r="E17" s="86"/>
      <c r="F17" s="86"/>
      <c r="G17" s="86"/>
      <c r="H17" s="86"/>
      <c r="I17" s="86"/>
      <c r="J17" s="86"/>
      <c r="K17" s="84"/>
    </row>
    <row r="18" spans="2:11">
      <c r="B18" s="85" t="s">
        <v>168</v>
      </c>
      <c r="C18" s="86"/>
      <c r="D18" s="86"/>
      <c r="E18" s="86"/>
      <c r="F18" s="86"/>
      <c r="G18" s="86"/>
      <c r="H18" s="86"/>
      <c r="I18" s="86"/>
      <c r="J18" s="86"/>
      <c r="K18" s="84"/>
    </row>
    <row r="19" spans="2:11">
      <c r="B19" s="85" t="s">
        <v>169</v>
      </c>
      <c r="C19" s="86"/>
      <c r="D19" s="86"/>
      <c r="E19" s="86"/>
      <c r="F19" s="86"/>
      <c r="G19" s="86"/>
      <c r="H19" s="86"/>
      <c r="I19" s="86"/>
      <c r="J19" s="86"/>
      <c r="K19" s="84"/>
    </row>
    <row r="21" spans="2:11">
      <c r="J21" s="87"/>
    </row>
  </sheetData>
  <mergeCells count="4">
    <mergeCell ref="B3:B4"/>
    <mergeCell ref="C3:E3"/>
    <mergeCell ref="F3:H3"/>
    <mergeCell ref="I3:K3"/>
  </mergeCells>
  <pageMargins left="0.14166699999999999" right="0.21111099999999999" top="0.125" bottom="7.0832999999999993E-2" header="0.25" footer="0.25"/>
  <pageSetup paperSize="2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3B498A-A5EB-4A01-8BBB-F855875A56D6}">
  <sheetPr>
    <tabColor rgb="FFFF0000"/>
  </sheetPr>
  <dimension ref="A2:N228"/>
  <sheetViews>
    <sheetView topLeftCell="A104" workbookViewId="0">
      <selection activeCell="O206" sqref="O206"/>
    </sheetView>
  </sheetViews>
  <sheetFormatPr defaultColWidth="8.85546875" defaultRowHeight="15"/>
  <cols>
    <col min="2" max="2" width="21.85546875" customWidth="1"/>
    <col min="4" max="5" width="12.42578125" customWidth="1"/>
    <col min="6" max="6" width="11.85546875" customWidth="1"/>
    <col min="7" max="8" width="12.7109375" customWidth="1"/>
    <col min="9" max="9" width="12.28515625" customWidth="1"/>
    <col min="10" max="10" width="12.42578125" customWidth="1"/>
    <col min="11" max="12" width="13.28515625" customWidth="1"/>
    <col min="14" max="14" width="10" bestFit="1" customWidth="1"/>
  </cols>
  <sheetData>
    <row r="2" spans="2:12">
      <c r="B2" s="2" t="s">
        <v>170</v>
      </c>
    </row>
    <row r="4" spans="2:12" ht="32.1">
      <c r="B4" s="94" t="s">
        <v>171</v>
      </c>
      <c r="C4" s="95" t="s">
        <v>172</v>
      </c>
      <c r="D4" s="94" t="s">
        <v>173</v>
      </c>
      <c r="E4" s="94" t="s">
        <v>174</v>
      </c>
      <c r="F4" s="94" t="s">
        <v>175</v>
      </c>
      <c r="G4" s="94" t="s">
        <v>176</v>
      </c>
      <c r="H4" s="94" t="s">
        <v>177</v>
      </c>
      <c r="I4" s="94" t="s">
        <v>178</v>
      </c>
      <c r="J4" s="94" t="s">
        <v>179</v>
      </c>
      <c r="K4" s="94" t="s">
        <v>180</v>
      </c>
      <c r="L4" s="96" t="s">
        <v>181</v>
      </c>
    </row>
    <row r="5" spans="2:12" ht="15.95">
      <c r="B5" s="97" t="s">
        <v>182</v>
      </c>
      <c r="C5" s="98"/>
      <c r="D5" s="99"/>
      <c r="E5" s="99"/>
      <c r="F5" s="99"/>
      <c r="G5" s="99"/>
      <c r="H5" s="99"/>
      <c r="I5" s="99"/>
      <c r="J5" s="99"/>
      <c r="K5" s="99"/>
      <c r="L5" s="100"/>
    </row>
    <row r="6" spans="2:12" ht="15.95">
      <c r="B6" s="189" t="s">
        <v>183</v>
      </c>
      <c r="C6" s="101" t="s">
        <v>184</v>
      </c>
      <c r="D6" s="102">
        <f>'[1]Staffing SPC Total'!V94</f>
        <v>220505.65333333332</v>
      </c>
      <c r="E6" s="102">
        <f>'[1]Staffing SPC Total'!V95</f>
        <v>1340381.6556774853</v>
      </c>
      <c r="F6" s="102">
        <f>'[1]Staffing SPC Total'!V96</f>
        <v>1642046.2439213011</v>
      </c>
      <c r="G6" s="102">
        <f>'[1]Staffing SPC Total'!V97</f>
        <v>1488856.3970991441</v>
      </c>
      <c r="H6" s="102">
        <f>'[1]Staffing SPC Total'!V98</f>
        <v>1321439.8551202517</v>
      </c>
      <c r="I6" s="102">
        <f>'[1]Staffing SPC Total'!V99</f>
        <v>1093077.5331543058</v>
      </c>
      <c r="J6" s="102">
        <f>'[1]Staffing SPC Total'!V100</f>
        <v>676925.80997646216</v>
      </c>
      <c r="K6" s="102">
        <f>'[1]Staffing SPC Total'!V101</f>
        <v>81146.14</v>
      </c>
      <c r="L6" s="103">
        <f>SUM(D6:K6)</f>
        <v>7864379.2882822836</v>
      </c>
    </row>
    <row r="7" spans="2:12" ht="15.95">
      <c r="B7" s="190"/>
      <c r="C7" s="101" t="s">
        <v>184</v>
      </c>
      <c r="D7" s="102">
        <f>'[1]Local Consultant '!AH88</f>
        <v>223754.01</v>
      </c>
      <c r="E7" s="102">
        <f>'[1]Local Consultant '!AH89</f>
        <v>27483.41</v>
      </c>
      <c r="F7" s="102">
        <f>'[1]Local Consultant '!AH90</f>
        <v>160556.41</v>
      </c>
      <c r="G7" s="102">
        <f>'[1]Local Consultant '!AH91</f>
        <v>131808.46</v>
      </c>
      <c r="H7" s="102">
        <f>'[1]Local Consultant '!AH92</f>
        <v>77472.25</v>
      </c>
      <c r="I7" s="102">
        <f>'[1]Local Consultant '!AH93</f>
        <v>40607.339999999997</v>
      </c>
      <c r="J7" s="102">
        <f>'[1]Local Consultant '!AH94</f>
        <v>0</v>
      </c>
      <c r="K7" s="102">
        <f>'[1]Local Consultant '!AH95</f>
        <v>0</v>
      </c>
      <c r="L7" s="103">
        <f t="shared" ref="L7:L73" si="0">SUM(D7:K7)</f>
        <v>661681.88</v>
      </c>
    </row>
    <row r="8" spans="2:12" ht="15.95">
      <c r="B8" s="190"/>
      <c r="C8" s="101" t="s">
        <v>184</v>
      </c>
      <c r="D8" s="102">
        <f>'[1]International Consultant'!AR70</f>
        <v>6372.65</v>
      </c>
      <c r="E8" s="105">
        <f>'[1]International Consultant'!AR71</f>
        <v>57642.080000000002</v>
      </c>
      <c r="F8" s="105">
        <f>'[1]International Consultant'!AR72</f>
        <v>212212.4</v>
      </c>
      <c r="G8" s="105">
        <f>'[1]International Consultant'!AR73</f>
        <v>224634.97</v>
      </c>
      <c r="H8" s="105">
        <f>'[1]International Consultant'!AR74</f>
        <v>169879.12</v>
      </c>
      <c r="I8" s="105">
        <f>'[1]International Consultant'!AR75</f>
        <v>73267.7</v>
      </c>
      <c r="J8" s="105">
        <f>'[1]International Consultant'!AR76</f>
        <v>7390.32</v>
      </c>
      <c r="K8" s="105">
        <f>'[1]International Consultant'!AR77</f>
        <v>0</v>
      </c>
      <c r="L8" s="103">
        <f t="shared" si="0"/>
        <v>751399.23999999987</v>
      </c>
    </row>
    <row r="9" spans="2:12" ht="15.95">
      <c r="B9" s="190"/>
      <c r="C9" s="101" t="s">
        <v>184</v>
      </c>
      <c r="D9" s="105">
        <f>'[1]Equipment Supplies'!AN402</f>
        <v>15125.46389154604</v>
      </c>
      <c r="E9" s="105">
        <f>'[1]Equipment Supplies'!AN403</f>
        <v>231332.77037373019</v>
      </c>
      <c r="F9" s="105">
        <f>'[1]Equipment Supplies'!AN404</f>
        <v>432451.82857764594</v>
      </c>
      <c r="G9" s="105">
        <f>'[1]Equipment Supplies'!AN405</f>
        <v>371234.95227106172</v>
      </c>
      <c r="H9" s="105">
        <f>'[1]Equipment Supplies'!AN406</f>
        <v>245436.21867649254</v>
      </c>
      <c r="I9" s="105">
        <f>'[1]Equipment Supplies'!AN407</f>
        <v>128858.23278485666</v>
      </c>
      <c r="J9" s="105">
        <f>'[1]Equipment Supplies'!AN408</f>
        <v>0</v>
      </c>
      <c r="K9" s="105"/>
      <c r="L9" s="103">
        <f t="shared" si="0"/>
        <v>1424439.4665753329</v>
      </c>
    </row>
    <row r="10" spans="2:12" ht="15.95" hidden="1">
      <c r="B10" s="190"/>
      <c r="C10" s="101" t="s">
        <v>184</v>
      </c>
      <c r="D10" s="105">
        <f>'[1]Construction cost '!AG28</f>
        <v>0</v>
      </c>
      <c r="E10" s="105">
        <f>'[1]Construction cost '!AG29</f>
        <v>0</v>
      </c>
      <c r="F10" s="105">
        <f>'[1]Construction cost '!AG30</f>
        <v>0</v>
      </c>
      <c r="G10" s="105">
        <f>'[1]Construction cost '!AG31</f>
        <v>0</v>
      </c>
      <c r="H10" s="105">
        <f>'[1]Construction cost '!AG32</f>
        <v>0</v>
      </c>
      <c r="I10" s="105">
        <f>'[1]Construction cost '!AG33</f>
        <v>0</v>
      </c>
      <c r="J10" s="105">
        <f>'[1]Construction cost '!AG34</f>
        <v>0</v>
      </c>
      <c r="K10" s="105">
        <f>'[1]Construction cost '!AG35</f>
        <v>0</v>
      </c>
      <c r="L10" s="103">
        <f t="shared" si="0"/>
        <v>0</v>
      </c>
    </row>
    <row r="11" spans="2:12" ht="15.95" hidden="1">
      <c r="B11" s="190"/>
      <c r="C11" s="101" t="s">
        <v>184</v>
      </c>
      <c r="D11" s="102">
        <f>[1]Workshop!AL621</f>
        <v>0</v>
      </c>
      <c r="E11" s="102">
        <f>[1]Workshop!AL622</f>
        <v>0</v>
      </c>
      <c r="F11" s="102">
        <f>[1]Workshop!AL623</f>
        <v>0</v>
      </c>
      <c r="G11" s="102">
        <f>[1]Workshop!AL624</f>
        <v>0</v>
      </c>
      <c r="H11" s="102">
        <f>[1]Workshop!AL625</f>
        <v>0</v>
      </c>
      <c r="I11" s="102">
        <f>[1]Workshop!AL626</f>
        <v>0</v>
      </c>
      <c r="J11" s="102">
        <f>[1]Workshop!AL627</f>
        <v>0</v>
      </c>
      <c r="K11" s="102">
        <f>[1]Workshop!AL628</f>
        <v>0</v>
      </c>
      <c r="L11" s="106">
        <f t="shared" si="0"/>
        <v>0</v>
      </c>
    </row>
    <row r="12" spans="2:12" ht="15.95">
      <c r="B12" s="190"/>
      <c r="C12" s="101" t="s">
        <v>184</v>
      </c>
      <c r="D12" s="105">
        <f>'[1]Travel Worksheet'!BJ368</f>
        <v>153793.73486445757</v>
      </c>
      <c r="E12" s="105">
        <f>'[1]Travel Worksheet'!BJ369</f>
        <v>945614.4826147866</v>
      </c>
      <c r="F12" s="105">
        <f>'[1]Travel Worksheet'!BJ370</f>
        <v>858732.70788290829</v>
      </c>
      <c r="G12" s="105">
        <f>'[1]Travel Worksheet'!BJ371</f>
        <v>375374.92421909294</v>
      </c>
      <c r="H12" s="105">
        <f>'[1]Travel Worksheet'!BJ372</f>
        <v>356415.04403627897</v>
      </c>
      <c r="I12" s="105">
        <f>'[1]Travel Worksheet'!BJ373</f>
        <v>292029.08556670538</v>
      </c>
      <c r="J12" s="105">
        <f>'[1]Travel Worksheet'!BJ374</f>
        <v>256704.70091431076</v>
      </c>
      <c r="K12" s="105">
        <f>'[1]Travel Worksheet'!BJ375</f>
        <v>0</v>
      </c>
      <c r="L12" s="106">
        <f>SUM(D12:K12)</f>
        <v>3238664.6800985406</v>
      </c>
    </row>
    <row r="13" spans="2:12" ht="15.95">
      <c r="B13" s="190"/>
      <c r="C13" s="101" t="s">
        <v>184</v>
      </c>
      <c r="D13" s="102">
        <f>'[1]Professional Services'!AP205</f>
        <v>0</v>
      </c>
      <c r="E13" s="102">
        <f>'[1]Professional Services'!AP206</f>
        <v>21500</v>
      </c>
      <c r="F13" s="102">
        <f>'[1]Professional Services'!AP207</f>
        <v>83000</v>
      </c>
      <c r="G13" s="102">
        <f>'[1]Professional Services'!AP208</f>
        <v>78000</v>
      </c>
      <c r="H13" s="102">
        <f>'[1]Professional Services'!AP209</f>
        <v>78000</v>
      </c>
      <c r="I13" s="102">
        <f>'[1]Professional Services'!AP210</f>
        <v>43000</v>
      </c>
      <c r="J13" s="102">
        <f>'[1]Professional Services'!AP211</f>
        <v>21500</v>
      </c>
      <c r="K13" s="102">
        <f>'[1]Professional Services'!AP212</f>
        <v>0</v>
      </c>
      <c r="L13" s="106">
        <f t="shared" si="0"/>
        <v>325000</v>
      </c>
    </row>
    <row r="14" spans="2:12" ht="15.95">
      <c r="B14" s="190"/>
      <c r="C14" s="101" t="s">
        <v>184</v>
      </c>
      <c r="D14" s="102">
        <f>'[1]Other Cost'!AP66</f>
        <v>69910.86</v>
      </c>
      <c r="E14" s="102">
        <f>'[1]Other Cost'!AP67</f>
        <v>234474.38</v>
      </c>
      <c r="F14" s="102">
        <f>'[1]Other Cost'!AP68</f>
        <v>203801.12</v>
      </c>
      <c r="G14" s="102">
        <f>'[1]Other Cost'!AP69</f>
        <v>260962.71</v>
      </c>
      <c r="H14" s="102">
        <f>'[1]Other Cost'!AP70</f>
        <v>207455.98</v>
      </c>
      <c r="I14" s="102">
        <f>'[1]Other Cost'!AP71</f>
        <v>206046.25</v>
      </c>
      <c r="J14" s="102">
        <f>'[1]Other Cost'!AP72</f>
        <v>197973.94</v>
      </c>
      <c r="K14" s="102">
        <f>'[1]Other Cost'!AP73</f>
        <v>41910.28</v>
      </c>
      <c r="L14" s="106">
        <f t="shared" si="0"/>
        <v>1422535.5199999998</v>
      </c>
    </row>
    <row r="15" spans="2:12" ht="15.95">
      <c r="B15" s="190"/>
      <c r="C15" s="101" t="s">
        <v>184</v>
      </c>
      <c r="D15">
        <f>'[1]Co-Finance'!AG78</f>
        <v>0</v>
      </c>
      <c r="E15">
        <f>'[1]Co-Finance'!AG79</f>
        <v>70479.399999999994</v>
      </c>
      <c r="F15">
        <f>'[1]Co-Finance'!AG80</f>
        <v>72240.800000000003</v>
      </c>
      <c r="G15">
        <f>'[1]Co-Finance'!AG81</f>
        <v>74044.600000000006</v>
      </c>
      <c r="H15">
        <f>'[1]Co-Finance'!AG82</f>
        <v>75896.800000000003</v>
      </c>
      <c r="I15">
        <f>'[1]Co-Finance'!AG83</f>
        <v>77795.199999999997</v>
      </c>
      <c r="J15">
        <f>'[1]Co-Finance'!AG84</f>
        <v>79739</v>
      </c>
      <c r="K15">
        <f>'[1]Co-Finance'!AG85</f>
        <v>0</v>
      </c>
      <c r="L15" s="106">
        <f>SUM(D15:K15)</f>
        <v>450195.80000000005</v>
      </c>
    </row>
    <row r="16" spans="2:12" ht="15.95">
      <c r="B16" s="190"/>
      <c r="C16" s="107" t="s">
        <v>185</v>
      </c>
      <c r="D16" s="108">
        <f>'[1]Staffing CSIRO Comp A-Act2'!U32+'[1]Staffing National'!U119+'[1]Staffing CSIRO Comp B'!U44+'[1]Staffing FFA Comp B'!U50+'[1]Staffing FFA Comp A-Act2'!U38</f>
        <v>65222.5</v>
      </c>
      <c r="E16" s="108">
        <f>'[1]Staffing CSIRO Comp A-Act2'!U33+'[1]Staffing National'!U120+'[1]Staffing CSIRO Comp B'!U45+'[1]Staffing FFA Comp B'!U51+'[1]Staffing FFA Comp A-Act2'!U39</f>
        <v>267397.5</v>
      </c>
      <c r="F16" s="108">
        <f>'[1]Staffing CSIRO Comp A-Act2'!U34+'[1]Staffing National'!U121+'[1]Staffing CSIRO Comp B'!U46+'[1]Staffing FFA Comp B'!U52+'[1]Staffing FFA Comp A-Act2'!U40</f>
        <v>274083.5</v>
      </c>
      <c r="G16" s="108">
        <f>'[1]Staffing CSIRO Comp A-Act2'!U35+'[1]Staffing National'!U122+'[1]Staffing CSIRO Comp B'!U47+'[1]Staffing FFA Comp B'!U53+'[1]Staffing FFA Comp A-Act2'!U41</f>
        <v>241085</v>
      </c>
      <c r="H16" s="108">
        <f>'[1]Staffing CSIRO Comp A-Act2'!U36+'[1]Staffing National'!U123+'[1]Staffing CSIRO Comp B'!U48+'[1]Staffing FFA Comp B'!U54+'[1]Staffing FFA Comp A-Act2'!U42</f>
        <v>111091.5</v>
      </c>
      <c r="I16" s="108">
        <f>'[1]Staffing CSIRO Comp A-Act2'!U37+'[1]Staffing National'!U124+'[1]Staffing CSIRO Comp B'!U49+'[1]Staffing FFA Comp B'!U55+'[1]Staffing FFA Comp A-Act2'!U43</f>
        <v>72001.5</v>
      </c>
      <c r="J16" s="108">
        <f>'[1]Staffing CSIRO Comp A-Act2'!U38+'[1]Staffing National'!U125+'[1]Staffing CSIRO Comp B'!U50+'[1]Staffing FFA Comp B'!U56+'[1]Staffing FFA Comp A-Act2'!U44</f>
        <v>30891</v>
      </c>
      <c r="K16" s="108">
        <f>'[1]Staffing CSIRO Comp A-Act2'!U39+'[1]Staffing National'!U126+'[1]Staffing CSIRO Comp B'!U51+'[1]Staffing FFA Comp B'!U57+'[1]Staffing FFA Comp A-Act2'!U45</f>
        <v>0</v>
      </c>
      <c r="L16" s="109">
        <f t="shared" si="0"/>
        <v>1061772.5</v>
      </c>
    </row>
    <row r="17" spans="2:14" ht="15.95">
      <c r="B17" s="190"/>
      <c r="C17" s="107" t="s">
        <v>185</v>
      </c>
      <c r="D17" s="108">
        <f>'[1]Local Consultant '!AU88</f>
        <v>0</v>
      </c>
      <c r="E17" s="108">
        <f>'[1]Local Consultant '!AU89</f>
        <v>182520</v>
      </c>
      <c r="F17" s="108">
        <f>'[1]Local Consultant '!AU90</f>
        <v>0</v>
      </c>
      <c r="G17" s="108">
        <f>'[1]Local Consultant '!AU91</f>
        <v>0</v>
      </c>
      <c r="H17" s="108">
        <f>'[1]Local Consultant '!AU92</f>
        <v>0</v>
      </c>
      <c r="I17" s="108">
        <f>'[1]Local Consultant '!AU93</f>
        <v>0</v>
      </c>
      <c r="J17" s="108">
        <f>'[1]Local Consultant '!AU94</f>
        <v>0</v>
      </c>
      <c r="K17" s="108">
        <f>'[1]Local Consultant '!AU95</f>
        <v>0</v>
      </c>
      <c r="L17" s="109">
        <f t="shared" si="0"/>
        <v>182520</v>
      </c>
    </row>
    <row r="18" spans="2:14" ht="15.95" hidden="1">
      <c r="B18" s="190"/>
      <c r="C18" s="107" t="s">
        <v>185</v>
      </c>
      <c r="D18" s="108">
        <f>'[1]International Consultant'!BE70</f>
        <v>0</v>
      </c>
      <c r="E18" s="108">
        <f>'[1]International Consultant'!BE71</f>
        <v>0</v>
      </c>
      <c r="F18" s="108">
        <f>'[1]International Consultant'!BE72</f>
        <v>0</v>
      </c>
      <c r="G18" s="108">
        <f>'[1]International Consultant'!BE73</f>
        <v>0</v>
      </c>
      <c r="H18" s="108">
        <f>'[1]International Consultant'!BE74</f>
        <v>0</v>
      </c>
      <c r="I18" s="108">
        <f>'[1]International Consultant'!BE75</f>
        <v>0</v>
      </c>
      <c r="J18" s="108">
        <f>'[1]International Consultant'!BE76</f>
        <v>0</v>
      </c>
      <c r="K18" s="108">
        <f>'[1]International Consultant'!BE77</f>
        <v>0</v>
      </c>
      <c r="L18" s="109">
        <f t="shared" si="0"/>
        <v>0</v>
      </c>
    </row>
    <row r="19" spans="2:14" ht="15.95">
      <c r="B19" s="190"/>
      <c r="C19" s="107" t="s">
        <v>185</v>
      </c>
      <c r="D19" s="110">
        <f>'[1]Equipment Supplies'!BA402</f>
        <v>67587.475000000006</v>
      </c>
      <c r="E19" s="110">
        <f>'[1]Equipment Supplies'!BA403</f>
        <v>3186714.7756250016</v>
      </c>
      <c r="F19" s="110">
        <f>'[1]Equipment Supplies'!BA404</f>
        <v>762363.18015625014</v>
      </c>
      <c r="G19" s="110">
        <f>'[1]Equipment Supplies'!BA405</f>
        <v>1750350.318863672</v>
      </c>
      <c r="H19" s="110">
        <f>'[1]Equipment Supplies'!BA406</f>
        <v>170851.6914121875</v>
      </c>
      <c r="I19" s="110">
        <f>'[1]Equipment Supplies'!BA407</f>
        <v>25400.764939116954</v>
      </c>
      <c r="J19" s="110">
        <f>'[1]Equipment Supplies'!BA408</f>
        <v>0</v>
      </c>
      <c r="K19" s="110"/>
      <c r="L19" s="109">
        <f>SUM(D19:K19)</f>
        <v>5963268.2059962284</v>
      </c>
    </row>
    <row r="20" spans="2:14" ht="15.95" hidden="1">
      <c r="B20" s="190"/>
      <c r="C20" s="107" t="s">
        <v>185</v>
      </c>
      <c r="D20" s="110">
        <f>'[1]Construction cost '!AT28</f>
        <v>0</v>
      </c>
      <c r="E20" s="110">
        <f>'[1]Construction cost '!AT29</f>
        <v>0</v>
      </c>
      <c r="F20" s="110">
        <f>'[1]Construction cost '!AT30</f>
        <v>0</v>
      </c>
      <c r="G20" s="110">
        <f>'[1]Construction cost '!AT31</f>
        <v>0</v>
      </c>
      <c r="H20" s="110">
        <f>'[1]Construction cost '!AT32</f>
        <v>0</v>
      </c>
      <c r="I20" s="110">
        <f>'[1]Construction cost '!AT33</f>
        <v>0</v>
      </c>
      <c r="J20" s="110">
        <f>'[1]Construction cost '!AT34</f>
        <v>0</v>
      </c>
      <c r="K20" s="110">
        <f>'[1]Construction cost '!AT35</f>
        <v>0</v>
      </c>
      <c r="L20" s="109">
        <f t="shared" si="0"/>
        <v>0</v>
      </c>
    </row>
    <row r="21" spans="2:14" ht="15.95">
      <c r="B21" s="190"/>
      <c r="C21" s="107" t="s">
        <v>185</v>
      </c>
      <c r="D21" s="108">
        <f>[1]Workshop!AY621</f>
        <v>0</v>
      </c>
      <c r="E21" s="108">
        <f>[1]Workshop!AY622</f>
        <v>211105</v>
      </c>
      <c r="F21" s="108">
        <f>[1]Workshop!AY623</f>
        <v>194413.33333333331</v>
      </c>
      <c r="G21" s="108">
        <f>[1]Workshop!AY624</f>
        <v>126148.33333333334</v>
      </c>
      <c r="H21" s="108">
        <f>[1]Workshop!AY625</f>
        <v>62880</v>
      </c>
      <c r="I21" s="108">
        <f>[1]Workshop!AY626</f>
        <v>8245</v>
      </c>
      <c r="J21" s="108">
        <f>[1]Workshop!AY627</f>
        <v>8245</v>
      </c>
      <c r="K21" s="108">
        <f>[1]Workshop!AY628</f>
        <v>0</v>
      </c>
      <c r="L21" s="109">
        <f t="shared" si="0"/>
        <v>611036.66666666663</v>
      </c>
    </row>
    <row r="22" spans="2:14" ht="15.95" hidden="1">
      <c r="B22" s="190"/>
      <c r="C22" s="107" t="s">
        <v>185</v>
      </c>
      <c r="D22" s="108"/>
      <c r="E22" s="108"/>
      <c r="F22" s="108"/>
      <c r="G22" s="108"/>
      <c r="H22" s="108"/>
      <c r="I22" s="108"/>
      <c r="J22" s="108"/>
      <c r="K22" s="108"/>
      <c r="L22" s="109">
        <f t="shared" si="0"/>
        <v>0</v>
      </c>
    </row>
    <row r="23" spans="2:14" ht="15.95">
      <c r="B23" s="190"/>
      <c r="C23" s="107" t="s">
        <v>185</v>
      </c>
      <c r="D23" s="108">
        <f>'[1]Professional Services'!BC205</f>
        <v>75707</v>
      </c>
      <c r="E23" s="108">
        <f>'[1]Professional Services'!BC206</f>
        <v>350094</v>
      </c>
      <c r="F23" s="108">
        <f>'[1]Professional Services'!BC207</f>
        <v>566924</v>
      </c>
      <c r="G23" s="108">
        <f>'[1]Professional Services'!BC208</f>
        <v>287509</v>
      </c>
      <c r="H23" s="108">
        <f>'[1]Professional Services'!BC209</f>
        <v>234319</v>
      </c>
      <c r="I23" s="108">
        <f>'[1]Professional Services'!BC210</f>
        <v>79634</v>
      </c>
      <c r="J23" s="108">
        <f>'[1]Professional Services'!BC211</f>
        <v>0</v>
      </c>
      <c r="K23" s="108">
        <f>'[1]Professional Services'!BC212</f>
        <v>0</v>
      </c>
      <c r="L23" s="109">
        <f t="shared" si="0"/>
        <v>1594187</v>
      </c>
    </row>
    <row r="24" spans="2:14" ht="15.95">
      <c r="B24" s="190"/>
      <c r="C24" s="107" t="s">
        <v>185</v>
      </c>
      <c r="D24" s="108">
        <f>'[1]Other Cost'!BC66</f>
        <v>20101.960000000006</v>
      </c>
      <c r="E24" s="108">
        <f>'[1]Other Cost'!BC67</f>
        <v>41209.010000000009</v>
      </c>
      <c r="F24" s="108">
        <f>'[1]Other Cost'!BC68</f>
        <v>42239.239999999991</v>
      </c>
      <c r="G24" s="108">
        <f>'[1]Other Cost'!BC69</f>
        <v>43295.22</v>
      </c>
      <c r="H24" s="108">
        <f>'[1]Other Cost'!BC70</f>
        <v>26626.559999999998</v>
      </c>
      <c r="I24" s="108">
        <f>'[1]Other Cost'!BC71</f>
        <v>27292.23000000001</v>
      </c>
      <c r="J24" s="108">
        <f>'[1]Other Cost'!BC72</f>
        <v>27974.53</v>
      </c>
      <c r="K24" s="108">
        <f>'[1]Other Cost'!BC73</f>
        <v>0</v>
      </c>
      <c r="L24" s="109">
        <f t="shared" si="0"/>
        <v>228738.75</v>
      </c>
    </row>
    <row r="25" spans="2:14" ht="15.95">
      <c r="B25" s="190"/>
      <c r="C25" s="107" t="s">
        <v>185</v>
      </c>
      <c r="D25" s="111"/>
      <c r="E25" s="111"/>
      <c r="F25" s="112">
        <v>125000</v>
      </c>
      <c r="G25" s="112">
        <v>100000</v>
      </c>
      <c r="H25" s="111"/>
      <c r="I25" s="111"/>
      <c r="J25" s="111"/>
      <c r="K25" s="108"/>
      <c r="L25" s="109">
        <f t="shared" si="0"/>
        <v>225000</v>
      </c>
      <c r="N25" t="s">
        <v>186</v>
      </c>
    </row>
    <row r="26" spans="2:14" ht="15.95">
      <c r="B26" s="191"/>
      <c r="C26" s="114" t="s">
        <v>187</v>
      </c>
      <c r="D26" s="115">
        <f>SUM(D6:D25)</f>
        <v>918081.30708933691</v>
      </c>
      <c r="E26" s="115">
        <f t="shared" ref="E26:K26" si="1">SUM(E6:E25)</f>
        <v>7167948.4642910026</v>
      </c>
      <c r="F26" s="115">
        <f>SUM(F6:F25)</f>
        <v>5630064.7638714388</v>
      </c>
      <c r="G26" s="115">
        <f t="shared" si="1"/>
        <v>5553304.8857863033</v>
      </c>
      <c r="H26" s="115">
        <f t="shared" si="1"/>
        <v>3137764.0192452106</v>
      </c>
      <c r="I26" s="115">
        <f t="shared" si="1"/>
        <v>2167254.8364449847</v>
      </c>
      <c r="J26" s="115">
        <f>SUM(J6:J25)</f>
        <v>1307344.3008907728</v>
      </c>
      <c r="K26" s="115">
        <f t="shared" si="1"/>
        <v>123056.42</v>
      </c>
      <c r="L26" s="115">
        <f>SUM(L6:L25)</f>
        <v>26004818.997619051</v>
      </c>
      <c r="M26" s="116"/>
    </row>
    <row r="27" spans="2:14" ht="15.95">
      <c r="B27" s="189" t="s">
        <v>188</v>
      </c>
      <c r="C27" s="117" t="s">
        <v>184</v>
      </c>
      <c r="D27" s="102">
        <f>'[1]Staffing SPC Total'!W94</f>
        <v>28115.576666666664</v>
      </c>
      <c r="E27" s="102">
        <f>'[1]Staffing SPC Total'!W95</f>
        <v>104619.43847290211</v>
      </c>
      <c r="F27" s="102">
        <f>'[1]Staffing SPC Total'!W96</f>
        <v>116069.44797033026</v>
      </c>
      <c r="G27" s="102">
        <f>'[1]Staffing SPC Total'!W97</f>
        <v>109470.49348635874</v>
      </c>
      <c r="H27" s="102">
        <f>'[1]Staffing SPC Total'!W98</f>
        <v>112207.16917234861</v>
      </c>
      <c r="I27" s="102">
        <f>'[1]Staffing SPC Total'!W99</f>
        <v>115012.35431637554</v>
      </c>
      <c r="J27" s="102">
        <f>'[1]Staffing SPC Total'!W100</f>
        <v>88782.488800347011</v>
      </c>
      <c r="K27" s="102">
        <f>'[1]Staffing SPC Total'!W101</f>
        <v>16059.22</v>
      </c>
      <c r="L27" s="103">
        <f t="shared" si="0"/>
        <v>690336.18888532883</v>
      </c>
    </row>
    <row r="28" spans="2:14" ht="15.95" hidden="1">
      <c r="B28" s="190"/>
      <c r="C28" s="107" t="s">
        <v>184</v>
      </c>
      <c r="D28" s="102">
        <f>'[1]Local Consultant '!AI88</f>
        <v>0</v>
      </c>
      <c r="E28" s="102">
        <f>'[1]Local Consultant '!AI89</f>
        <v>0</v>
      </c>
      <c r="F28" s="102">
        <f>'[1]Local Consultant '!AI90</f>
        <v>0</v>
      </c>
      <c r="G28" s="102">
        <f>'[1]Local Consultant '!AI91</f>
        <v>0</v>
      </c>
      <c r="H28" s="102">
        <f>'[1]Local Consultant '!AI92</f>
        <v>0</v>
      </c>
      <c r="I28" s="102">
        <f>'[1]Local Consultant '!AI93</f>
        <v>0</v>
      </c>
      <c r="J28" s="102">
        <f>'[1]Local Consultant '!AI94</f>
        <v>0</v>
      </c>
      <c r="K28" s="102">
        <f>'[1]Local Consultant '!AI95</f>
        <v>0</v>
      </c>
      <c r="L28" s="103">
        <f t="shared" si="0"/>
        <v>0</v>
      </c>
    </row>
    <row r="29" spans="2:14" ht="15.95">
      <c r="B29" s="190"/>
      <c r="C29" s="107" t="s">
        <v>184</v>
      </c>
      <c r="D29" s="105">
        <f>'[1]International Consultant'!AS70</f>
        <v>1062.1099999999999</v>
      </c>
      <c r="E29" s="105">
        <f>'[1]International Consultant'!AS71</f>
        <v>607.01</v>
      </c>
      <c r="F29" s="105">
        <f>'[1]International Consultant'!AS72</f>
        <v>1818.73</v>
      </c>
      <c r="G29" s="105">
        <f>'[1]International Consultant'!AS73</f>
        <v>18189.16</v>
      </c>
      <c r="H29" s="105">
        <f>'[1]International Consultant'!AS74</f>
        <v>2063.19</v>
      </c>
      <c r="I29" s="105">
        <f>'[1]International Consultant'!AS75</f>
        <v>1411.28</v>
      </c>
      <c r="J29" s="105">
        <f>'[1]International Consultant'!AS76</f>
        <v>1231.72</v>
      </c>
      <c r="K29" s="105">
        <f>'[1]International Consultant'!AS77</f>
        <v>0</v>
      </c>
      <c r="L29" s="103">
        <f t="shared" si="0"/>
        <v>26383.199999999997</v>
      </c>
    </row>
    <row r="30" spans="2:14" ht="15.95" hidden="1">
      <c r="B30" s="190"/>
      <c r="C30" s="107" t="s">
        <v>184</v>
      </c>
      <c r="D30" s="105"/>
      <c r="E30" s="105"/>
      <c r="F30" s="105"/>
      <c r="G30" s="105"/>
      <c r="H30" s="105"/>
      <c r="I30" s="105"/>
      <c r="J30" s="105"/>
      <c r="K30" s="105"/>
      <c r="L30" s="103">
        <f>SUM(D30:K30)</f>
        <v>0</v>
      </c>
    </row>
    <row r="31" spans="2:14" ht="15.95" hidden="1">
      <c r="B31" s="190"/>
      <c r="C31" s="107" t="s">
        <v>184</v>
      </c>
      <c r="D31" s="118"/>
      <c r="E31" s="118"/>
      <c r="F31" s="118"/>
      <c r="G31" s="118"/>
      <c r="H31" s="118"/>
      <c r="I31" s="118"/>
      <c r="J31" s="118"/>
      <c r="K31" s="102"/>
      <c r="L31" s="103">
        <f t="shared" si="0"/>
        <v>0</v>
      </c>
    </row>
    <row r="32" spans="2:14" ht="15.95" hidden="1">
      <c r="B32" s="190"/>
      <c r="C32" s="107" t="s">
        <v>184</v>
      </c>
      <c r="D32" s="119">
        <f>[1]Workshop!AM621</f>
        <v>0</v>
      </c>
      <c r="E32" s="119">
        <f>[1]Workshop!AM622</f>
        <v>0</v>
      </c>
      <c r="F32" s="119">
        <f>[1]Workshop!AM623</f>
        <v>0</v>
      </c>
      <c r="G32" s="119">
        <f>[1]Workshop!AM624</f>
        <v>0</v>
      </c>
      <c r="H32" s="119">
        <f>[1]Workshop!AM625</f>
        <v>0</v>
      </c>
      <c r="I32" s="119">
        <f>[1]Workshop!AM626</f>
        <v>0</v>
      </c>
      <c r="J32" s="119">
        <f>[1]Workshop!AM627</f>
        <v>0</v>
      </c>
      <c r="K32" s="119">
        <f>[1]Workshop!AM628</f>
        <v>0</v>
      </c>
      <c r="L32" s="103">
        <f t="shared" si="0"/>
        <v>0</v>
      </c>
    </row>
    <row r="33" spans="2:13" ht="15.95">
      <c r="B33" s="190"/>
      <c r="C33" s="107" t="s">
        <v>184</v>
      </c>
      <c r="D33" s="120">
        <f>'[1]Travel Worksheet'!BK368</f>
        <v>0</v>
      </c>
      <c r="E33" s="120">
        <f>'[1]Travel Worksheet'!BK369</f>
        <v>0</v>
      </c>
      <c r="F33" s="120">
        <f>'[1]Travel Worksheet'!BK370</f>
        <v>207661.2469232064</v>
      </c>
      <c r="G33" s="120">
        <f>'[1]Travel Worksheet'!BK371</f>
        <v>35234.54829821943</v>
      </c>
      <c r="H33" s="120">
        <f>'[1]Travel Worksheet'!BK372</f>
        <v>25437.703649442479</v>
      </c>
      <c r="I33" s="120">
        <f>'[1]Travel Worksheet'!BK373</f>
        <v>2544.480864552389</v>
      </c>
      <c r="J33" s="120">
        <f>'[1]Travel Worksheet'!BK374</f>
        <v>0</v>
      </c>
      <c r="K33" s="120">
        <f>'[1]Travel Worksheet'!BK375</f>
        <v>0</v>
      </c>
      <c r="L33" s="106">
        <f>SUM(D33:K33)</f>
        <v>270877.97973542067</v>
      </c>
    </row>
    <row r="34" spans="2:13" ht="15.95">
      <c r="B34" s="190"/>
      <c r="C34" s="107" t="s">
        <v>184</v>
      </c>
      <c r="D34" s="121">
        <f>'[1]Professional Services'!AQ205</f>
        <v>0</v>
      </c>
      <c r="E34" s="121">
        <f>'[1]Professional Services'!AQ206</f>
        <v>16125</v>
      </c>
      <c r="F34" s="121">
        <f>'[1]Professional Services'!AQ207</f>
        <v>58500</v>
      </c>
      <c r="G34" s="121">
        <f>'[1]Professional Services'!AQ208</f>
        <v>58500</v>
      </c>
      <c r="H34" s="121">
        <f>'[1]Professional Services'!AQ209</f>
        <v>58500</v>
      </c>
      <c r="I34" s="121">
        <f>'[1]Professional Services'!AQ210</f>
        <v>32250</v>
      </c>
      <c r="J34" s="121">
        <f>'[1]Professional Services'!AQ211</f>
        <v>16125</v>
      </c>
      <c r="K34" s="121">
        <f>'[1]Professional Services'!AQ212</f>
        <v>0</v>
      </c>
      <c r="L34" s="103">
        <f t="shared" si="0"/>
        <v>240000</v>
      </c>
    </row>
    <row r="35" spans="2:13" ht="15.95">
      <c r="B35" s="190"/>
      <c r="C35" s="107" t="s">
        <v>184</v>
      </c>
      <c r="D35" s="105">
        <f>'[1]Other Cost'!AQ66</f>
        <v>4884.58</v>
      </c>
      <c r="E35" s="105">
        <f>'[1]Other Cost'!AQ67</f>
        <v>14053.9</v>
      </c>
      <c r="F35" s="105">
        <f>'[1]Other Cost'!AQ68</f>
        <v>10870.6</v>
      </c>
      <c r="G35" s="105">
        <f>'[1]Other Cost'!AQ69</f>
        <v>16179.62</v>
      </c>
      <c r="H35" s="105">
        <f>'[1]Other Cost'!AQ70</f>
        <v>10776.34</v>
      </c>
      <c r="I35" s="105">
        <f>'[1]Other Cost'!AQ71</f>
        <v>10407.6</v>
      </c>
      <c r="J35" s="105">
        <f>'[1]Other Cost'!AQ72</f>
        <v>9388.4599999999991</v>
      </c>
      <c r="K35" s="105">
        <f>'[1]Other Cost'!AQ73</f>
        <v>1821.07</v>
      </c>
      <c r="L35" s="103">
        <f>SUM(D35:K35)</f>
        <v>78382.170000000013</v>
      </c>
    </row>
    <row r="36" spans="2:13" ht="15.95">
      <c r="B36" s="190"/>
      <c r="C36" s="107" t="s">
        <v>184</v>
      </c>
      <c r="D36">
        <f>'[1]Co-Finance'!AH78</f>
        <v>0</v>
      </c>
      <c r="E36">
        <f>'[1]Co-Finance'!AH79</f>
        <v>29238</v>
      </c>
      <c r="F36">
        <f>'[1]Co-Finance'!AH80</f>
        <v>29968</v>
      </c>
      <c r="G36">
        <f>'[1]Co-Finance'!AH81</f>
        <v>30718</v>
      </c>
      <c r="H36">
        <f>'[1]Co-Finance'!AH82</f>
        <v>31486</v>
      </c>
      <c r="I36">
        <f>'[1]Co-Finance'!AH83</f>
        <v>32273</v>
      </c>
      <c r="J36">
        <f>'[1]Co-Finance'!AH84</f>
        <v>33080</v>
      </c>
      <c r="K36">
        <f>'[1]Co-Finance'!AH85</f>
        <v>0</v>
      </c>
      <c r="L36" s="103">
        <f>SUM(D36:K36)</f>
        <v>186763</v>
      </c>
    </row>
    <row r="37" spans="2:13" ht="15.95">
      <c r="B37" s="190"/>
      <c r="C37" s="107" t="s">
        <v>185</v>
      </c>
      <c r="D37" s="102">
        <f>'[1]Staffing CSIRO Comp A-Act2'!V32+'[1]Staffing National'!V119+'[1]Staffing CSIRO Comp B'!V44+'[1]Staffing FFA Comp B'!V50+'[1]Staffing FFA Comp A-Act2'!V38+'[1]Staffing FAO Act1,2'!V38</f>
        <v>0</v>
      </c>
      <c r="E37" s="102">
        <f>'[1]Staffing CSIRO Comp A-Act2'!V33+'[1]Staffing National'!V120+'[1]Staffing CSIRO Comp B'!V45+'[1]Staffing FFA Comp B'!V51+'[1]Staffing FFA Comp A-Act2'!V39+'[1]Staffing FAO Act1,2'!V39</f>
        <v>68995</v>
      </c>
      <c r="F37" s="102">
        <f>'[1]Staffing CSIRO Comp A-Act2'!V34+'[1]Staffing National'!V121+'[1]Staffing CSIRO Comp B'!V46+'[1]Staffing FFA Comp B'!V52+'[1]Staffing FFA Comp A-Act2'!V40+'[1]Staffing FAO Act1,2'!V40</f>
        <v>68228</v>
      </c>
      <c r="G37" s="102">
        <f>'[1]Staffing CSIRO Comp A-Act2'!V35+'[1]Staffing National'!V122+'[1]Staffing CSIRO Comp B'!V47+'[1]Staffing FFA Comp B'!V53+'[1]Staffing FFA Comp A-Act2'!V41+'[1]Staffing FAO Act1,2'!V41</f>
        <v>86730</v>
      </c>
      <c r="H37" s="102">
        <f>'[1]Staffing CSIRO Comp A-Act2'!V36+'[1]Staffing National'!V123+'[1]Staffing CSIRO Comp B'!V48+'[1]Staffing FFA Comp B'!V54+'[1]Staffing FFA Comp A-Act2'!V42+'[1]Staffing FAO Act1,2'!V42</f>
        <v>56724</v>
      </c>
      <c r="I37" s="102">
        <f>'[1]Staffing CSIRO Comp A-Act2'!V37+'[1]Staffing National'!V124+'[1]Staffing CSIRO Comp B'!V49+'[1]Staffing FFA Comp B'!V55+'[1]Staffing FFA Comp A-Act2'!V43+'[1]Staffing FAO Act1,2'!V43</f>
        <v>17749</v>
      </c>
      <c r="J37" s="102">
        <f>'[1]Staffing CSIRO Comp A-Act2'!V38+'[1]Staffing National'!V125+'[1]Staffing CSIRO Comp B'!V50+'[1]Staffing FFA Comp B'!V56+'[1]Staffing FFA Comp A-Act2'!V44+'[1]Staffing FAO Act1,2'!V44</f>
        <v>0</v>
      </c>
      <c r="K37" s="102">
        <f>'[1]Staffing CSIRO Comp A-Act2'!V39+'[1]Staffing National'!V126+'[1]Staffing CSIRO Comp B'!V51+'[1]Staffing FFA Comp B'!V57+'[1]Staffing FFA Comp A-Act2'!V45+'[1]Staffing FAO Act1,2'!V45</f>
        <v>0</v>
      </c>
      <c r="L37" s="103">
        <f t="shared" si="0"/>
        <v>298426</v>
      </c>
    </row>
    <row r="38" spans="2:13" ht="15.95">
      <c r="B38" s="190"/>
      <c r="C38" s="107" t="s">
        <v>185</v>
      </c>
      <c r="D38" s="102">
        <f>'[1]Local Consultant '!AV88</f>
        <v>0</v>
      </c>
      <c r="E38" s="102">
        <f>'[1]Local Consultant '!AV89</f>
        <v>265160</v>
      </c>
      <c r="F38" s="102">
        <f>'[1]Local Consultant '!AV90</f>
        <v>169500</v>
      </c>
      <c r="G38" s="102">
        <f>'[1]Local Consultant '!AV91</f>
        <v>147000</v>
      </c>
      <c r="H38" s="102">
        <f>'[1]Local Consultant '!AV92</f>
        <v>138000</v>
      </c>
      <c r="I38" s="102">
        <f>'[1]Local Consultant '!AV93</f>
        <v>27000</v>
      </c>
      <c r="J38" s="102">
        <f>'[1]Local Consultant '!AV94</f>
        <v>0</v>
      </c>
      <c r="K38" s="102">
        <f>'[1]Local Consultant '!AV95</f>
        <v>0</v>
      </c>
      <c r="L38" s="103">
        <f t="shared" si="0"/>
        <v>746660</v>
      </c>
    </row>
    <row r="39" spans="2:13" ht="15.95">
      <c r="B39" s="190"/>
      <c r="C39" s="107" t="s">
        <v>185</v>
      </c>
      <c r="D39" s="105">
        <f>'[1]International Consultant'!BF70</f>
        <v>0</v>
      </c>
      <c r="E39" s="105">
        <f>'[1]International Consultant'!BF71</f>
        <v>157325</v>
      </c>
      <c r="F39" s="105">
        <f>'[1]International Consultant'!BF72</f>
        <v>195600</v>
      </c>
      <c r="G39" s="105">
        <f>'[1]International Consultant'!BF73</f>
        <v>207650</v>
      </c>
      <c r="H39" s="105">
        <f>'[1]International Consultant'!BF74</f>
        <v>84275</v>
      </c>
      <c r="I39" s="105">
        <f>'[1]International Consultant'!BF75</f>
        <v>7150.0000000000009</v>
      </c>
      <c r="J39" s="105">
        <f>'[1]International Consultant'!BF76</f>
        <v>0</v>
      </c>
      <c r="K39" s="105">
        <f>'[1]International Consultant'!BF77</f>
        <v>0</v>
      </c>
      <c r="L39" s="103">
        <f t="shared" si="0"/>
        <v>652000</v>
      </c>
    </row>
    <row r="40" spans="2:13" ht="15.95">
      <c r="B40" s="190"/>
      <c r="C40" s="107" t="s">
        <v>185</v>
      </c>
      <c r="D40" s="105">
        <f>'[1]Equipment Supplies'!BB402</f>
        <v>0</v>
      </c>
      <c r="E40" s="105">
        <f>'[1]Equipment Supplies'!BB403</f>
        <v>18243</v>
      </c>
      <c r="F40" s="105">
        <f>'[1]Equipment Supplies'!BB404</f>
        <v>10162</v>
      </c>
      <c r="G40" s="105">
        <f>'[1]Equipment Supplies'!BB405</f>
        <v>9140</v>
      </c>
      <c r="H40" s="105">
        <f>'[1]Equipment Supplies'!BB406</f>
        <v>6785</v>
      </c>
      <c r="I40" s="105">
        <f>'[1]Equipment Supplies'!BB407</f>
        <v>0</v>
      </c>
      <c r="J40" s="105">
        <f>'[1]Equipment Supplies'!BB408</f>
        <v>0</v>
      </c>
      <c r="K40" s="105">
        <f>'[1]Equipment Supplies'!BB409</f>
        <v>0</v>
      </c>
      <c r="L40" s="103">
        <f t="shared" si="0"/>
        <v>44330</v>
      </c>
    </row>
    <row r="41" spans="2:13" ht="15.95" hidden="1">
      <c r="B41" s="190"/>
      <c r="C41" s="107" t="s">
        <v>185</v>
      </c>
      <c r="D41" s="105">
        <f>'[1]Construction cost '!AU28</f>
        <v>0</v>
      </c>
      <c r="E41" s="105">
        <f>'[1]Construction cost '!AU29</f>
        <v>0</v>
      </c>
      <c r="F41" s="105">
        <f>'[1]Construction cost '!AU30</f>
        <v>0</v>
      </c>
      <c r="G41" s="105">
        <f>'[1]Construction cost '!AU31</f>
        <v>0</v>
      </c>
      <c r="H41" s="105">
        <f>'[1]Construction cost '!AU32</f>
        <v>0</v>
      </c>
      <c r="I41" s="105">
        <f>'[1]Construction cost '!AU33</f>
        <v>0</v>
      </c>
      <c r="J41" s="105">
        <f>'[1]Construction cost '!AU34</f>
        <v>0</v>
      </c>
      <c r="K41" s="105">
        <f>'[1]Construction cost '!AU35</f>
        <v>0</v>
      </c>
      <c r="L41" s="106">
        <f t="shared" si="0"/>
        <v>0</v>
      </c>
    </row>
    <row r="42" spans="2:13" ht="15.95">
      <c r="B42" s="190"/>
      <c r="C42" s="107" t="s">
        <v>185</v>
      </c>
      <c r="D42" s="105">
        <f>[1]Workshop!AZ621</f>
        <v>0</v>
      </c>
      <c r="E42" s="105">
        <f>[1]Workshop!AZ622</f>
        <v>28437.5</v>
      </c>
      <c r="F42" s="105">
        <f>[1]Workshop!AZ623</f>
        <v>111195</v>
      </c>
      <c r="G42" s="105">
        <f>[1]Workshop!AZ624</f>
        <v>83645</v>
      </c>
      <c r="H42" s="105">
        <f>[1]Workshop!AZ625</f>
        <v>50540</v>
      </c>
      <c r="I42" s="105">
        <f>[1]Workshop!AZ626</f>
        <v>0</v>
      </c>
      <c r="J42" s="105">
        <f>[1]Workshop!AZ627</f>
        <v>0</v>
      </c>
      <c r="K42" s="105">
        <f>[1]Workshop!AZ628</f>
        <v>0</v>
      </c>
      <c r="L42" s="106">
        <f t="shared" si="0"/>
        <v>273817.5</v>
      </c>
    </row>
    <row r="43" spans="2:13" ht="15.95">
      <c r="B43" s="190"/>
      <c r="C43" s="107" t="s">
        <v>185</v>
      </c>
      <c r="D43" s="105">
        <f>'[1]Travel Worksheet'!BX368</f>
        <v>0</v>
      </c>
      <c r="E43" s="105">
        <f>'[1]Travel Worksheet'!BX369</f>
        <v>127642.67275890651</v>
      </c>
      <c r="F43" s="105">
        <f>'[1]Travel Worksheet'!BX370</f>
        <v>99669.725356703362</v>
      </c>
      <c r="G43" s="105">
        <f>'[1]Travel Worksheet'!BX371</f>
        <v>159459.62058458052</v>
      </c>
      <c r="H43" s="105">
        <f>'[1]Travel Worksheet'!BX372</f>
        <v>64972.283637964298</v>
      </c>
      <c r="I43" s="105">
        <f>'[1]Travel Worksheet'!BX373</f>
        <v>14189.088209442354</v>
      </c>
      <c r="J43" s="105">
        <f>'[1]Travel Worksheet'!BX374</f>
        <v>0</v>
      </c>
      <c r="K43" s="105">
        <f>'[1]Travel Worksheet'!BX375</f>
        <v>0</v>
      </c>
      <c r="L43" s="106">
        <f>SUM(D43:K43)</f>
        <v>465933.39054759702</v>
      </c>
    </row>
    <row r="44" spans="2:13" ht="15.95">
      <c r="B44" s="190"/>
      <c r="C44" s="107" t="s">
        <v>185</v>
      </c>
      <c r="D44" s="105">
        <f>'[1]Professional Services'!BD205</f>
        <v>0</v>
      </c>
      <c r="E44" s="105">
        <f>'[1]Professional Services'!BD206</f>
        <v>11250</v>
      </c>
      <c r="F44" s="105">
        <f>'[1]Professional Services'!BD207</f>
        <v>362837.5</v>
      </c>
      <c r="G44" s="105">
        <f>'[1]Professional Services'!BD208</f>
        <v>177087.5</v>
      </c>
      <c r="H44" s="105">
        <f>'[1]Professional Services'!BD209</f>
        <v>59332.5</v>
      </c>
      <c r="I44" s="105">
        <f>'[1]Professional Services'!BD210</f>
        <v>36682.5</v>
      </c>
      <c r="J44" s="105">
        <f>'[1]Professional Services'!BD211</f>
        <v>0</v>
      </c>
      <c r="K44" s="105">
        <f>'[1]Professional Services'!BD212</f>
        <v>0</v>
      </c>
      <c r="L44" s="106">
        <f t="shared" si="0"/>
        <v>647190</v>
      </c>
    </row>
    <row r="45" spans="2:13" ht="15.95">
      <c r="B45" s="190"/>
      <c r="C45" s="107" t="s">
        <v>185</v>
      </c>
      <c r="D45" s="105">
        <f>'[1]Other Cost'!BD66</f>
        <v>4307.5599999999995</v>
      </c>
      <c r="E45" s="105">
        <f>'[1]Other Cost'!BD67</f>
        <v>103557.3</v>
      </c>
      <c r="F45" s="105">
        <f>'[1]Other Cost'!BD68</f>
        <v>76274.26999999999</v>
      </c>
      <c r="G45" s="105">
        <f>'[1]Other Cost'!BD69</f>
        <v>84116.150000000009</v>
      </c>
      <c r="H45" s="105">
        <f>'[1]Other Cost'!BD70</f>
        <v>54138.69</v>
      </c>
      <c r="I45" s="105">
        <f>'[1]Other Cost'!BD71</f>
        <v>25985.620000000003</v>
      </c>
      <c r="J45" s="105">
        <f>'[1]Other Cost'!BD72</f>
        <v>9990.91</v>
      </c>
      <c r="K45" s="105">
        <f>'[1]Other Cost'!BD73</f>
        <v>0</v>
      </c>
      <c r="L45" s="106">
        <f t="shared" si="0"/>
        <v>358370.5</v>
      </c>
    </row>
    <row r="46" spans="2:13" ht="15.95" hidden="1">
      <c r="B46" s="190"/>
      <c r="C46" s="107" t="s">
        <v>185</v>
      </c>
      <c r="D46" s="118"/>
      <c r="E46" s="118"/>
      <c r="F46" s="118"/>
      <c r="G46" s="118"/>
      <c r="H46" s="118"/>
      <c r="I46" s="118"/>
      <c r="J46" s="118"/>
      <c r="K46" s="102"/>
      <c r="L46" s="103">
        <f t="shared" si="0"/>
        <v>0</v>
      </c>
    </row>
    <row r="47" spans="2:13" ht="15.95">
      <c r="B47" s="191"/>
      <c r="C47" s="122" t="s">
        <v>185</v>
      </c>
      <c r="D47" s="105">
        <f>'[1]Co-Finance'!AU78</f>
        <v>0</v>
      </c>
      <c r="E47" s="105">
        <f>'[1]Co-Finance'!AU79</f>
        <v>16763</v>
      </c>
      <c r="F47" s="105">
        <f>'[1]Co-Finance'!AU80</f>
        <v>17182</v>
      </c>
      <c r="G47" s="105">
        <f>'[1]Co-Finance'!AU81</f>
        <v>17612</v>
      </c>
      <c r="H47" s="105">
        <f>'[1]Co-Finance'!AU82</f>
        <v>18052</v>
      </c>
      <c r="I47" s="105">
        <f>'[1]Co-Finance'!AU83</f>
        <v>18503</v>
      </c>
      <c r="J47" s="105">
        <f>'[1]Co-Finance'!AU84</f>
        <v>18966</v>
      </c>
      <c r="K47" s="105">
        <f>'[1]Co-Finance'!AU85</f>
        <v>0</v>
      </c>
      <c r="L47" s="103">
        <f>SUM(D47:K47)</f>
        <v>107078</v>
      </c>
    </row>
    <row r="48" spans="2:13" ht="15.95">
      <c r="B48" s="104"/>
      <c r="C48" s="114" t="s">
        <v>189</v>
      </c>
      <c r="D48" s="115">
        <f>SUM(D27:D47)</f>
        <v>38369.82666666666</v>
      </c>
      <c r="E48" s="115">
        <f t="shared" ref="E48:K48" si="2">SUM(E27:E47)</f>
        <v>962016.82123180863</v>
      </c>
      <c r="F48" s="115">
        <f t="shared" si="2"/>
        <v>1535536.5202502401</v>
      </c>
      <c r="G48" s="115">
        <f t="shared" si="2"/>
        <v>1240732.0923691585</v>
      </c>
      <c r="H48" s="115">
        <f t="shared" si="2"/>
        <v>773289.87645975547</v>
      </c>
      <c r="I48" s="115">
        <f t="shared" si="2"/>
        <v>341157.92339037027</v>
      </c>
      <c r="J48" s="115">
        <f t="shared" si="2"/>
        <v>177564.57880034702</v>
      </c>
      <c r="K48" s="115">
        <f t="shared" si="2"/>
        <v>17880.29</v>
      </c>
      <c r="L48" s="115">
        <f>SUM(D48:K48)</f>
        <v>5086547.9291683463</v>
      </c>
      <c r="M48" s="116"/>
    </row>
    <row r="49" spans="2:12" ht="15.95">
      <c r="B49" s="189" t="s">
        <v>190</v>
      </c>
      <c r="C49" s="117" t="s">
        <v>184</v>
      </c>
      <c r="D49" s="102">
        <f>'[1]Staffing SPC Total'!X94</f>
        <v>16440.3</v>
      </c>
      <c r="E49" s="102">
        <f>'[1]Staffing SPC Total'!X95</f>
        <v>116187.8630469372</v>
      </c>
      <c r="F49" s="102">
        <f>'[1]Staffing SPC Total'!X96</f>
        <v>129045.67559859731</v>
      </c>
      <c r="G49" s="102">
        <f>'[1]Staffing SPC Total'!X97</f>
        <v>99893.753051189997</v>
      </c>
      <c r="H49" s="102">
        <f>'[1]Staffing SPC Total'!X98</f>
        <v>102391.03157191369</v>
      </c>
      <c r="I49" s="102">
        <f>'[1]Staffing SPC Total'!X99</f>
        <v>104950.8260186181</v>
      </c>
      <c r="J49" s="102">
        <f>'[1]Staffing SPC Total'!X100</f>
        <v>79775.828566025375</v>
      </c>
      <c r="K49" s="102">
        <f>'[1]Staffing SPC Total'!X101</f>
        <v>15689.4</v>
      </c>
      <c r="L49" s="103">
        <f t="shared" si="0"/>
        <v>664374.67785328173</v>
      </c>
    </row>
    <row r="50" spans="2:12" ht="15.95" hidden="1">
      <c r="B50" s="190"/>
      <c r="C50" s="107" t="s">
        <v>184</v>
      </c>
      <c r="D50" s="102">
        <f>'[1]Local Consultant '!AJ88</f>
        <v>0</v>
      </c>
      <c r="E50" s="102">
        <f>'[1]Local Consultant '!AJ89</f>
        <v>0</v>
      </c>
      <c r="F50" s="102">
        <f>'[1]Local Consultant '!AJ90</f>
        <v>0</v>
      </c>
      <c r="G50" s="102">
        <f>'[1]Local Consultant '!AJ91</f>
        <v>0</v>
      </c>
      <c r="H50" s="102">
        <f>'[1]Local Consultant '!AJ92</f>
        <v>0</v>
      </c>
      <c r="I50" s="102">
        <f>'[1]Local Consultant '!AJ93</f>
        <v>0</v>
      </c>
      <c r="J50" s="102">
        <f>'[1]Local Consultant '!AJ94</f>
        <v>0</v>
      </c>
      <c r="K50" s="102">
        <f>'[1]Local Consultant '!AJ95</f>
        <v>0</v>
      </c>
      <c r="L50" s="103">
        <f t="shared" si="0"/>
        <v>0</v>
      </c>
    </row>
    <row r="51" spans="2:12" ht="15.95">
      <c r="B51" s="190"/>
      <c r="C51" s="107" t="s">
        <v>184</v>
      </c>
      <c r="D51" s="105">
        <f>'[1]International Consultant'!AT70</f>
        <v>2124.2199999999998</v>
      </c>
      <c r="E51" s="105">
        <f>'[1]International Consultant'!AT71</f>
        <v>36064.03</v>
      </c>
      <c r="F51" s="105">
        <f>'[1]International Consultant'!AT72</f>
        <v>74187.47</v>
      </c>
      <c r="G51" s="105">
        <f>'[1]International Consultant'!AT73</f>
        <v>76928.320000000007</v>
      </c>
      <c r="H51" s="105">
        <f>'[1]International Consultant'!AT74</f>
        <v>119726.37</v>
      </c>
      <c r="I51" s="105">
        <f>'[1]International Consultant'!AT75</f>
        <v>118422.57</v>
      </c>
      <c r="J51" s="105">
        <f>'[1]International Consultant'!AT76</f>
        <v>2463.44</v>
      </c>
      <c r="K51" s="105">
        <f>'[1]International Consultant'!AT77</f>
        <v>0</v>
      </c>
      <c r="L51" s="103">
        <f t="shared" si="0"/>
        <v>429916.42000000004</v>
      </c>
    </row>
    <row r="52" spans="2:12" ht="15.95" hidden="1">
      <c r="B52" s="190"/>
      <c r="C52" s="107" t="s">
        <v>184</v>
      </c>
      <c r="D52" s="105"/>
      <c r="E52" s="105"/>
      <c r="F52" s="105"/>
      <c r="G52" s="105"/>
      <c r="H52" s="105"/>
      <c r="I52" s="105"/>
      <c r="J52" s="105"/>
      <c r="K52" s="105"/>
      <c r="L52" s="103">
        <f t="shared" si="0"/>
        <v>0</v>
      </c>
    </row>
    <row r="53" spans="2:12" ht="15.95" hidden="1">
      <c r="B53" s="190"/>
      <c r="C53" s="107" t="s">
        <v>184</v>
      </c>
      <c r="D53" s="105"/>
      <c r="E53" s="105"/>
      <c r="F53" s="105"/>
      <c r="G53" s="105"/>
      <c r="H53" s="105"/>
      <c r="I53" s="105"/>
      <c r="J53" s="105"/>
      <c r="K53" s="105"/>
      <c r="L53" s="103">
        <f t="shared" si="0"/>
        <v>0</v>
      </c>
    </row>
    <row r="54" spans="2:12" ht="15.95" hidden="1">
      <c r="B54" s="190"/>
      <c r="C54" s="107" t="s">
        <v>184</v>
      </c>
      <c r="D54" s="105">
        <f>[1]Workshop!AN621</f>
        <v>0</v>
      </c>
      <c r="E54" s="105">
        <f>[1]Workshop!AN622</f>
        <v>0</v>
      </c>
      <c r="F54" s="105">
        <f>[1]Workshop!AN623</f>
        <v>0</v>
      </c>
      <c r="G54" s="105">
        <f>[1]Workshop!AN624</f>
        <v>0</v>
      </c>
      <c r="H54" s="105">
        <f>[1]Workshop!AN625</f>
        <v>0</v>
      </c>
      <c r="I54" s="105">
        <f>[1]Workshop!AN626</f>
        <v>0</v>
      </c>
      <c r="J54" s="105">
        <f>[1]Workshop!AN627</f>
        <v>0</v>
      </c>
      <c r="K54" s="105">
        <f>[1]Workshop!AN628</f>
        <v>0</v>
      </c>
      <c r="L54" s="103">
        <f t="shared" si="0"/>
        <v>0</v>
      </c>
    </row>
    <row r="55" spans="2:12" ht="15.95">
      <c r="B55" s="190"/>
      <c r="C55" s="107" t="s">
        <v>184</v>
      </c>
      <c r="D55" s="105">
        <f>'[1]Travel Worksheet'!BL368</f>
        <v>0</v>
      </c>
      <c r="E55" s="105">
        <f>'[1]Travel Worksheet'!BL369</f>
        <v>19589.910300183648</v>
      </c>
      <c r="F55" s="105">
        <f>'[1]Travel Worksheet'!BL370</f>
        <v>40159.316115376474</v>
      </c>
      <c r="G55" s="105">
        <f>'[1]Travel Worksheet'!BL371</f>
        <v>54884.398691014518</v>
      </c>
      <c r="H55" s="105">
        <f>'[1]Travel Worksheet'!BL372</f>
        <v>42192.381493717396</v>
      </c>
      <c r="I55" s="105">
        <f>'[1]Travel Worksheet'!BL373</f>
        <v>43247.191031060334</v>
      </c>
      <c r="J55" s="105">
        <f>'[1]Travel Worksheet'!BL374</f>
        <v>51716.43260797632</v>
      </c>
      <c r="K55" s="105">
        <f>'[1]Travel Worksheet'!BL375</f>
        <v>0</v>
      </c>
      <c r="L55" s="103">
        <f>SUM(D55:K55)</f>
        <v>251789.63023932869</v>
      </c>
    </row>
    <row r="56" spans="2:12" ht="15.95">
      <c r="B56" s="190"/>
      <c r="C56" s="107" t="s">
        <v>184</v>
      </c>
      <c r="D56" s="105">
        <f>'[1]Professional Services'!AR205</f>
        <v>0</v>
      </c>
      <c r="E56" s="105">
        <f>'[1]Professional Services'!AR206</f>
        <v>10750</v>
      </c>
      <c r="F56" s="105">
        <f>'[1]Professional Services'!AR207</f>
        <v>39000</v>
      </c>
      <c r="G56" s="105">
        <f>'[1]Professional Services'!AR208</f>
        <v>39000</v>
      </c>
      <c r="H56" s="105">
        <f>'[1]Professional Services'!AR209</f>
        <v>39000</v>
      </c>
      <c r="I56" s="105">
        <f>'[1]Professional Services'!AR210</f>
        <v>21500</v>
      </c>
      <c r="J56" s="105">
        <f>'[1]Professional Services'!AR211</f>
        <v>10750</v>
      </c>
      <c r="K56" s="105">
        <f>'[1]Professional Services'!AR212</f>
        <v>0</v>
      </c>
      <c r="L56" s="103">
        <f t="shared" si="0"/>
        <v>160000</v>
      </c>
    </row>
    <row r="57" spans="2:12" ht="15.95">
      <c r="B57" s="190"/>
      <c r="C57" s="107" t="s">
        <v>184</v>
      </c>
      <c r="D57" s="105">
        <f>'[1]Other Cost'!AR66</f>
        <v>4075.87</v>
      </c>
      <c r="E57" s="105">
        <f>'[1]Other Cost'!AR67</f>
        <v>11727.08</v>
      </c>
      <c r="F57" s="105">
        <f>'[1]Other Cost'!AR68</f>
        <v>9070.82</v>
      </c>
      <c r="G57" s="105">
        <f>'[1]Other Cost'!AR69</f>
        <v>13500.87</v>
      </c>
      <c r="H57" s="105">
        <f>'[1]Other Cost'!AR70</f>
        <v>8992.17</v>
      </c>
      <c r="I57" s="105">
        <f>'[1]Other Cost'!AR71</f>
        <v>8684.48</v>
      </c>
      <c r="J57" s="105">
        <f>'[1]Other Cost'!AR72</f>
        <v>7834.08</v>
      </c>
      <c r="K57" s="105">
        <f>'[1]Other Cost'!AR73</f>
        <v>1519.57</v>
      </c>
      <c r="L57" s="103">
        <f>SUM(D57:K57)</f>
        <v>65404.939999999995</v>
      </c>
    </row>
    <row r="58" spans="2:12" ht="15.95">
      <c r="B58" s="190"/>
      <c r="C58" s="107" t="s">
        <v>184</v>
      </c>
      <c r="D58">
        <f>'[1]Co-Finance'!AI78</f>
        <v>0</v>
      </c>
      <c r="E58">
        <f>'[1]Co-Finance'!AI79</f>
        <v>71115</v>
      </c>
      <c r="F58">
        <f>'[1]Co-Finance'!AI80</f>
        <v>72892</v>
      </c>
      <c r="G58">
        <f>'[1]Co-Finance'!AI81</f>
        <v>74713</v>
      </c>
      <c r="H58">
        <f>'[1]Co-Finance'!AI82</f>
        <v>76582</v>
      </c>
      <c r="I58">
        <f>'[1]Co-Finance'!AI83</f>
        <v>78497</v>
      </c>
      <c r="J58">
        <f>'[1]Co-Finance'!AI84</f>
        <v>80459</v>
      </c>
      <c r="K58">
        <f>'[1]Co-Finance'!AI85</f>
        <v>0</v>
      </c>
      <c r="L58" s="103">
        <f>SUM(D58:K58)</f>
        <v>454258</v>
      </c>
    </row>
    <row r="59" spans="2:12" ht="15.95" hidden="1">
      <c r="B59" s="190"/>
      <c r="C59" s="107" t="s">
        <v>185</v>
      </c>
      <c r="D59" s="102">
        <f>'[1]Staffing CSIRO Comp A-Act2'!W32+'[1]Staffing National'!W119+'[1]Staffing CSIRO Comp B'!W44+'[1]Staffing FFA Comp B'!W50+'[1]Staffing FFA Comp A-Act2'!W38</f>
        <v>0</v>
      </c>
      <c r="E59" s="102">
        <f>'[1]Staffing CSIRO Comp A-Act2'!W33+'[1]Staffing National'!W120+'[1]Staffing CSIRO Comp B'!W45+'[1]Staffing FFA Comp B'!W51+'[1]Staffing FFA Comp A-Act2'!W39</f>
        <v>0</v>
      </c>
      <c r="F59" s="102">
        <f>'[1]Staffing CSIRO Comp A-Act2'!W34+'[1]Staffing National'!W121+'[1]Staffing CSIRO Comp B'!W46+'[1]Staffing FFA Comp B'!W52+'[1]Staffing FFA Comp A-Act2'!W40</f>
        <v>0</v>
      </c>
      <c r="G59" s="102">
        <f>'[1]Staffing CSIRO Comp A-Act2'!W35+'[1]Staffing National'!W122+'[1]Staffing CSIRO Comp B'!W47+'[1]Staffing FFA Comp B'!W53+'[1]Staffing FFA Comp A-Act2'!W41</f>
        <v>0</v>
      </c>
      <c r="H59" s="102">
        <f>'[1]Staffing CSIRO Comp A-Act2'!W36+'[1]Staffing National'!W123+'[1]Staffing CSIRO Comp B'!W48+'[1]Staffing FFA Comp B'!W54+'[1]Staffing FFA Comp A-Act2'!W42</f>
        <v>0</v>
      </c>
      <c r="I59" s="102">
        <f>'[1]Staffing CSIRO Comp A-Act2'!W37+'[1]Staffing National'!W124+'[1]Staffing CSIRO Comp B'!W49+'[1]Staffing FFA Comp B'!W55+'[1]Staffing FFA Comp A-Act2'!W43</f>
        <v>0</v>
      </c>
      <c r="J59" s="102">
        <f>'[1]Staffing CSIRO Comp A-Act2'!W38+'[1]Staffing National'!W125+'[1]Staffing CSIRO Comp B'!W50+'[1]Staffing FFA Comp B'!W56+'[1]Staffing FFA Comp A-Act2'!W44</f>
        <v>0</v>
      </c>
      <c r="K59" s="102">
        <f>'[1]Staffing CSIRO Comp A-Act2'!W39+'[1]Staffing National'!W126+'[1]Staffing CSIRO Comp B'!W51+'[1]Staffing FFA Comp B'!W57+'[1]Staffing FFA Comp A-Act2'!W45</f>
        <v>0</v>
      </c>
      <c r="L59" s="103">
        <f t="shared" si="0"/>
        <v>0</v>
      </c>
    </row>
    <row r="60" spans="2:12" ht="15.95" hidden="1">
      <c r="B60" s="190"/>
      <c r="C60" s="107" t="s">
        <v>185</v>
      </c>
      <c r="D60" s="105">
        <f>'[1]Local Consultant '!AW88</f>
        <v>0</v>
      </c>
      <c r="E60" s="105">
        <f>'[1]Local Consultant '!AW89</f>
        <v>0</v>
      </c>
      <c r="F60" s="105">
        <f>'[1]Local Consultant '!AW90</f>
        <v>0</v>
      </c>
      <c r="G60" s="105">
        <f>'[1]Local Consultant '!AW91</f>
        <v>0</v>
      </c>
      <c r="H60" s="105">
        <f>'[1]Local Consultant '!AW92</f>
        <v>0</v>
      </c>
      <c r="I60" s="105">
        <f>'[1]Local Consultant '!AW93</f>
        <v>0</v>
      </c>
      <c r="J60" s="105">
        <f>'[1]Local Consultant '!AW94</f>
        <v>0</v>
      </c>
      <c r="K60" s="105">
        <f>'[1]Local Consultant '!AW95</f>
        <v>0</v>
      </c>
      <c r="L60" s="103">
        <f t="shared" si="0"/>
        <v>0</v>
      </c>
    </row>
    <row r="61" spans="2:12" ht="15.95" hidden="1">
      <c r="B61" s="190"/>
      <c r="C61" s="107" t="s">
        <v>185</v>
      </c>
      <c r="D61" s="105">
        <f>'[1]International Consultant'!BG70</f>
        <v>0</v>
      </c>
      <c r="E61" s="105">
        <f>'[1]International Consultant'!BG71</f>
        <v>0</v>
      </c>
      <c r="F61" s="105">
        <f>'[1]International Consultant'!BG72</f>
        <v>0</v>
      </c>
      <c r="G61" s="105">
        <f>'[1]International Consultant'!BG73</f>
        <v>0</v>
      </c>
      <c r="H61" s="105">
        <f>'[1]International Consultant'!BG74</f>
        <v>0</v>
      </c>
      <c r="I61" s="105">
        <f>'[1]International Consultant'!BG75</f>
        <v>0</v>
      </c>
      <c r="J61" s="105">
        <f>'[1]International Consultant'!BG76</f>
        <v>0</v>
      </c>
      <c r="K61" s="105">
        <f>'[1]International Consultant'!BG77</f>
        <v>0</v>
      </c>
      <c r="L61" s="103">
        <f t="shared" si="0"/>
        <v>0</v>
      </c>
    </row>
    <row r="62" spans="2:12" ht="15.95" hidden="1">
      <c r="B62" s="190"/>
      <c r="C62" s="107" t="s">
        <v>185</v>
      </c>
      <c r="D62" s="105"/>
      <c r="E62" s="105"/>
      <c r="F62" s="105"/>
      <c r="G62" s="105"/>
      <c r="H62" s="105"/>
      <c r="I62" s="105"/>
      <c r="J62" s="105"/>
      <c r="K62" s="105"/>
      <c r="L62" s="103">
        <f t="shared" si="0"/>
        <v>0</v>
      </c>
    </row>
    <row r="63" spans="2:12" ht="15.95" hidden="1">
      <c r="B63" s="190"/>
      <c r="C63" s="107" t="s">
        <v>185</v>
      </c>
      <c r="D63" s="105"/>
      <c r="E63" s="105"/>
      <c r="F63" s="105"/>
      <c r="G63" s="105"/>
      <c r="H63" s="105"/>
      <c r="I63" s="105"/>
      <c r="J63" s="105"/>
      <c r="K63" s="105"/>
      <c r="L63" s="103">
        <f t="shared" si="0"/>
        <v>0</v>
      </c>
    </row>
    <row r="64" spans="2:12" ht="15.95">
      <c r="B64" s="190"/>
      <c r="C64" s="107" t="s">
        <v>185</v>
      </c>
      <c r="D64" s="105">
        <f>[1]Workshop!BA621</f>
        <v>0</v>
      </c>
      <c r="E64" s="105">
        <f>[1]Workshop!BA622</f>
        <v>0</v>
      </c>
      <c r="F64" s="105">
        <f>[1]Workshop!BA623</f>
        <v>112000</v>
      </c>
      <c r="G64" s="105">
        <f>[1]Workshop!BA624</f>
        <v>0</v>
      </c>
      <c r="H64" s="105">
        <f>[1]Workshop!BA625</f>
        <v>112000</v>
      </c>
      <c r="I64" s="105">
        <f>[1]Workshop!BA626</f>
        <v>0</v>
      </c>
      <c r="J64" s="105">
        <f>[1]Workshop!BA627</f>
        <v>0</v>
      </c>
      <c r="K64" s="105">
        <f>[1]Workshop!BA628</f>
        <v>0</v>
      </c>
      <c r="L64" s="103">
        <f t="shared" si="0"/>
        <v>224000</v>
      </c>
    </row>
    <row r="65" spans="2:14" ht="15.95" hidden="1">
      <c r="B65" s="190"/>
      <c r="C65" s="107" t="s">
        <v>185</v>
      </c>
      <c r="D65" s="105"/>
      <c r="E65" s="105"/>
      <c r="F65" s="105"/>
      <c r="G65" s="105"/>
      <c r="H65" s="105"/>
      <c r="I65" s="105"/>
      <c r="J65" s="105"/>
      <c r="K65" s="105"/>
      <c r="L65" s="103">
        <f t="shared" si="0"/>
        <v>0</v>
      </c>
    </row>
    <row r="66" spans="2:14" ht="15.95">
      <c r="B66" s="190"/>
      <c r="C66" s="107" t="s">
        <v>185</v>
      </c>
      <c r="D66" s="105">
        <f>'[1]Professional Services'!BE205</f>
        <v>0</v>
      </c>
      <c r="E66" s="105">
        <f>'[1]Professional Services'!BE206</f>
        <v>0</v>
      </c>
      <c r="F66" s="105">
        <f>'[1]Professional Services'!BE207</f>
        <v>48825</v>
      </c>
      <c r="G66" s="105">
        <f>'[1]Professional Services'!BE208</f>
        <v>48825</v>
      </c>
      <c r="H66" s="105">
        <f>'[1]Professional Services'!BE209</f>
        <v>29555</v>
      </c>
      <c r="I66" s="105">
        <f>'[1]Professional Services'!BE210</f>
        <v>24455</v>
      </c>
      <c r="J66" s="105">
        <f>'[1]Professional Services'!BE211</f>
        <v>0</v>
      </c>
      <c r="K66" s="105">
        <f>'[1]Professional Services'!BE212</f>
        <v>0</v>
      </c>
      <c r="L66" s="103">
        <f t="shared" si="0"/>
        <v>151660</v>
      </c>
    </row>
    <row r="67" spans="2:14" ht="15.95" hidden="1">
      <c r="B67" s="190"/>
      <c r="C67" s="107" t="s">
        <v>185</v>
      </c>
      <c r="D67" s="105">
        <f>'[1]Other Cost'!BE66</f>
        <v>0</v>
      </c>
      <c r="E67" s="105">
        <f>'[1]Other Cost'!BE67</f>
        <v>0</v>
      </c>
      <c r="F67" s="105">
        <f>'[1]Other Cost'!BE68</f>
        <v>0</v>
      </c>
      <c r="G67" s="105">
        <f>'[1]Other Cost'!BE69</f>
        <v>0</v>
      </c>
      <c r="H67" s="105">
        <f>'[1]Other Cost'!BE70</f>
        <v>0</v>
      </c>
      <c r="I67" s="105">
        <f>'[1]Other Cost'!BE71</f>
        <v>0</v>
      </c>
      <c r="J67" s="105">
        <f>'[1]Other Cost'!BE72</f>
        <v>0</v>
      </c>
      <c r="K67" s="105">
        <f>'[1]Other Cost'!BE73</f>
        <v>0</v>
      </c>
      <c r="L67" s="103">
        <f t="shared" si="0"/>
        <v>0</v>
      </c>
    </row>
    <row r="68" spans="2:14" ht="15.95" hidden="1">
      <c r="B68" s="190"/>
      <c r="C68" s="107" t="s">
        <v>185</v>
      </c>
      <c r="D68" s="118"/>
      <c r="E68" s="118"/>
      <c r="F68" s="118"/>
      <c r="G68" s="118"/>
      <c r="H68" s="118"/>
      <c r="I68" s="118"/>
      <c r="J68" s="118"/>
      <c r="K68" s="102"/>
      <c r="L68" s="103">
        <f t="shared" si="0"/>
        <v>0</v>
      </c>
    </row>
    <row r="69" spans="2:14" hidden="1">
      <c r="B69" s="191"/>
      <c r="C69" s="122"/>
      <c r="D69" s="102"/>
      <c r="E69" s="102"/>
      <c r="F69" s="102"/>
      <c r="G69" s="102"/>
      <c r="H69" s="102"/>
      <c r="I69" s="102"/>
      <c r="J69" s="102"/>
      <c r="K69" s="102"/>
      <c r="L69" s="103">
        <f t="shared" si="0"/>
        <v>0</v>
      </c>
      <c r="M69" s="116"/>
    </row>
    <row r="70" spans="2:14" ht="15.95">
      <c r="B70" s="113"/>
      <c r="C70" s="114" t="s">
        <v>191</v>
      </c>
      <c r="D70" s="115">
        <f>SUM(D49:D69)</f>
        <v>22640.39</v>
      </c>
      <c r="E70" s="115">
        <f t="shared" ref="E70:K70" si="3">SUM(E49:E69)</f>
        <v>265433.88334712083</v>
      </c>
      <c r="F70" s="115">
        <f t="shared" si="3"/>
        <v>525180.28171397373</v>
      </c>
      <c r="G70" s="115">
        <f t="shared" si="3"/>
        <v>407745.3417422045</v>
      </c>
      <c r="H70" s="115">
        <f t="shared" si="3"/>
        <v>530438.95306563098</v>
      </c>
      <c r="I70" s="115">
        <f t="shared" si="3"/>
        <v>399757.06704967842</v>
      </c>
      <c r="J70" s="115">
        <f t="shared" si="3"/>
        <v>232998.78117400169</v>
      </c>
      <c r="K70" s="115">
        <f t="shared" si="3"/>
        <v>17208.97</v>
      </c>
      <c r="L70" s="115">
        <f>SUM(L49:L69)</f>
        <v>2401403.6680926103</v>
      </c>
      <c r="M70" s="116"/>
      <c r="N70" s="123">
        <f>SUM(D70:K70)</f>
        <v>2401403.6680926103</v>
      </c>
    </row>
    <row r="71" spans="2:14" ht="15.95">
      <c r="B71" s="124" t="s">
        <v>192</v>
      </c>
      <c r="C71" s="124"/>
      <c r="D71" s="125">
        <f>SUM(D70,D48,D26)</f>
        <v>979091.52375600359</v>
      </c>
      <c r="E71" s="125">
        <f t="shared" ref="E71:L71" si="4">SUM(E70,E48,E26)</f>
        <v>8395399.1688699313</v>
      </c>
      <c r="F71" s="125">
        <f t="shared" si="4"/>
        <v>7690781.5658356529</v>
      </c>
      <c r="G71" s="125">
        <f t="shared" si="4"/>
        <v>7201782.3198976666</v>
      </c>
      <c r="H71" s="125">
        <f t="shared" si="4"/>
        <v>4441492.848770597</v>
      </c>
      <c r="I71" s="125">
        <f t="shared" si="4"/>
        <v>2908169.8268850334</v>
      </c>
      <c r="J71" s="125">
        <f t="shared" si="4"/>
        <v>1717907.6608651215</v>
      </c>
      <c r="K71" s="125">
        <f t="shared" si="4"/>
        <v>158145.68</v>
      </c>
      <c r="L71" s="125">
        <f t="shared" si="4"/>
        <v>33492770.594880007</v>
      </c>
    </row>
    <row r="72" spans="2:14" ht="15.95">
      <c r="B72" s="97" t="s">
        <v>193</v>
      </c>
      <c r="C72" s="97"/>
      <c r="D72" s="109"/>
      <c r="E72" s="109"/>
      <c r="F72" s="109"/>
      <c r="G72" s="109"/>
      <c r="H72" s="109"/>
      <c r="I72" s="109"/>
      <c r="J72" s="109"/>
      <c r="K72" s="109"/>
      <c r="L72" s="109"/>
    </row>
    <row r="73" spans="2:14" ht="15.95">
      <c r="B73" s="189" t="s">
        <v>194</v>
      </c>
      <c r="C73" s="117" t="s">
        <v>184</v>
      </c>
      <c r="D73" s="102">
        <f>'[1]Staffing SPC Total'!Y94</f>
        <v>129365.90272727273</v>
      </c>
      <c r="E73" s="102">
        <f>'[1]Staffing SPC Total'!Y95</f>
        <v>441395.21534100163</v>
      </c>
      <c r="F73" s="102">
        <f>'[1]Staffing SPC Total'!Y96</f>
        <v>235158.27883394482</v>
      </c>
      <c r="G73" s="102">
        <f>'[1]Staffing SPC Total'!Y97</f>
        <v>185604.57459571594</v>
      </c>
      <c r="H73" s="102">
        <f>'[1]Staffing SPC Total'!Y98</f>
        <v>190243.9456234129</v>
      </c>
      <c r="I73" s="102">
        <f>'[1]Staffing SPC Total'!Y99</f>
        <v>195000.21655806573</v>
      </c>
      <c r="J73" s="102">
        <f>'[1]Staffing SPC Total'!Y100</f>
        <v>168591.347159931</v>
      </c>
      <c r="K73" s="102">
        <f>'[1]Staffing SPC Total'!Y101</f>
        <v>31908.496363636365</v>
      </c>
      <c r="L73" s="103">
        <f t="shared" si="0"/>
        <v>1577267.977202981</v>
      </c>
    </row>
    <row r="74" spans="2:14" ht="15.95" hidden="1">
      <c r="B74" s="190"/>
      <c r="C74" s="107" t="s">
        <v>184</v>
      </c>
      <c r="D74" s="102">
        <f>'[1]Local Consultant '!AK88</f>
        <v>0</v>
      </c>
      <c r="E74" s="102">
        <f>'[1]Local Consultant '!AK89</f>
        <v>0</v>
      </c>
      <c r="F74" s="102">
        <f>'[1]Local Consultant '!AK90</f>
        <v>0</v>
      </c>
      <c r="G74" s="102">
        <f>'[1]Local Consultant '!AK91</f>
        <v>0</v>
      </c>
      <c r="H74" s="102">
        <f>'[1]Local Consultant '!AK92</f>
        <v>0</v>
      </c>
      <c r="I74" s="102">
        <f>'[1]Local Consultant '!AK93</f>
        <v>0</v>
      </c>
      <c r="J74" s="102">
        <f>'[1]Local Consultant '!AK94</f>
        <v>0</v>
      </c>
      <c r="K74" s="102">
        <f>'[1]Local Consultant '!AK95</f>
        <v>0</v>
      </c>
      <c r="L74" s="103">
        <f t="shared" ref="L74:L139" si="5">SUM(D74:K74)</f>
        <v>0</v>
      </c>
    </row>
    <row r="75" spans="2:14" ht="15.95" hidden="1">
      <c r="B75" s="190"/>
      <c r="C75" s="107" t="s">
        <v>184</v>
      </c>
      <c r="D75" s="105">
        <f>'[1]International Consultant'!AU70</f>
        <v>0</v>
      </c>
      <c r="E75" s="105">
        <f>'[1]International Consultant'!AU71</f>
        <v>0</v>
      </c>
      <c r="F75" s="105">
        <f>'[1]International Consultant'!AU72</f>
        <v>0</v>
      </c>
      <c r="G75" s="105">
        <f>'[1]International Consultant'!AU73</f>
        <v>0</v>
      </c>
      <c r="H75" s="105">
        <f>'[1]International Consultant'!AU74</f>
        <v>0</v>
      </c>
      <c r="I75" s="105">
        <f>'[1]International Consultant'!AU75</f>
        <v>0</v>
      </c>
      <c r="J75" s="105">
        <f>'[1]International Consultant'!AU76</f>
        <v>0</v>
      </c>
      <c r="K75" s="105">
        <f>'[1]International Consultant'!AU77</f>
        <v>0</v>
      </c>
      <c r="L75" s="103">
        <f t="shared" si="5"/>
        <v>0</v>
      </c>
    </row>
    <row r="76" spans="2:14" ht="15.95">
      <c r="B76" s="190"/>
      <c r="C76" s="107" t="s">
        <v>184</v>
      </c>
      <c r="D76" s="105">
        <f>'[1]Equipment Supplies'!AQ402</f>
        <v>110.78055593514858</v>
      </c>
      <c r="E76" s="105">
        <f>'[1]Equipment Supplies'!AQ403</f>
        <v>54360.217196247169</v>
      </c>
      <c r="F76" s="105">
        <f>'[1]Equipment Supplies'!AQ404</f>
        <v>30241.321493235133</v>
      </c>
      <c r="G76" s="105">
        <f>'[1]Equipment Supplies'!AQ405</f>
        <v>30641.931686044536</v>
      </c>
      <c r="H76" s="105">
        <f>'[1]Equipment Supplies'!AQ406</f>
        <v>1928.2192905592078</v>
      </c>
      <c r="I76" s="105">
        <f>'[1]Equipment Supplies'!AQ407</f>
        <v>1012.9176960718837</v>
      </c>
      <c r="J76" s="105">
        <f>'[1]Equipment Supplies'!AQ408</f>
        <v>0</v>
      </c>
      <c r="K76" s="105"/>
      <c r="L76" s="103">
        <f t="shared" si="5"/>
        <v>118295.3879180931</v>
      </c>
    </row>
    <row r="77" spans="2:14" ht="15.95" hidden="1">
      <c r="B77" s="190"/>
      <c r="C77" s="107" t="s">
        <v>184</v>
      </c>
      <c r="D77" s="105"/>
      <c r="E77" s="105"/>
      <c r="F77" s="105"/>
      <c r="G77" s="105"/>
      <c r="H77" s="105"/>
      <c r="I77" s="105"/>
      <c r="J77" s="105"/>
      <c r="K77" s="105"/>
      <c r="L77" s="103">
        <f t="shared" si="5"/>
        <v>0</v>
      </c>
    </row>
    <row r="78" spans="2:14" ht="15.95">
      <c r="B78" s="190"/>
      <c r="C78" s="107" t="s">
        <v>184</v>
      </c>
      <c r="D78" s="105">
        <f>[1]Workshop!AO621</f>
        <v>192.54</v>
      </c>
      <c r="E78" s="105">
        <f>[1]Workshop!AO622</f>
        <v>1164.04</v>
      </c>
      <c r="F78" s="105">
        <f>[1]Workshop!AO623</f>
        <v>1175.1500000000001</v>
      </c>
      <c r="G78" s="105">
        <f>[1]Workshop!AO624</f>
        <v>1186.52</v>
      </c>
      <c r="H78" s="105">
        <f>[1]Workshop!AO625</f>
        <v>1198.19</v>
      </c>
      <c r="I78" s="105">
        <f>[1]Workshop!AO626</f>
        <v>1210.1400000000001</v>
      </c>
      <c r="J78" s="105">
        <f>[1]Workshop!AO627</f>
        <v>1036.32</v>
      </c>
      <c r="K78" s="105">
        <f>[1]Workshop!AO628</f>
        <v>0</v>
      </c>
      <c r="L78" s="103">
        <f t="shared" si="5"/>
        <v>7162.9000000000005</v>
      </c>
    </row>
    <row r="79" spans="2:14" ht="15.95">
      <c r="B79" s="190"/>
      <c r="C79" s="107" t="s">
        <v>184</v>
      </c>
      <c r="D79" s="105">
        <f>'[1]Travel Worksheet'!BM368</f>
        <v>0</v>
      </c>
      <c r="E79" s="105">
        <f>'[1]Travel Worksheet'!BM369</f>
        <v>31293.953549814065</v>
      </c>
      <c r="F79" s="105">
        <f>'[1]Travel Worksheet'!BM370</f>
        <v>24132.158474230917</v>
      </c>
      <c r="G79" s="105">
        <f>'[1]Travel Worksheet'!BM371</f>
        <v>42735.964503839525</v>
      </c>
      <c r="H79" s="105">
        <f>'[1]Travel Worksheet'!BM372</f>
        <v>25353.848996988858</v>
      </c>
      <c r="I79" s="105">
        <f>'[1]Travel Worksheet'!BM373</f>
        <v>10356.803379941663</v>
      </c>
      <c r="J79" s="105">
        <f>'[1]Travel Worksheet'!BM374</f>
        <v>10615.723464440205</v>
      </c>
      <c r="K79" s="105">
        <f>'[1]Travel Worksheet'!BM375</f>
        <v>0</v>
      </c>
      <c r="L79" s="103">
        <f>SUM(D79:K79)</f>
        <v>144488.45236925525</v>
      </c>
    </row>
    <row r="80" spans="2:14" ht="15.95">
      <c r="B80" s="190"/>
      <c r="C80" s="107" t="s">
        <v>184</v>
      </c>
      <c r="D80" s="105">
        <f>'[1]Professional Services'!AS205</f>
        <v>3586.93</v>
      </c>
      <c r="E80" s="105">
        <f>'[1]Professional Services'!AS206</f>
        <v>77462.13</v>
      </c>
      <c r="F80" s="105">
        <f>'[1]Professional Services'!AS207</f>
        <v>140473.99</v>
      </c>
      <c r="G80" s="105">
        <f>'[1]Professional Services'!AS208</f>
        <v>84020.67</v>
      </c>
      <c r="H80" s="105">
        <f>'[1]Professional Services'!AS209</f>
        <v>102170.58</v>
      </c>
      <c r="I80" s="105">
        <f>'[1]Professional Services'!AS210</f>
        <v>55646.95</v>
      </c>
      <c r="J80" s="105">
        <f>'[1]Professional Services'!AS211</f>
        <v>37689.82</v>
      </c>
      <c r="K80" s="105">
        <f>'[1]Professional Services'!AS212</f>
        <v>1922.56</v>
      </c>
      <c r="L80" s="103">
        <f t="shared" si="5"/>
        <v>502973.63</v>
      </c>
    </row>
    <row r="81" spans="2:13" ht="15.95">
      <c r="B81" s="190"/>
      <c r="C81" s="107" t="s">
        <v>184</v>
      </c>
      <c r="D81" s="126">
        <f>'[1]Other Cost'!AS66</f>
        <v>17218.59</v>
      </c>
      <c r="E81" s="126">
        <f>'[1]Other Cost'!AS67</f>
        <v>47083.15</v>
      </c>
      <c r="F81" s="126">
        <f>'[1]Other Cost'!AS68</f>
        <v>37950.65</v>
      </c>
      <c r="G81" s="126">
        <f>'[1]Other Cost'!AS69</f>
        <v>53591.69</v>
      </c>
      <c r="H81" s="126">
        <f>'[1]Other Cost'!AS70</f>
        <v>37991.839999999997</v>
      </c>
      <c r="I81" s="126">
        <f>'[1]Other Cost'!AS71</f>
        <v>37080.32</v>
      </c>
      <c r="J81" s="126">
        <f>'[1]Other Cost'!AS72</f>
        <v>34275.9</v>
      </c>
      <c r="K81" s="102">
        <f>'[1]Other Cost'!AS73</f>
        <v>5311.55</v>
      </c>
      <c r="L81" s="103">
        <f>SUM(D81:K81)</f>
        <v>270503.69</v>
      </c>
    </row>
    <row r="82" spans="2:13" ht="15.95" hidden="1">
      <c r="B82" s="190"/>
      <c r="C82" s="107" t="s">
        <v>184</v>
      </c>
      <c r="D82" s="118"/>
      <c r="E82" s="118"/>
      <c r="F82" s="118"/>
      <c r="G82" s="118"/>
      <c r="H82" s="118"/>
      <c r="I82" s="118"/>
      <c r="J82" s="102"/>
      <c r="K82" s="102"/>
      <c r="L82" s="103">
        <f t="shared" si="5"/>
        <v>0</v>
      </c>
    </row>
    <row r="83" spans="2:13" ht="15.95">
      <c r="B83" s="190"/>
      <c r="C83" s="107" t="s">
        <v>185</v>
      </c>
      <c r="D83" s="102">
        <f>'[1]Staffing CSIRO Comp A-Act2'!X32+'[1]Staffing National'!X119+'[1]Staffing CSIRO Comp B'!X44+'[1]Staffing FFA Comp B'!X50+'[1]Staffing FFA Comp A-Act2'!X38</f>
        <v>158424.5</v>
      </c>
      <c r="E83" s="102">
        <f>'[1]Staffing CSIRO Comp A-Act2'!X33+'[1]Staffing National'!X120+'[1]Staffing CSIRO Comp B'!X45+'[1]Staffing FFA Comp B'!X51+'[1]Staffing FFA Comp A-Act2'!X39</f>
        <v>883749</v>
      </c>
      <c r="F83" s="102">
        <f>'[1]Staffing CSIRO Comp A-Act2'!X34+'[1]Staffing National'!X121+'[1]Staffing CSIRO Comp B'!X46+'[1]Staffing FFA Comp B'!X52+'[1]Staffing FFA Comp A-Act2'!X40</f>
        <v>820000</v>
      </c>
      <c r="G83" s="102">
        <f>'[1]Staffing CSIRO Comp A-Act2'!X35+'[1]Staffing National'!X122+'[1]Staffing CSIRO Comp B'!X47+'[1]Staffing FFA Comp B'!X53+'[1]Staffing FFA Comp A-Act2'!X41</f>
        <v>632833.5</v>
      </c>
      <c r="H83" s="102">
        <f>'[1]Staffing CSIRO Comp A-Act2'!X36+'[1]Staffing National'!X123+'[1]Staffing CSIRO Comp B'!X48+'[1]Staffing FFA Comp B'!X54+'[1]Staffing FFA Comp A-Act2'!X42</f>
        <v>257591.5</v>
      </c>
      <c r="I83" s="102">
        <f>'[1]Staffing CSIRO Comp A-Act2'!X37+'[1]Staffing National'!X124+'[1]Staffing CSIRO Comp B'!X49+'[1]Staffing FFA Comp B'!X55+'[1]Staffing FFA Comp A-Act2'!X43</f>
        <v>153400.5</v>
      </c>
      <c r="J83" s="102">
        <f>'[1]Staffing CSIRO Comp A-Act2'!X38+'[1]Staffing National'!X125+'[1]Staffing CSIRO Comp B'!X50+'[1]Staffing FFA Comp B'!X56+'[1]Staffing FFA Comp A-Act2'!X44</f>
        <v>157235</v>
      </c>
      <c r="K83" s="102">
        <f>'[1]Staffing CSIRO Comp A-Act2'!X39+'[1]Staffing National'!X126+'[1]Staffing CSIRO Comp B'!X51+'[1]Staffing FFA Comp B'!X57+'[1]Staffing FFA Comp A-Act2'!X45</f>
        <v>0</v>
      </c>
      <c r="L83" s="103">
        <f t="shared" si="5"/>
        <v>3063234</v>
      </c>
    </row>
    <row r="84" spans="2:13" ht="15.95">
      <c r="B84" s="190"/>
      <c r="C84" s="107" t="s">
        <v>185</v>
      </c>
      <c r="D84" s="105">
        <f>'[1]Local Consultant '!AX88</f>
        <v>0</v>
      </c>
      <c r="E84" s="105">
        <f>'[1]Local Consultant '!AX89</f>
        <v>45000</v>
      </c>
      <c r="F84" s="105">
        <f>'[1]Local Consultant '!AX90</f>
        <v>60000</v>
      </c>
      <c r="G84" s="105">
        <f>'[1]Local Consultant '!AX91</f>
        <v>45000</v>
      </c>
      <c r="H84" s="105">
        <f>'[1]Local Consultant '!AX92</f>
        <v>0</v>
      </c>
      <c r="I84" s="105">
        <f>'[1]Local Consultant '!AX93</f>
        <v>0</v>
      </c>
      <c r="J84" s="105">
        <f>'[1]Local Consultant '!AX94</f>
        <v>0</v>
      </c>
      <c r="K84" s="105">
        <f>'[1]Local Consultant '!AX95</f>
        <v>0</v>
      </c>
      <c r="L84" s="103">
        <f t="shared" si="5"/>
        <v>150000</v>
      </c>
    </row>
    <row r="85" spans="2:13" ht="15.95">
      <c r="B85" s="190"/>
      <c r="C85" s="107" t="s">
        <v>185</v>
      </c>
      <c r="D85" s="105">
        <f>'[1]International Consultant'!BH70</f>
        <v>0</v>
      </c>
      <c r="E85" s="105">
        <f>'[1]International Consultant'!BH71</f>
        <v>109425</v>
      </c>
      <c r="F85" s="105">
        <f>'[1]International Consultant'!BH72</f>
        <v>89625</v>
      </c>
      <c r="G85" s="105">
        <f>'[1]International Consultant'!BH73</f>
        <v>64950</v>
      </c>
      <c r="H85" s="105">
        <f>'[1]International Consultant'!BH74</f>
        <v>0</v>
      </c>
      <c r="I85" s="105">
        <f>'[1]International Consultant'!BH75</f>
        <v>0</v>
      </c>
      <c r="J85" s="105">
        <f>'[1]International Consultant'!BH76</f>
        <v>0</v>
      </c>
      <c r="K85" s="105">
        <f>'[1]International Consultant'!BH77</f>
        <v>0</v>
      </c>
      <c r="L85" s="103">
        <f t="shared" si="5"/>
        <v>264000</v>
      </c>
    </row>
    <row r="86" spans="2:13" ht="15.95">
      <c r="B86" s="190"/>
      <c r="C86" s="107" t="s">
        <v>185</v>
      </c>
      <c r="D86" s="105">
        <f>'[1]Equipment Supplies'!BD402</f>
        <v>0</v>
      </c>
      <c r="E86" s="105">
        <f>'[1]Equipment Supplies'!BD403</f>
        <v>1311.1800000000003</v>
      </c>
      <c r="F86" s="105">
        <f>'[1]Equipment Supplies'!BD404</f>
        <v>4638.1679218749996</v>
      </c>
      <c r="G86" s="105">
        <f>'[1]Equipment Supplies'!BD405</f>
        <v>7104.1397640625037</v>
      </c>
      <c r="H86" s="105">
        <f>'[1]Equipment Supplies'!BD406</f>
        <v>4878.6322139843742</v>
      </c>
      <c r="I86" s="105">
        <f>'[1]Equipment Supplies'!BD407</f>
        <v>0</v>
      </c>
      <c r="J86" s="105">
        <f>'[1]Equipment Supplies'!BD408</f>
        <v>0</v>
      </c>
      <c r="K86" s="105"/>
      <c r="L86" s="103">
        <f>SUM(D86:K86)</f>
        <v>17932.119899921876</v>
      </c>
    </row>
    <row r="87" spans="2:13" ht="15.95" hidden="1">
      <c r="B87" s="190"/>
      <c r="C87" s="107" t="s">
        <v>185</v>
      </c>
      <c r="D87" s="105"/>
      <c r="E87" s="105"/>
      <c r="F87" s="105"/>
      <c r="G87" s="105"/>
      <c r="H87" s="105"/>
      <c r="I87" s="105"/>
      <c r="J87" s="105"/>
      <c r="K87" s="105"/>
      <c r="L87" s="103">
        <f t="shared" si="5"/>
        <v>0</v>
      </c>
    </row>
    <row r="88" spans="2:13" ht="15.95">
      <c r="B88" s="190"/>
      <c r="C88" s="107" t="s">
        <v>185</v>
      </c>
      <c r="D88" s="105">
        <f>[1]Workshop!BB621</f>
        <v>-6.0686523028152806E-4</v>
      </c>
      <c r="E88" s="105">
        <f>[1]Workshop!BB622</f>
        <v>12569.003975417061</v>
      </c>
      <c r="F88" s="105">
        <f>[1]Workshop!BB623</f>
        <v>12009.995074802489</v>
      </c>
      <c r="G88" s="105">
        <f>[1]Workshop!BB624</f>
        <v>27525.003701672551</v>
      </c>
      <c r="H88" s="105">
        <f>[1]Workshop!BB625</f>
        <v>12009.996794214365</v>
      </c>
      <c r="I88" s="105">
        <f>[1]Workshop!BB626</f>
        <v>12010.001464069725</v>
      </c>
      <c r="J88" s="105">
        <f>[1]Workshop!BB627</f>
        <v>12010.002778200555</v>
      </c>
      <c r="K88" s="105">
        <f>[1]Workshop!BB628</f>
        <v>0</v>
      </c>
      <c r="L88" s="103">
        <f t="shared" si="5"/>
        <v>88134.003181511507</v>
      </c>
    </row>
    <row r="89" spans="2:13" ht="15.95">
      <c r="B89" s="190"/>
      <c r="C89" s="107" t="s">
        <v>185</v>
      </c>
      <c r="D89" s="105">
        <f>'[1]Travel Worksheet'!BZ368</f>
        <v>0</v>
      </c>
      <c r="E89" s="105">
        <f>'[1]Travel Worksheet'!BZ369</f>
        <v>64047.419591660204</v>
      </c>
      <c r="F89" s="105">
        <f>'[1]Travel Worksheet'!BZ370</f>
        <v>66080.939613025068</v>
      </c>
      <c r="G89" s="105">
        <f>'[1]Travel Worksheet'!BZ371</f>
        <v>30887.908058138055</v>
      </c>
      <c r="H89" s="105">
        <f>'[1]Travel Worksheet'!BZ372</f>
        <v>36132.791080424533</v>
      </c>
      <c r="I89" s="105">
        <f>'[1]Travel Worksheet'!BZ373</f>
        <v>0</v>
      </c>
      <c r="J89" s="105">
        <f>'[1]Travel Worksheet'!BZ374</f>
        <v>0</v>
      </c>
      <c r="K89" s="105">
        <f>'[1]Travel Worksheet'!BZ375</f>
        <v>0</v>
      </c>
      <c r="L89" s="103">
        <f>SUM(D89:K89)</f>
        <v>197149.05834324786</v>
      </c>
    </row>
    <row r="90" spans="2:13" ht="15.95">
      <c r="B90" s="190"/>
      <c r="C90" s="107" t="s">
        <v>185</v>
      </c>
      <c r="D90" s="105">
        <f>'[1]Professional Services'!BF205</f>
        <v>-1.9332716146891471E-4</v>
      </c>
      <c r="E90" s="105">
        <f>'[1]Professional Services'!BF206</f>
        <v>212000</v>
      </c>
      <c r="F90" s="105">
        <f>'[1]Professional Services'!BF207</f>
        <v>235237.5</v>
      </c>
      <c r="G90" s="105">
        <f>'[1]Professional Services'!BF208</f>
        <v>235237.5</v>
      </c>
      <c r="H90" s="105">
        <f>'[1]Professional Services'!BF209</f>
        <v>406332.5</v>
      </c>
      <c r="I90" s="105">
        <f>'[1]Professional Services'!BF210</f>
        <v>198682.5</v>
      </c>
      <c r="J90" s="105">
        <f>'[1]Professional Services'!BF211</f>
        <v>12000</v>
      </c>
      <c r="K90" s="105">
        <f>'[1]Professional Services'!BF212</f>
        <v>12000</v>
      </c>
      <c r="L90" s="103">
        <f t="shared" si="5"/>
        <v>1311489.9998066728</v>
      </c>
    </row>
    <row r="91" spans="2:13" ht="15.95">
      <c r="B91" s="190"/>
      <c r="C91" s="107" t="s">
        <v>185</v>
      </c>
      <c r="D91" s="105">
        <f>'[1]Other Cost'!BF66</f>
        <v>34460.5</v>
      </c>
      <c r="E91" s="105">
        <f>'[1]Other Cost'!BF67</f>
        <v>70644.01999999999</v>
      </c>
      <c r="F91" s="105">
        <f>'[1]Other Cost'!BF68</f>
        <v>72410.13</v>
      </c>
      <c r="G91" s="105">
        <f>'[1]Other Cost'!BF69</f>
        <v>74220.38</v>
      </c>
      <c r="H91" s="105">
        <f>'[1]Other Cost'!BF70</f>
        <v>49449.33</v>
      </c>
      <c r="I91" s="105">
        <f>'[1]Other Cost'!BF71</f>
        <v>50685.57</v>
      </c>
      <c r="J91" s="105">
        <f>'[1]Other Cost'!BF72</f>
        <v>51952.700000000004</v>
      </c>
      <c r="K91" s="105">
        <f>'[1]Other Cost'!BF73</f>
        <v>0</v>
      </c>
      <c r="L91" s="103">
        <f t="shared" si="5"/>
        <v>403822.63</v>
      </c>
    </row>
    <row r="92" spans="2:13" ht="15.95">
      <c r="B92" s="190"/>
      <c r="C92" s="107" t="s">
        <v>185</v>
      </c>
      <c r="D92">
        <f>'[1]Co-Finance'!AW78</f>
        <v>8563.07</v>
      </c>
      <c r="E92">
        <f>'[1]Co-Finance'!AW79</f>
        <v>10448.879999999999</v>
      </c>
      <c r="F92">
        <f>'[1]Co-Finance'!AW80</f>
        <v>10710.17</v>
      </c>
      <c r="G92">
        <f>'[1]Co-Finance'!AW81</f>
        <v>10977.92</v>
      </c>
      <c r="H92">
        <f>'[1]Co-Finance'!AW82</f>
        <v>11252.3</v>
      </c>
      <c r="I92">
        <f>'[1]Co-Finance'!AW83</f>
        <v>11533.65</v>
      </c>
      <c r="J92">
        <f>'[1]Co-Finance'!AW84</f>
        <v>11821.97</v>
      </c>
      <c r="K92">
        <f>'[1]Co-Finance'!AW85</f>
        <v>0</v>
      </c>
      <c r="L92" s="103">
        <f>SUM(D92:K92)</f>
        <v>75307.959999999992</v>
      </c>
    </row>
    <row r="93" spans="2:13" ht="15.95">
      <c r="B93" s="191"/>
      <c r="C93" s="114" t="s">
        <v>195</v>
      </c>
      <c r="D93" s="115">
        <f>SUM(D73:D92)</f>
        <v>351922.81248301553</v>
      </c>
      <c r="E93" s="115">
        <f t="shared" ref="E93:K93" si="6">SUM(E73:E92)</f>
        <v>2061953.2096541401</v>
      </c>
      <c r="F93" s="115">
        <f t="shared" si="6"/>
        <v>1839843.4514111136</v>
      </c>
      <c r="G93" s="115">
        <f t="shared" si="6"/>
        <v>1526517.7023094734</v>
      </c>
      <c r="H93" s="115">
        <f t="shared" si="6"/>
        <v>1136533.6739995845</v>
      </c>
      <c r="I93" s="115">
        <f t="shared" si="6"/>
        <v>726619.56909814896</v>
      </c>
      <c r="J93" s="115">
        <f t="shared" si="6"/>
        <v>497228.78340257175</v>
      </c>
      <c r="K93" s="115">
        <f t="shared" si="6"/>
        <v>51142.606363636369</v>
      </c>
      <c r="L93" s="115">
        <f t="shared" si="5"/>
        <v>8191761.808721683</v>
      </c>
      <c r="M93" s="116"/>
    </row>
    <row r="94" spans="2:13" ht="15.95">
      <c r="B94" s="189" t="s">
        <v>196</v>
      </c>
      <c r="C94" s="117" t="s">
        <v>184</v>
      </c>
      <c r="D94" s="102">
        <f>'[1]Staffing SPC Total'!Z94</f>
        <v>16440.3</v>
      </c>
      <c r="E94" s="102">
        <f>'[1]Staffing SPC Total'!Z95</f>
        <v>97153.200000000012</v>
      </c>
      <c r="F94" s="102">
        <f>'[1]Staffing SPC Total'!Z96</f>
        <v>109979.7</v>
      </c>
      <c r="G94" s="102">
        <f>'[1]Staffing SPC Total'!Z97</f>
        <v>112210.89999999998</v>
      </c>
      <c r="H94" s="102">
        <f>'[1]Staffing SPC Total'!Z98</f>
        <v>115016.09999999998</v>
      </c>
      <c r="I94" s="102">
        <f>'[1]Staffing SPC Total'!Z99</f>
        <v>117891.55000000002</v>
      </c>
      <c r="J94" s="102">
        <f>'[1]Staffing SPC Total'!Z100</f>
        <v>93530.8</v>
      </c>
      <c r="K94" s="102">
        <f>'[1]Staffing SPC Total'!Z101</f>
        <v>15689.4</v>
      </c>
      <c r="L94" s="103">
        <f t="shared" si="5"/>
        <v>677911.95000000007</v>
      </c>
    </row>
    <row r="95" spans="2:13" ht="15.95">
      <c r="B95" s="190"/>
      <c r="C95" s="107" t="s">
        <v>184</v>
      </c>
      <c r="D95" s="102">
        <f>'[1]Local Consultant '!AL88</f>
        <v>1982.43</v>
      </c>
      <c r="E95" s="102">
        <f>'[1]Local Consultant '!AL89</f>
        <v>248.82</v>
      </c>
      <c r="F95" s="102">
        <f>'[1]Local Consultant '!AL90</f>
        <v>1396.89</v>
      </c>
      <c r="G95" s="102">
        <f>'[1]Local Consultant '!AL91</f>
        <v>1200.5999999999999</v>
      </c>
      <c r="H95" s="102">
        <f>'[1]Local Consultant '!AL92</f>
        <v>748.02</v>
      </c>
      <c r="I95" s="102">
        <f>'[1]Local Consultant '!AL93</f>
        <v>400.52</v>
      </c>
      <c r="J95" s="102">
        <f>'[1]Local Consultant '!AL94</f>
        <v>0</v>
      </c>
      <c r="K95" s="102">
        <f>'[1]Local Consultant '!AL95</f>
        <v>0</v>
      </c>
      <c r="L95" s="103">
        <f t="shared" si="5"/>
        <v>5977.2800000000007</v>
      </c>
    </row>
    <row r="96" spans="2:13" ht="15.95" hidden="1">
      <c r="B96" s="190"/>
      <c r="C96" s="107" t="s">
        <v>184</v>
      </c>
      <c r="D96" s="105">
        <f>'[1]International Consultant'!AV70</f>
        <v>0</v>
      </c>
      <c r="E96" s="105">
        <f>'[1]International Consultant'!AV71</f>
        <v>0</v>
      </c>
      <c r="F96" s="105">
        <f>'[1]International Consultant'!AV72</f>
        <v>0</v>
      </c>
      <c r="G96" s="105">
        <f>'[1]International Consultant'!AV73</f>
        <v>0</v>
      </c>
      <c r="H96" s="105">
        <f>'[1]International Consultant'!AV74</f>
        <v>0</v>
      </c>
      <c r="I96" s="105">
        <f>'[1]International Consultant'!AV75</f>
        <v>0</v>
      </c>
      <c r="J96" s="105">
        <f>'[1]International Consultant'!AV76</f>
        <v>0</v>
      </c>
      <c r="K96" s="105">
        <f>'[1]International Consultant'!AV77</f>
        <v>0</v>
      </c>
      <c r="L96" s="103">
        <f t="shared" si="5"/>
        <v>0</v>
      </c>
    </row>
    <row r="97" spans="2:12" ht="15.95" hidden="1">
      <c r="B97" s="190"/>
      <c r="C97" s="107" t="s">
        <v>184</v>
      </c>
      <c r="D97" s="105"/>
      <c r="E97" s="105"/>
      <c r="F97" s="105"/>
      <c r="G97" s="105"/>
      <c r="H97" s="105"/>
      <c r="I97" s="105"/>
      <c r="J97" s="105"/>
      <c r="K97" s="105"/>
      <c r="L97" s="103">
        <f t="shared" si="5"/>
        <v>0</v>
      </c>
    </row>
    <row r="98" spans="2:12" ht="15.95" hidden="1">
      <c r="B98" s="190"/>
      <c r="C98" s="107" t="s">
        <v>184</v>
      </c>
      <c r="D98" s="118"/>
      <c r="E98" s="118"/>
      <c r="F98" s="118"/>
      <c r="G98" s="118"/>
      <c r="H98" s="118"/>
      <c r="I98" s="118"/>
      <c r="J98" s="118"/>
      <c r="K98" s="102"/>
      <c r="L98" s="103">
        <f t="shared" si="5"/>
        <v>0</v>
      </c>
    </row>
    <row r="99" spans="2:12" ht="15.95" hidden="1">
      <c r="B99" s="190"/>
      <c r="C99" s="107" t="s">
        <v>184</v>
      </c>
      <c r="D99" s="118"/>
      <c r="E99" s="118"/>
      <c r="F99" s="118"/>
      <c r="G99" s="118"/>
      <c r="H99" s="118"/>
      <c r="I99" s="118"/>
      <c r="J99" s="102"/>
      <c r="K99" s="102"/>
      <c r="L99" s="103">
        <f t="shared" si="5"/>
        <v>0</v>
      </c>
    </row>
    <row r="100" spans="2:12" ht="15.95" hidden="1">
      <c r="B100" s="190"/>
      <c r="C100" s="107" t="s">
        <v>184</v>
      </c>
      <c r="D100" s="105"/>
      <c r="E100" s="105"/>
      <c r="F100" s="105"/>
      <c r="G100" s="105"/>
      <c r="H100" s="105"/>
      <c r="I100" s="105"/>
      <c r="J100" s="105"/>
      <c r="K100" s="105"/>
      <c r="L100" s="103">
        <f t="shared" si="5"/>
        <v>0</v>
      </c>
    </row>
    <row r="101" spans="2:12" ht="15.95">
      <c r="B101" s="190"/>
      <c r="C101" s="107" t="s">
        <v>184</v>
      </c>
      <c r="D101" s="105">
        <f>'[1]Professional Services'!AT205</f>
        <v>0</v>
      </c>
      <c r="E101" s="105">
        <f>'[1]Professional Services'!AT206</f>
        <v>16125</v>
      </c>
      <c r="F101" s="105">
        <f>'[1]Professional Services'!AT207</f>
        <v>58500</v>
      </c>
      <c r="G101" s="105">
        <f>'[1]Professional Services'!AT208</f>
        <v>58500</v>
      </c>
      <c r="H101" s="105">
        <f>'[1]Professional Services'!AT209</f>
        <v>58500</v>
      </c>
      <c r="I101" s="105">
        <f>'[1]Professional Services'!AT210</f>
        <v>32250</v>
      </c>
      <c r="J101" s="105">
        <f>'[1]Professional Services'!AT211</f>
        <v>16125</v>
      </c>
      <c r="K101" s="105">
        <f>'[1]Professional Services'!AT212</f>
        <v>0</v>
      </c>
      <c r="L101" s="103">
        <f t="shared" si="5"/>
        <v>240000</v>
      </c>
    </row>
    <row r="102" spans="2:12" ht="15.95">
      <c r="B102" s="190"/>
      <c r="C102" s="107" t="s">
        <v>184</v>
      </c>
      <c r="D102" s="105">
        <f>'[1]Other Cost'!AT66</f>
        <v>3931.58</v>
      </c>
      <c r="E102" s="105">
        <f>'[1]Other Cost'!AT67</f>
        <v>11311.92</v>
      </c>
      <c r="F102" s="105">
        <f>'[1]Other Cost'!AT68</f>
        <v>8749.7000000000007</v>
      </c>
      <c r="G102" s="105">
        <f>'[1]Other Cost'!AT69</f>
        <v>13022.9</v>
      </c>
      <c r="H102" s="105">
        <f>'[1]Other Cost'!AT70</f>
        <v>8673.83</v>
      </c>
      <c r="I102" s="105">
        <f>'[1]Other Cost'!AT71</f>
        <v>8377.0300000000007</v>
      </c>
      <c r="J102" s="105">
        <f>'[1]Other Cost'!AT72</f>
        <v>7556.73</v>
      </c>
      <c r="K102" s="105">
        <f>'[1]Other Cost'!AT73</f>
        <v>1465.77</v>
      </c>
      <c r="L102" s="103">
        <f>SUM(D102:K102)</f>
        <v>63089.46</v>
      </c>
    </row>
    <row r="103" spans="2:12" ht="15.95" hidden="1">
      <c r="B103" s="190"/>
      <c r="C103" s="107" t="s">
        <v>184</v>
      </c>
      <c r="D103" s="118"/>
      <c r="E103" s="118"/>
      <c r="F103" s="118"/>
      <c r="G103" s="118"/>
      <c r="H103" s="118"/>
      <c r="I103" s="118"/>
      <c r="J103" s="102"/>
      <c r="K103" s="102"/>
      <c r="L103" s="103">
        <f t="shared" si="5"/>
        <v>0</v>
      </c>
    </row>
    <row r="104" spans="2:12" ht="15.95">
      <c r="B104" s="190"/>
      <c r="C104" s="107" t="s">
        <v>185</v>
      </c>
      <c r="D104" s="102">
        <f>'[1]Staffing CSIRO Comp A-Act2'!Y32+'[1]Staffing National'!Y119+'[1]Staffing CSIRO Comp B'!Y44+'[1]Staffing FFA Comp B'!Y50+'[1]Staffing FFA Comp A-Act2'!Y38</f>
        <v>178704</v>
      </c>
      <c r="E104" s="102">
        <f>'[1]Staffing CSIRO Comp A-Act2'!Y33+'[1]Staffing National'!Y120+'[1]Staffing CSIRO Comp B'!Y45+'[1]Staffing FFA Comp B'!Y51+'[1]Staffing FFA Comp A-Act2'!Y39</f>
        <v>389037.5</v>
      </c>
      <c r="F104" s="102">
        <f>'[1]Staffing CSIRO Comp A-Act2'!Y34+'[1]Staffing National'!Y121+'[1]Staffing CSIRO Comp B'!Y46+'[1]Staffing FFA Comp B'!Y52+'[1]Staffing FFA Comp A-Act2'!Y40</f>
        <v>398764.5</v>
      </c>
      <c r="G104" s="102">
        <f>'[1]Staffing CSIRO Comp A-Act2'!Y35+'[1]Staffing National'!Y122+'[1]Staffing CSIRO Comp B'!Y47+'[1]Staffing FFA Comp B'!Y53+'[1]Staffing FFA Comp A-Act2'!Y41</f>
        <v>408732.5</v>
      </c>
      <c r="H104" s="102">
        <f>'[1]Staffing CSIRO Comp A-Act2'!Y36+'[1]Staffing National'!Y123+'[1]Staffing CSIRO Comp B'!Y48+'[1]Staffing FFA Comp B'!Y54+'[1]Staffing FFA Comp A-Act2'!Y42</f>
        <v>320324</v>
      </c>
      <c r="I104" s="102">
        <f>'[1]Staffing CSIRO Comp A-Act2'!Y37+'[1]Staffing National'!Y124+'[1]Staffing CSIRO Comp B'!Y49+'[1]Staffing FFA Comp B'!Y55+'[1]Staffing FFA Comp A-Act2'!Y43</f>
        <v>328331</v>
      </c>
      <c r="J104" s="102">
        <f>'[1]Staffing CSIRO Comp A-Act2'!Y38+'[1]Staffing National'!Y125+'[1]Staffing CSIRO Comp B'!Y50+'[1]Staffing FFA Comp B'!Y56+'[1]Staffing FFA Comp A-Act2'!Y44</f>
        <v>336540</v>
      </c>
      <c r="K104" s="102">
        <f>'[1]Staffing CSIRO Comp A-Act2'!Y39+'[1]Staffing National'!Y126+'[1]Staffing CSIRO Comp B'!Y51+'[1]Staffing FFA Comp B'!Y57+'[1]Staffing FFA Comp A-Act2'!Y45</f>
        <v>0</v>
      </c>
      <c r="L104" s="103">
        <f t="shared" si="5"/>
        <v>2360433.5</v>
      </c>
    </row>
    <row r="105" spans="2:12" ht="15.95">
      <c r="B105" s="190"/>
      <c r="C105" s="107" t="s">
        <v>185</v>
      </c>
      <c r="D105" s="102">
        <f>'[1]Local Consultant '!AY88</f>
        <v>0</v>
      </c>
      <c r="E105" s="102">
        <f>'[1]Local Consultant '!AY89</f>
        <v>20250</v>
      </c>
      <c r="F105" s="102">
        <f>'[1]Local Consultant '!AY90</f>
        <v>60000</v>
      </c>
      <c r="G105" s="102">
        <f>'[1]Local Consultant '!AY91</f>
        <v>60000</v>
      </c>
      <c r="H105" s="102">
        <f>'[1]Local Consultant '!AY92</f>
        <v>49500</v>
      </c>
      <c r="I105" s="102">
        <f>'[1]Local Consultant '!AY93</f>
        <v>24750</v>
      </c>
      <c r="J105" s="102">
        <f>'[1]Local Consultant '!AY94</f>
        <v>0</v>
      </c>
      <c r="K105" s="102">
        <f>'[1]Local Consultant '!AY95</f>
        <v>0</v>
      </c>
      <c r="L105" s="103">
        <f t="shared" si="5"/>
        <v>214500</v>
      </c>
    </row>
    <row r="106" spans="2:12" ht="15.95">
      <c r="B106" s="190"/>
      <c r="C106" s="107" t="s">
        <v>185</v>
      </c>
      <c r="D106" s="105">
        <f>'[1]International Consultant'!BI70</f>
        <v>0</v>
      </c>
      <c r="E106" s="105">
        <f>'[1]International Consultant'!BI71</f>
        <v>179350</v>
      </c>
      <c r="F106" s="105">
        <f>'[1]International Consultant'!BI72</f>
        <v>347650</v>
      </c>
      <c r="G106" s="105">
        <f>'[1]International Consultant'!BI73</f>
        <v>257550</v>
      </c>
      <c r="H106" s="105">
        <f>'[1]International Consultant'!BI74</f>
        <v>277950</v>
      </c>
      <c r="I106" s="105">
        <f>'[1]International Consultant'!BI75</f>
        <v>122400</v>
      </c>
      <c r="J106" s="105">
        <f>'[1]International Consultant'!BI76</f>
        <v>0</v>
      </c>
      <c r="K106" s="105">
        <f>'[1]International Consultant'!BI77</f>
        <v>0</v>
      </c>
      <c r="L106" s="103">
        <f t="shared" si="5"/>
        <v>1184900</v>
      </c>
    </row>
    <row r="107" spans="2:12" ht="15.95">
      <c r="B107" s="190"/>
      <c r="C107" s="107" t="s">
        <v>185</v>
      </c>
      <c r="D107" s="105">
        <f>'[1]Equipment Supplies'!BE402</f>
        <v>0</v>
      </c>
      <c r="E107" s="105">
        <f>'[1]Equipment Supplies'!BE403</f>
        <v>106000</v>
      </c>
      <c r="F107" s="105">
        <f>'[1]Equipment Supplies'!BE404</f>
        <v>306000</v>
      </c>
      <c r="G107" s="105">
        <f>'[1]Equipment Supplies'!BE405</f>
        <v>312000</v>
      </c>
      <c r="H107" s="105">
        <f>'[1]Equipment Supplies'!BE406</f>
        <v>212000</v>
      </c>
      <c r="I107" s="105">
        <f>'[1]Equipment Supplies'!BE407</f>
        <v>112000</v>
      </c>
      <c r="J107" s="105">
        <f>'[1]Equipment Supplies'!BE408</f>
        <v>0</v>
      </c>
      <c r="K107" s="105">
        <f>'[1]Equipment Supplies'!BE409</f>
        <v>0</v>
      </c>
      <c r="L107" s="103">
        <f t="shared" si="5"/>
        <v>1048000</v>
      </c>
    </row>
    <row r="108" spans="2:12" ht="15.95" hidden="1">
      <c r="B108" s="190"/>
      <c r="C108" s="107" t="s">
        <v>185</v>
      </c>
      <c r="D108" s="118"/>
      <c r="E108" s="118"/>
      <c r="F108" s="118"/>
      <c r="G108" s="118"/>
      <c r="H108" s="118"/>
      <c r="I108" s="118"/>
      <c r="J108" s="118"/>
      <c r="K108" s="102"/>
      <c r="L108" s="103">
        <f t="shared" si="5"/>
        <v>0</v>
      </c>
    </row>
    <row r="109" spans="2:12" ht="15.95" hidden="1">
      <c r="B109" s="190"/>
      <c r="C109" s="107" t="s">
        <v>185</v>
      </c>
      <c r="D109" s="105"/>
      <c r="E109" s="105"/>
      <c r="F109" s="105"/>
      <c r="G109" s="105"/>
      <c r="H109" s="105"/>
      <c r="I109" s="105"/>
      <c r="J109" s="102"/>
      <c r="K109" s="102"/>
      <c r="L109" s="103">
        <f t="shared" si="5"/>
        <v>0</v>
      </c>
    </row>
    <row r="110" spans="2:12" ht="15.95">
      <c r="B110" s="190"/>
      <c r="C110" s="107" t="s">
        <v>185</v>
      </c>
      <c r="D110" s="105">
        <f>'[1]Travel Worksheet'!CA368</f>
        <v>0</v>
      </c>
      <c r="E110" s="105">
        <f>'[1]Travel Worksheet'!CA369</f>
        <v>0</v>
      </c>
      <c r="F110" s="105">
        <f>'[1]Travel Worksheet'!CA370</f>
        <v>90009.572138650285</v>
      </c>
      <c r="G110" s="105">
        <f>'[1]Travel Worksheet'!CA371</f>
        <v>219446.48194809083</v>
      </c>
      <c r="H110" s="105">
        <f>'[1]Travel Worksheet'!CA372</f>
        <v>185755.12653831634</v>
      </c>
      <c r="I110" s="105">
        <f>'[1]Travel Worksheet'!CA373</f>
        <v>180359.76585303954</v>
      </c>
      <c r="J110" s="105">
        <f>'[1]Travel Worksheet'!CA374</f>
        <v>68483.06654642387</v>
      </c>
      <c r="K110" s="105">
        <f>'[1]Travel Worksheet'!CA375</f>
        <v>0</v>
      </c>
      <c r="L110" s="103">
        <f>SUM(D110:K110)</f>
        <v>744054.01302452083</v>
      </c>
    </row>
    <row r="111" spans="2:12" ht="15.95">
      <c r="B111" s="190"/>
      <c r="C111" s="107" t="s">
        <v>185</v>
      </c>
      <c r="D111" s="102">
        <f>'[1]Professional Services'!BG205</f>
        <v>0</v>
      </c>
      <c r="E111" s="102">
        <f>'[1]Professional Services'!BG206</f>
        <v>0</v>
      </c>
      <c r="F111" s="102">
        <f>'[1]Professional Services'!BG207</f>
        <v>223237.5</v>
      </c>
      <c r="G111" s="102">
        <f>'[1]Professional Services'!BG208</f>
        <v>223237.5</v>
      </c>
      <c r="H111" s="102">
        <f>'[1]Professional Services'!BG209</f>
        <v>194332.5</v>
      </c>
      <c r="I111" s="102">
        <f>'[1]Professional Services'!BG210</f>
        <v>186682.5</v>
      </c>
      <c r="J111" s="102">
        <f>'[1]Professional Services'!BG211</f>
        <v>0</v>
      </c>
      <c r="K111" s="102">
        <f>'[1]Professional Services'!BG212</f>
        <v>0</v>
      </c>
      <c r="L111" s="103">
        <f t="shared" si="5"/>
        <v>827490</v>
      </c>
    </row>
    <row r="112" spans="2:12" ht="15.95">
      <c r="B112" s="190"/>
      <c r="C112" s="107" t="s">
        <v>185</v>
      </c>
      <c r="D112" s="102">
        <f>'[1]Other Cost'!BG66</f>
        <v>10050.969999999999</v>
      </c>
      <c r="E112" s="102">
        <f>'[1]Other Cost'!BG67</f>
        <v>20604.510000000002</v>
      </c>
      <c r="F112" s="102">
        <f>'[1]Other Cost'!BG68</f>
        <v>21119.62</v>
      </c>
      <c r="G112" s="102">
        <f>'[1]Other Cost'!BG69</f>
        <v>21647.619999999995</v>
      </c>
      <c r="H112" s="102">
        <f>'[1]Other Cost'!BG70</f>
        <v>13313.28</v>
      </c>
      <c r="I112" s="102">
        <f>'[1]Other Cost'!BG71</f>
        <v>13646.109999999999</v>
      </c>
      <c r="J112" s="102">
        <f>'[1]Other Cost'!BG72</f>
        <v>13987.27</v>
      </c>
      <c r="K112" s="102">
        <f>'[1]Other Cost'!BG73</f>
        <v>0</v>
      </c>
      <c r="L112" s="103">
        <f t="shared" si="5"/>
        <v>114369.38</v>
      </c>
    </row>
    <row r="113" spans="1:13" ht="15.95">
      <c r="B113" s="190"/>
      <c r="C113" s="107" t="s">
        <v>185</v>
      </c>
      <c r="D113" s="105">
        <f>'[1]Co-Finance'!AX78</f>
        <v>8563.07</v>
      </c>
      <c r="E113" s="105">
        <f>'[1]Co-Finance'!AX79</f>
        <v>10448.879999999999</v>
      </c>
      <c r="F113" s="105">
        <f>'[1]Co-Finance'!AX80</f>
        <v>10710.17</v>
      </c>
      <c r="G113" s="105">
        <f>'[1]Co-Finance'!AX81</f>
        <v>10977.92</v>
      </c>
      <c r="H113" s="105">
        <f>'[1]Co-Finance'!AX82</f>
        <v>11252.3</v>
      </c>
      <c r="I113" s="105">
        <f>'[1]Co-Finance'!AX83</f>
        <v>11533.65</v>
      </c>
      <c r="J113" s="105">
        <f>'[1]Co-Finance'!AX84</f>
        <v>11821.97</v>
      </c>
      <c r="K113" s="105">
        <f>'[1]Co-Finance'!AX85</f>
        <v>0</v>
      </c>
      <c r="L113" s="103">
        <f>SUM(D113:K113)</f>
        <v>75307.959999999992</v>
      </c>
    </row>
    <row r="114" spans="1:13" ht="15.95">
      <c r="B114" s="191"/>
      <c r="C114" s="114" t="s">
        <v>197</v>
      </c>
      <c r="D114" s="115">
        <f>SUM(D94:D113)</f>
        <v>219672.35</v>
      </c>
      <c r="E114" s="115">
        <f t="shared" ref="E114:K114" si="7">SUM(E94:E113)</f>
        <v>850529.83</v>
      </c>
      <c r="F114" s="115">
        <f t="shared" si="7"/>
        <v>1636117.6521386504</v>
      </c>
      <c r="G114" s="115">
        <f t="shared" si="7"/>
        <v>1698526.4219480907</v>
      </c>
      <c r="H114" s="115">
        <f t="shared" si="7"/>
        <v>1447365.1565383163</v>
      </c>
      <c r="I114" s="115">
        <f t="shared" si="7"/>
        <v>1138622.1258530396</v>
      </c>
      <c r="J114" s="115">
        <f t="shared" si="7"/>
        <v>548044.83654642384</v>
      </c>
      <c r="K114" s="115">
        <f t="shared" si="7"/>
        <v>17155.169999999998</v>
      </c>
      <c r="L114" s="103">
        <f t="shared" si="5"/>
        <v>7556033.5430245195</v>
      </c>
      <c r="M114" s="116" t="s">
        <v>198</v>
      </c>
    </row>
    <row r="115" spans="1:13" ht="15.95">
      <c r="A115" s="127"/>
      <c r="B115" s="124" t="s">
        <v>199</v>
      </c>
      <c r="C115" s="124"/>
      <c r="D115" s="125">
        <f>SUM(D114,D93,)</f>
        <v>571595.16248301556</v>
      </c>
      <c r="E115" s="125">
        <f t="shared" ref="E115:L115" si="8">SUM(E114,E93,)</f>
        <v>2912483.0396541399</v>
      </c>
      <c r="F115" s="125">
        <f t="shared" si="8"/>
        <v>3475961.103549764</v>
      </c>
      <c r="G115" s="125">
        <f t="shared" si="8"/>
        <v>3225044.1242575641</v>
      </c>
      <c r="H115" s="125">
        <f t="shared" si="8"/>
        <v>2583898.8305379008</v>
      </c>
      <c r="I115" s="125">
        <f t="shared" si="8"/>
        <v>1865241.6949511885</v>
      </c>
      <c r="J115" s="125">
        <f t="shared" si="8"/>
        <v>1045273.6199489955</v>
      </c>
      <c r="K115" s="125">
        <f t="shared" si="8"/>
        <v>68297.776363636367</v>
      </c>
      <c r="L115" s="125">
        <f t="shared" si="8"/>
        <v>15747795.351746202</v>
      </c>
    </row>
    <row r="116" spans="1:13" ht="15.95">
      <c r="A116" s="128"/>
      <c r="B116" s="97" t="s">
        <v>200</v>
      </c>
      <c r="C116" s="97"/>
      <c r="D116" s="109"/>
      <c r="E116" s="109"/>
      <c r="F116" s="109"/>
      <c r="G116" s="109"/>
      <c r="H116" s="109"/>
      <c r="I116" s="109"/>
      <c r="J116" s="109"/>
      <c r="K116" s="109"/>
      <c r="L116" s="109"/>
    </row>
    <row r="117" spans="1:13" ht="15.95">
      <c r="B117" s="189" t="s">
        <v>201</v>
      </c>
      <c r="C117" s="117" t="s">
        <v>184</v>
      </c>
      <c r="D117" s="102">
        <f>'[1]Staffing SPC Total'!AA94</f>
        <v>629231.44791318197</v>
      </c>
      <c r="E117" s="102">
        <f>'[1]Staffing SPC Total'!AA95</f>
        <v>1423247.4643926637</v>
      </c>
      <c r="F117" s="102">
        <f>'[1]Staffing SPC Total'!AA96</f>
        <v>1458597.3404624071</v>
      </c>
      <c r="G117" s="102">
        <f>'[1]Staffing SPC Total'!AA97</f>
        <v>1495300.6811379208</v>
      </c>
      <c r="H117" s="102">
        <f>'[1]Staffing SPC Total'!AA98</f>
        <v>1532682.202098605</v>
      </c>
      <c r="I117" s="102">
        <f>'[1]Staffing SPC Total'!AA99</f>
        <v>1571000.98508159</v>
      </c>
      <c r="J117" s="102">
        <f>'[1]Staffing SPC Total'!AA100</f>
        <v>1605893.0359945006</v>
      </c>
      <c r="K117" s="102">
        <f>'[1]Staffing SPC Total'!AA101</f>
        <v>48639.637105090907</v>
      </c>
      <c r="L117" s="103">
        <f t="shared" si="5"/>
        <v>9764592.7941859588</v>
      </c>
    </row>
    <row r="118" spans="1:13" ht="15.95">
      <c r="B118" s="190"/>
      <c r="C118" s="107" t="s">
        <v>184</v>
      </c>
      <c r="D118" s="102">
        <f>'[1]Local Consultant '!AM88</f>
        <v>1982.43</v>
      </c>
      <c r="E118" s="102">
        <f>'[1]Local Consultant '!AM89</f>
        <v>248.82</v>
      </c>
      <c r="F118" s="102">
        <f>'[1]Local Consultant '!AM90</f>
        <v>1396.89</v>
      </c>
      <c r="G118" s="102">
        <f>'[1]Local Consultant '!AM91</f>
        <v>1200.5999999999999</v>
      </c>
      <c r="H118" s="102">
        <f>'[1]Local Consultant '!AM92</f>
        <v>748.02</v>
      </c>
      <c r="I118" s="102">
        <f>'[1]Local Consultant '!AM93</f>
        <v>400.52</v>
      </c>
      <c r="J118" s="102">
        <f>'[1]Local Consultant '!AM94</f>
        <v>0</v>
      </c>
      <c r="K118" s="102">
        <f>'[1]Local Consultant '!AM95</f>
        <v>0</v>
      </c>
      <c r="L118" s="103">
        <f t="shared" si="5"/>
        <v>5977.2800000000007</v>
      </c>
    </row>
    <row r="119" spans="1:13" ht="15.95" hidden="1">
      <c r="B119" s="190"/>
      <c r="C119" s="107" t="s">
        <v>184</v>
      </c>
      <c r="D119" s="105">
        <f>'[1]International Consultant'!AW70</f>
        <v>0</v>
      </c>
      <c r="E119" s="105">
        <f>'[1]International Consultant'!AW71</f>
        <v>0</v>
      </c>
      <c r="F119" s="105">
        <f>'[1]International Consultant'!AW72</f>
        <v>0</v>
      </c>
      <c r="G119" s="105">
        <f>'[1]International Consultant'!AW73</f>
        <v>0</v>
      </c>
      <c r="H119" s="105">
        <f>'[1]International Consultant'!AW74</f>
        <v>0</v>
      </c>
      <c r="I119" s="105">
        <f>'[1]International Consultant'!AW75</f>
        <v>0</v>
      </c>
      <c r="J119" s="105">
        <f>'[1]International Consultant'!AW76</f>
        <v>0</v>
      </c>
      <c r="K119" s="105">
        <f>'[1]International Consultant'!AW77</f>
        <v>0</v>
      </c>
      <c r="L119" s="103">
        <f t="shared" si="5"/>
        <v>0</v>
      </c>
    </row>
    <row r="120" spans="1:13" ht="15.95">
      <c r="B120" s="190"/>
      <c r="C120" s="107" t="s">
        <v>184</v>
      </c>
      <c r="D120" s="105">
        <f>'[1]Equipment Supplies'!AS402</f>
        <v>296883.33333333331</v>
      </c>
      <c r="E120" s="105">
        <f>'[1]Equipment Supplies'!AS403</f>
        <v>63050</v>
      </c>
      <c r="F120" s="105">
        <f>'[1]Equipment Supplies'!AS404</f>
        <v>164650</v>
      </c>
      <c r="G120" s="105">
        <f>'[1]Equipment Supplies'!AS405</f>
        <v>21450</v>
      </c>
      <c r="H120" s="105">
        <f>'[1]Equipment Supplies'!AS406</f>
        <v>39000</v>
      </c>
      <c r="I120" s="105">
        <f>'[1]Equipment Supplies'!AS407</f>
        <v>37050</v>
      </c>
      <c r="J120" s="105">
        <f>'[1]Equipment Supplies'!AS408</f>
        <v>38350</v>
      </c>
      <c r="K120" s="105">
        <f>'[1]Equipment Supplies'!AS409</f>
        <v>0</v>
      </c>
      <c r="L120" s="103">
        <f>SUM(D120:K120)</f>
        <v>660433.33333333326</v>
      </c>
    </row>
    <row r="121" spans="1:13" ht="15.95" hidden="1">
      <c r="B121" s="190"/>
      <c r="C121" s="107" t="s">
        <v>184</v>
      </c>
      <c r="D121" s="118"/>
      <c r="E121" s="118"/>
      <c r="F121" s="118"/>
      <c r="G121" s="118"/>
      <c r="H121" s="118"/>
      <c r="I121" s="118"/>
      <c r="J121" s="118"/>
      <c r="K121" s="118"/>
      <c r="L121" s="103">
        <f t="shared" si="5"/>
        <v>0</v>
      </c>
    </row>
    <row r="122" spans="1:13" ht="15.95">
      <c r="B122" s="190"/>
      <c r="C122" s="107" t="s">
        <v>184</v>
      </c>
      <c r="D122" s="105">
        <f>[1]Workshop!AQ621</f>
        <v>192.54</v>
      </c>
      <c r="E122" s="105">
        <f>[1]Workshop!AQ622</f>
        <v>1110.04</v>
      </c>
      <c r="F122" s="105">
        <f>[1]Workshop!AQ623</f>
        <v>455.15</v>
      </c>
      <c r="G122" s="105">
        <f>[1]Workshop!AQ624</f>
        <v>1132.52</v>
      </c>
      <c r="H122" s="105">
        <f>[1]Workshop!AQ625</f>
        <v>478.19</v>
      </c>
      <c r="I122" s="105">
        <f>[1]Workshop!AQ626</f>
        <v>1156.1400000000001</v>
      </c>
      <c r="J122" s="105">
        <f>[1]Workshop!AQ627</f>
        <v>316.32</v>
      </c>
      <c r="K122" s="105">
        <f>[1]Workshop!AQ628</f>
        <v>0</v>
      </c>
      <c r="L122" s="103">
        <f t="shared" si="5"/>
        <v>4840.8999999999996</v>
      </c>
    </row>
    <row r="123" spans="1:13" ht="15.95">
      <c r="B123" s="190"/>
      <c r="C123" s="107" t="s">
        <v>184</v>
      </c>
      <c r="D123" s="105">
        <f>'[1]Travel Worksheet'!BO368</f>
        <v>0</v>
      </c>
      <c r="E123" s="105">
        <f>'[1]Travel Worksheet'!BO369</f>
        <v>157672.45004452209</v>
      </c>
      <c r="F123" s="105">
        <f>'[1]Travel Worksheet'!BO370</f>
        <v>57600.534331537587</v>
      </c>
      <c r="G123" s="105">
        <f>'[1]Travel Worksheet'!BO371</f>
        <v>165654.61782802601</v>
      </c>
      <c r="H123" s="105">
        <f>'[1]Travel Worksheet'!BO372</f>
        <v>60516.561382071668</v>
      </c>
      <c r="I123" s="105">
        <f>'[1]Travel Worksheet'!BO373</f>
        <v>174040.8828555698</v>
      </c>
      <c r="J123" s="105">
        <f>'[1]Travel Worksheet'!BO374</f>
        <v>56192.150500899566</v>
      </c>
      <c r="K123" s="105">
        <f>'[1]Travel Worksheet'!BO375</f>
        <v>0</v>
      </c>
      <c r="L123" s="103">
        <f>SUM(D123:K123)</f>
        <v>671677.19694262673</v>
      </c>
    </row>
    <row r="124" spans="1:13" ht="15.95">
      <c r="B124" s="190"/>
      <c r="C124" s="107" t="s">
        <v>184</v>
      </c>
      <c r="D124" s="105">
        <f>'[1]Professional Services'!AU205</f>
        <v>227391.29</v>
      </c>
      <c r="E124" s="105">
        <f>'[1]Professional Services'!AU206</f>
        <v>209974.75</v>
      </c>
      <c r="F124" s="105">
        <f>'[1]Professional Services'!AU207</f>
        <v>463649.32</v>
      </c>
      <c r="G124" s="105">
        <f>'[1]Professional Services'!AU208</f>
        <v>556013.78</v>
      </c>
      <c r="H124" s="105">
        <f>'[1]Professional Services'!AU209</f>
        <v>637280.39</v>
      </c>
      <c r="I124" s="105">
        <f>'[1]Professional Services'!AU210</f>
        <v>357097.97</v>
      </c>
      <c r="J124" s="105">
        <f>'[1]Professional Services'!AU211</f>
        <v>510126.55</v>
      </c>
      <c r="K124" s="105">
        <f>'[1]Professional Services'!AU212</f>
        <v>1281.7</v>
      </c>
      <c r="L124" s="103">
        <f t="shared" si="5"/>
        <v>2962815.75</v>
      </c>
    </row>
    <row r="125" spans="1:13" ht="15.95">
      <c r="B125" s="190"/>
      <c r="C125" s="107" t="s">
        <v>184</v>
      </c>
      <c r="D125" s="105">
        <f>'[1]Other Cost'!AU66</f>
        <v>81626.039999999994</v>
      </c>
      <c r="E125" s="105">
        <f>'[1]Other Cost'!AU67</f>
        <v>233428.11</v>
      </c>
      <c r="F125" s="105">
        <f>'[1]Other Cost'!AU68</f>
        <v>195684.78</v>
      </c>
      <c r="G125" s="105">
        <f>'[1]Other Cost'!AU69</f>
        <v>262681.81</v>
      </c>
      <c r="H125" s="105">
        <f>'[1]Other Cost'!AU70</f>
        <v>197644.22</v>
      </c>
      <c r="I125" s="105">
        <f>'[1]Other Cost'!AU71</f>
        <v>194717.48</v>
      </c>
      <c r="J125" s="105">
        <f>'[1]Other Cost'!AU72</f>
        <v>183812.48000000001</v>
      </c>
      <c r="K125" s="105">
        <f>'[1]Other Cost'!AU73</f>
        <v>45539.34</v>
      </c>
      <c r="L125" s="103">
        <f t="shared" si="5"/>
        <v>1395134.26</v>
      </c>
    </row>
    <row r="126" spans="1:13" ht="15.95">
      <c r="B126" s="190"/>
      <c r="C126" s="107" t="s">
        <v>184</v>
      </c>
      <c r="D126" s="126">
        <f>'[1]Co-Finance'!AL78</f>
        <v>466879.18</v>
      </c>
      <c r="E126" s="126">
        <f>'[1]Co-Finance'!AL79</f>
        <v>1211147.98</v>
      </c>
      <c r="F126" s="126">
        <f>'[1]Co-Finance'!AL80</f>
        <v>1390725.38</v>
      </c>
      <c r="G126" s="126">
        <f>'[1]Co-Finance'!AL81</f>
        <v>1040956.76</v>
      </c>
      <c r="H126" s="126">
        <f>'[1]Co-Finance'!AL82</f>
        <v>1151957.26</v>
      </c>
      <c r="I126" s="126">
        <f>'[1]Co-Finance'!AL83</f>
        <v>1167389.8999999999</v>
      </c>
      <c r="J126" s="126">
        <f>'[1]Co-Finance'!AL84</f>
        <v>1196418.68</v>
      </c>
      <c r="K126" s="126">
        <f>'[1]Co-Finance'!AL85</f>
        <v>0</v>
      </c>
      <c r="L126" s="103">
        <f>SUM(D126:K126)</f>
        <v>7625475.1399999987</v>
      </c>
    </row>
    <row r="127" spans="1:13" ht="15.95">
      <c r="B127" s="190"/>
      <c r="C127" s="107" t="s">
        <v>185</v>
      </c>
      <c r="D127" s="102">
        <f>'[1]Staffing CSIRO Comp A-Act2'!Z32+'[1]Staffing National'!Z119+'[1]Staffing CSIRO Comp B'!Z44+'[1]Staffing FFA Comp B'!Z50+'[1]Staffing FFA Comp A-Act2'!Z38</f>
        <v>564848.31999999995</v>
      </c>
      <c r="E127" s="102">
        <f>'[1]Staffing CSIRO Comp A-Act2'!Z33+'[1]Staffing National'!Z120+'[1]Staffing CSIRO Comp B'!Z45+'[1]Staffing FFA Comp B'!Z51+'[1]Staffing FFA Comp A-Act2'!Z39</f>
        <v>1200377.8600000001</v>
      </c>
      <c r="F127" s="102">
        <f>'[1]Staffing CSIRO Comp A-Act2'!Z34+'[1]Staffing National'!Z121+'[1]Staffing CSIRO Comp B'!Z46+'[1]Staffing FFA Comp B'!Z52+'[1]Staffing FFA Comp A-Act2'!Z40</f>
        <v>1230387.6599999999</v>
      </c>
      <c r="G127" s="102">
        <f>'[1]Staffing CSIRO Comp A-Act2'!Z35+'[1]Staffing National'!Z122+'[1]Staffing CSIRO Comp B'!Z47+'[1]Staffing FFA Comp B'!Z53+'[1]Staffing FFA Comp A-Act2'!Z41</f>
        <v>1238851.04</v>
      </c>
      <c r="H127" s="102">
        <f>'[1]Staffing CSIRO Comp A-Act2'!Z36+'[1]Staffing National'!Z123+'[1]Staffing CSIRO Comp B'!Z48+'[1]Staffing FFA Comp B'!Z54+'[1]Staffing FFA Comp A-Act2'!Z42</f>
        <v>1246966.96</v>
      </c>
      <c r="I127" s="102">
        <f>'[1]Staffing CSIRO Comp A-Act2'!Z37+'[1]Staffing National'!Z124+'[1]Staffing CSIRO Comp B'!Z49+'[1]Staffing FFA Comp B'!Z55+'[1]Staffing FFA Comp A-Act2'!Z43</f>
        <v>1254717.42</v>
      </c>
      <c r="J127" s="102">
        <f>'[1]Staffing CSIRO Comp A-Act2'!Z38+'[1]Staffing National'!Z125+'[1]Staffing CSIRO Comp B'!Z50+'[1]Staffing FFA Comp B'!Z56+'[1]Staffing FFA Comp A-Act2'!Z44</f>
        <v>1262072.72</v>
      </c>
      <c r="K127" s="102">
        <f>'[1]Staffing CSIRO Comp A-Act2'!Z39+'[1]Staffing National'!Z126+'[1]Staffing CSIRO Comp B'!Z51+'[1]Staffing FFA Comp B'!Z57+'[1]Staffing FFA Comp A-Act2'!Z45</f>
        <v>0</v>
      </c>
      <c r="L127" s="103">
        <f t="shared" si="5"/>
        <v>7998221.9799999995</v>
      </c>
    </row>
    <row r="128" spans="1:13" ht="15.95" hidden="1">
      <c r="B128" s="190"/>
      <c r="C128" s="107" t="s">
        <v>185</v>
      </c>
      <c r="D128" s="102">
        <f>'[1]Local Consultant '!AZ88</f>
        <v>0</v>
      </c>
      <c r="E128" s="102">
        <f>'[1]Local Consultant '!AZ89</f>
        <v>0</v>
      </c>
      <c r="F128" s="102">
        <f>'[1]Local Consultant '!AZ90</f>
        <v>0</v>
      </c>
      <c r="G128" s="102">
        <f>'[1]Local Consultant '!AZ91</f>
        <v>0</v>
      </c>
      <c r="H128" s="102">
        <f>'[1]Local Consultant '!AZ92</f>
        <v>0</v>
      </c>
      <c r="I128" s="102">
        <f>'[1]Local Consultant '!AZ93</f>
        <v>0</v>
      </c>
      <c r="J128" s="102">
        <f>'[1]Local Consultant '!AZ94</f>
        <v>0</v>
      </c>
      <c r="K128" s="118">
        <f>'[1]Local Consultant '!AZ95</f>
        <v>0</v>
      </c>
      <c r="L128" s="103">
        <f t="shared" si="5"/>
        <v>0</v>
      </c>
    </row>
    <row r="129" spans="2:13" ht="15.95" hidden="1">
      <c r="B129" s="190"/>
      <c r="C129" s="107" t="s">
        <v>185</v>
      </c>
      <c r="D129" s="105">
        <f>'[1]International Consultant'!BJ70</f>
        <v>0</v>
      </c>
      <c r="E129" s="105">
        <f>'[1]International Consultant'!BJ71</f>
        <v>0</v>
      </c>
      <c r="F129" s="105">
        <f>'[1]International Consultant'!BJ72</f>
        <v>0</v>
      </c>
      <c r="G129" s="105">
        <f>'[1]International Consultant'!BJ73</f>
        <v>0</v>
      </c>
      <c r="H129" s="105">
        <f>'[1]International Consultant'!BJ74</f>
        <v>0</v>
      </c>
      <c r="I129" s="105">
        <f>'[1]International Consultant'!BJ75</f>
        <v>0</v>
      </c>
      <c r="J129" s="105">
        <f>'[1]International Consultant'!BJ76</f>
        <v>0</v>
      </c>
      <c r="K129" s="105">
        <f>'[1]International Consultant'!BJ77</f>
        <v>0</v>
      </c>
      <c r="L129" s="103">
        <f t="shared" si="5"/>
        <v>0</v>
      </c>
    </row>
    <row r="130" spans="2:13" ht="15.95">
      <c r="B130" s="190"/>
      <c r="C130" s="107" t="s">
        <v>185</v>
      </c>
      <c r="D130" s="105">
        <f>'[1]Equipment Supplies'!BF402</f>
        <v>251400.00000000006</v>
      </c>
      <c r="E130" s="105">
        <f>'[1]Equipment Supplies'!BF403</f>
        <v>188909.74374999999</v>
      </c>
      <c r="F130" s="105">
        <f>'[1]Equipment Supplies'!BF404</f>
        <v>496833.76226562494</v>
      </c>
      <c r="G130" s="105">
        <f>'[1]Equipment Supplies'!BF405</f>
        <v>69735.357300781252</v>
      </c>
      <c r="H130" s="105">
        <f>'[1]Equipment Supplies'!BF406</f>
        <v>121196.9647474121</v>
      </c>
      <c r="I130" s="105">
        <f>'[1]Equipment Supplies'!BF407</f>
        <v>111150</v>
      </c>
      <c r="J130" s="105">
        <f>'[1]Equipment Supplies'!BF408</f>
        <v>114400</v>
      </c>
      <c r="K130" s="105"/>
      <c r="L130" s="103">
        <f t="shared" si="5"/>
        <v>1353625.8280638184</v>
      </c>
    </row>
    <row r="131" spans="2:13" ht="15.95" hidden="1">
      <c r="B131" s="190"/>
      <c r="C131" s="107" t="s">
        <v>185</v>
      </c>
      <c r="D131" s="118"/>
      <c r="E131" s="118"/>
      <c r="F131" s="118"/>
      <c r="G131" s="118"/>
      <c r="H131" s="118"/>
      <c r="I131" s="118"/>
      <c r="J131" s="118"/>
      <c r="K131" s="118"/>
      <c r="L131" s="103">
        <f t="shared" si="5"/>
        <v>0</v>
      </c>
    </row>
    <row r="132" spans="2:13" ht="15.95" hidden="1">
      <c r="B132" s="190"/>
      <c r="C132" s="107" t="s">
        <v>185</v>
      </c>
      <c r="D132" s="102">
        <f>[1]Workshop!BD621</f>
        <v>-6.0686523028152806E-4</v>
      </c>
      <c r="E132" s="102">
        <f>[1]Workshop!BD622</f>
        <v>3.9754170627475105E-3</v>
      </c>
      <c r="F132" s="102">
        <f>[1]Workshop!BD623</f>
        <v>-4.9251975107154067E-3</v>
      </c>
      <c r="G132" s="102">
        <f>[1]Workshop!BD624</f>
        <v>3.7016725514149584E-3</v>
      </c>
      <c r="H132" s="102">
        <f>[1]Workshop!BD625</f>
        <v>-3.2057856348046698E-3</v>
      </c>
      <c r="I132" s="102">
        <f>[1]Workshop!BD626</f>
        <v>1.4640697243066825E-3</v>
      </c>
      <c r="J132" s="102">
        <f>[1]Workshop!BD627</f>
        <v>2.778200553507304E-3</v>
      </c>
      <c r="K132" s="102">
        <f>[1]Workshop!BD628</f>
        <v>0</v>
      </c>
      <c r="L132" s="103">
        <f>SUM(D132:K132)</f>
        <v>3.1815115161748508E-3</v>
      </c>
    </row>
    <row r="133" spans="2:13" ht="15.95">
      <c r="B133" s="190"/>
      <c r="C133" s="107" t="s">
        <v>185</v>
      </c>
      <c r="D133" s="105">
        <f>'[1]Travel Worksheet'!CB368</f>
        <v>0</v>
      </c>
      <c r="E133" s="105">
        <f>'[1]Travel Worksheet'!CB369</f>
        <v>27285.164724929782</v>
      </c>
      <c r="F133" s="105">
        <f>'[1]Travel Worksheet'!CB370</f>
        <v>27967.293843053041</v>
      </c>
      <c r="G133" s="105">
        <f>'[1]Travel Worksheet'!CB371</f>
        <v>28666.476189129375</v>
      </c>
      <c r="H133" s="105">
        <f>'[1]Travel Worksheet'!CB372</f>
        <v>29383.138093857589</v>
      </c>
      <c r="I133" s="105">
        <f>'[1]Travel Worksheet'!CB373</f>
        <v>30117.716546204028</v>
      </c>
      <c r="J133" s="105">
        <f>'[1]Travel Worksheet'!CB374</f>
        <v>0</v>
      </c>
      <c r="K133" s="105">
        <f>'[1]Travel Worksheet'!CB375</f>
        <v>0</v>
      </c>
      <c r="L133" s="103">
        <f>SUM(D133:K133)</f>
        <v>143419.78939717382</v>
      </c>
    </row>
    <row r="134" spans="2:13" ht="15.95">
      <c r="B134" s="190"/>
      <c r="C134" s="107" t="s">
        <v>185</v>
      </c>
      <c r="D134" s="105">
        <f>'[1]Professional Services'!BH205</f>
        <v>387499.9965377819</v>
      </c>
      <c r="E134" s="105">
        <f>'[1]Professional Services'!BH206</f>
        <v>974500</v>
      </c>
      <c r="F134" s="105">
        <f>'[1]Professional Services'!BH207</f>
        <v>1398325</v>
      </c>
      <c r="G134" s="105">
        <f>'[1]Professional Services'!BH208</f>
        <v>598325</v>
      </c>
      <c r="H134" s="105">
        <f>'[1]Professional Services'!BH209</f>
        <v>716554.99999999988</v>
      </c>
      <c r="I134" s="105">
        <f>'[1]Professional Services'!BH210</f>
        <v>673955</v>
      </c>
      <c r="J134" s="105">
        <f>'[1]Professional Services'!BH211</f>
        <v>624500</v>
      </c>
      <c r="K134" s="105">
        <f>'[1]Professional Services'!BH212</f>
        <v>12000</v>
      </c>
      <c r="L134" s="103">
        <f t="shared" si="5"/>
        <v>5385659.9965377823</v>
      </c>
    </row>
    <row r="135" spans="2:13" ht="15.95">
      <c r="B135" s="190"/>
      <c r="C135" s="107" t="s">
        <v>185</v>
      </c>
      <c r="D135" s="105">
        <f>'[1]Other Cost'!BH66</f>
        <v>4307.5600000000122</v>
      </c>
      <c r="E135" s="105">
        <f>'[1]Other Cost'!BH67</f>
        <v>8830.5</v>
      </c>
      <c r="F135" s="105">
        <f>'[1]Other Cost'!BH68</f>
        <v>9051.2699999999895</v>
      </c>
      <c r="G135" s="105">
        <f>'[1]Other Cost'!BH69</f>
        <v>9277.5499999999884</v>
      </c>
      <c r="H135" s="105">
        <f>'[1]Other Cost'!BH70</f>
        <v>9509.4899999999907</v>
      </c>
      <c r="I135" s="105">
        <f>'[1]Other Cost'!BH71</f>
        <v>9747.2200000000012</v>
      </c>
      <c r="J135" s="105">
        <f>'[1]Other Cost'!BH72</f>
        <v>9990.8999999999942</v>
      </c>
      <c r="K135" s="105">
        <f>'[1]Other Cost'!BH73</f>
        <v>0</v>
      </c>
      <c r="L135" s="103">
        <f t="shared" si="5"/>
        <v>60714.489999999976</v>
      </c>
    </row>
    <row r="136" spans="2:13" ht="15.95">
      <c r="B136" s="190"/>
      <c r="C136" s="107" t="s">
        <v>185</v>
      </c>
      <c r="D136" s="105">
        <f>'[1]Co-Finance'!AY78</f>
        <v>107084.13999999996</v>
      </c>
      <c r="E136" s="105">
        <f>'[1]Co-Finance'!AY79</f>
        <v>205310.76</v>
      </c>
      <c r="F136" s="105">
        <f>'[1]Co-Finance'!AY80</f>
        <v>210446.34000000008</v>
      </c>
      <c r="G136" s="105">
        <f>'[1]Co-Finance'!AY81</f>
        <v>215706.84000000008</v>
      </c>
      <c r="H136" s="105">
        <f>'[1]Co-Finance'!AY82</f>
        <v>221098.60000000009</v>
      </c>
      <c r="I136" s="105">
        <f>'[1]Co-Finance'!AY83</f>
        <v>226627.30000000005</v>
      </c>
      <c r="J136" s="105">
        <f>'[1]Co-Finance'!AY84</f>
        <v>232288.94000000018</v>
      </c>
      <c r="K136" s="105">
        <f>'[1]Co-Finance'!AY85</f>
        <v>0</v>
      </c>
      <c r="L136" s="103">
        <f>SUM(D136:K136)</f>
        <v>1418562.9200000004</v>
      </c>
    </row>
    <row r="137" spans="2:13" ht="15.95">
      <c r="B137" s="104"/>
      <c r="C137" s="114" t="s">
        <v>202</v>
      </c>
      <c r="D137" s="115">
        <f>SUM(D117:D136)</f>
        <v>3019326.2771774321</v>
      </c>
      <c r="E137" s="115">
        <f t="shared" ref="E137:K137" si="9">SUM(E117:E136)</f>
        <v>5905093.6468875334</v>
      </c>
      <c r="F137" s="115">
        <f t="shared" si="9"/>
        <v>7105770.7159774238</v>
      </c>
      <c r="G137" s="115">
        <f t="shared" si="9"/>
        <v>5704953.0361575307</v>
      </c>
      <c r="H137" s="115">
        <f t="shared" si="9"/>
        <v>5965016.9931161609</v>
      </c>
      <c r="I137" s="115">
        <f t="shared" si="9"/>
        <v>5809168.5359474327</v>
      </c>
      <c r="J137" s="115">
        <f t="shared" si="9"/>
        <v>5834361.7792736012</v>
      </c>
      <c r="K137" s="115">
        <f t="shared" si="9"/>
        <v>107460.6771050909</v>
      </c>
      <c r="L137" s="115">
        <f>SUM(D137:K137)</f>
        <v>39451151.661642209</v>
      </c>
      <c r="M137" s="116" t="s">
        <v>203</v>
      </c>
    </row>
    <row r="138" spans="2:13" ht="15.95">
      <c r="B138" s="189" t="s">
        <v>204</v>
      </c>
      <c r="C138" s="117" t="s">
        <v>184</v>
      </c>
      <c r="D138" s="102">
        <f>'[1]Staffing SPC Total'!AB94</f>
        <v>132991.11905651513</v>
      </c>
      <c r="E138" s="102">
        <f>'[1]Staffing SPC Total'!AB95</f>
        <v>352481.08241981146</v>
      </c>
      <c r="F138" s="102">
        <f>'[1]Staffing SPC Total'!AB96</f>
        <v>360804.88006642921</v>
      </c>
      <c r="G138" s="102">
        <f>'[1]Staffing SPC Total'!AB97</f>
        <v>370325.59466873267</v>
      </c>
      <c r="H138" s="102">
        <f>'[1]Staffing SPC Total'!AB98</f>
        <v>379583.30778808234</v>
      </c>
      <c r="I138" s="102">
        <f>'[1]Staffing SPC Total'!AB99</f>
        <v>389073.087751791</v>
      </c>
      <c r="J138" s="102">
        <f>'[1]Staffing SPC Total'!AB100</f>
        <v>395789.60337924527</v>
      </c>
      <c r="K138" s="102">
        <f>'[1]Staffing SPC Total'!AB101</f>
        <v>34955.998046424247</v>
      </c>
      <c r="L138" s="103">
        <f t="shared" si="5"/>
        <v>2416004.6731770313</v>
      </c>
    </row>
    <row r="139" spans="2:13" ht="15.95" hidden="1">
      <c r="B139" s="190"/>
      <c r="C139" s="107" t="s">
        <v>184</v>
      </c>
      <c r="D139" s="102">
        <f>'[1]Local Consultant '!AN88</f>
        <v>0</v>
      </c>
      <c r="E139" s="102">
        <f>'[1]Local Consultant '!AN89</f>
        <v>0</v>
      </c>
      <c r="F139" s="102">
        <f>'[1]Local Consultant '!AN90</f>
        <v>0</v>
      </c>
      <c r="G139" s="102">
        <f>'[1]Local Consultant '!AN91</f>
        <v>0</v>
      </c>
      <c r="H139" s="102">
        <f>'[1]Local Consultant '!AN92</f>
        <v>0</v>
      </c>
      <c r="I139" s="102">
        <f>'[1]Local Consultant '!AN93</f>
        <v>0</v>
      </c>
      <c r="J139" s="102">
        <f>'[1]Local Consultant '!AN94</f>
        <v>0</v>
      </c>
      <c r="K139" s="102">
        <f>'[1]Local Consultant '!AN95</f>
        <v>0</v>
      </c>
      <c r="L139" s="103">
        <f t="shared" si="5"/>
        <v>0</v>
      </c>
    </row>
    <row r="140" spans="2:13" ht="15.95" hidden="1">
      <c r="B140" s="190"/>
      <c r="C140" s="107" t="s">
        <v>184</v>
      </c>
      <c r="D140" s="102">
        <f>'[1]International Consultant'!AX70</f>
        <v>0</v>
      </c>
      <c r="E140" s="102">
        <f>'[1]International Consultant'!AX71</f>
        <v>0</v>
      </c>
      <c r="F140" s="102">
        <f>'[1]International Consultant'!AX72</f>
        <v>0</v>
      </c>
      <c r="G140" s="102">
        <f>'[1]International Consultant'!AX73</f>
        <v>0</v>
      </c>
      <c r="H140" s="102">
        <f>'[1]International Consultant'!AX74</f>
        <v>0</v>
      </c>
      <c r="I140" s="102">
        <f>'[1]International Consultant'!AX75</f>
        <v>0</v>
      </c>
      <c r="J140" s="102">
        <f>'[1]International Consultant'!AX76</f>
        <v>0</v>
      </c>
      <c r="K140" s="102">
        <f>'[1]International Consultant'!AX77</f>
        <v>0</v>
      </c>
      <c r="L140" s="103">
        <f t="shared" ref="L140:L177" si="10">SUM(D140:K140)</f>
        <v>0</v>
      </c>
    </row>
    <row r="141" spans="2:13" ht="15.95">
      <c r="B141" s="190"/>
      <c r="C141" s="107" t="s">
        <v>184</v>
      </c>
      <c r="D141" s="126">
        <f>'[1]Equipment Supplies'!AT402</f>
        <v>13333.333333333332</v>
      </c>
      <c r="L141" s="103">
        <f t="shared" si="10"/>
        <v>13333.333333333332</v>
      </c>
    </row>
    <row r="142" spans="2:13" ht="15.95" hidden="1">
      <c r="B142" s="190"/>
      <c r="C142" s="107" t="s">
        <v>184</v>
      </c>
      <c r="D142" s="118"/>
      <c r="E142" s="118"/>
      <c r="F142" s="118"/>
      <c r="G142" s="118"/>
      <c r="H142" s="118"/>
      <c r="I142" s="118"/>
      <c r="J142" s="118"/>
      <c r="K142" s="102"/>
      <c r="L142" s="103">
        <f t="shared" si="10"/>
        <v>0</v>
      </c>
    </row>
    <row r="143" spans="2:13" ht="15.95">
      <c r="B143" s="190"/>
      <c r="C143" s="107" t="s">
        <v>184</v>
      </c>
      <c r="D143" s="102">
        <f>[1]Workshop!AR621</f>
        <v>192.54</v>
      </c>
      <c r="E143" s="102">
        <f>[1]Workshop!AR622</f>
        <v>1554.04</v>
      </c>
      <c r="F143" s="102">
        <f>[1]Workshop!AR623</f>
        <v>1565.15</v>
      </c>
      <c r="G143" s="102">
        <f>[1]Workshop!AR624</f>
        <v>1576.52</v>
      </c>
      <c r="H143" s="102">
        <f>[1]Workshop!AR625</f>
        <v>1588.19</v>
      </c>
      <c r="I143" s="102">
        <f>[1]Workshop!AR626</f>
        <v>1600.14</v>
      </c>
      <c r="J143" s="102">
        <f>[1]Workshop!AR627</f>
        <v>316.32</v>
      </c>
      <c r="K143" s="102">
        <f>[1]Workshop!AR628</f>
        <v>0</v>
      </c>
      <c r="L143" s="103">
        <f t="shared" si="10"/>
        <v>8392.9000000000015</v>
      </c>
    </row>
    <row r="144" spans="2:13" ht="15.95">
      <c r="B144" s="190"/>
      <c r="C144" s="107" t="s">
        <v>184</v>
      </c>
      <c r="D144" s="105">
        <f>'[1]Travel Worksheet'!BP368</f>
        <v>0</v>
      </c>
      <c r="E144" s="105">
        <f>'[1]Travel Worksheet'!BP369</f>
        <v>215165.9619026935</v>
      </c>
      <c r="F144" s="105">
        <f>'[1]Travel Worksheet'!BP370</f>
        <v>94728.76072994218</v>
      </c>
      <c r="G144" s="105">
        <f>'[1]Travel Worksheet'!BP371</f>
        <v>97096.979748190715</v>
      </c>
      <c r="H144" s="105">
        <f>'[1]Travel Worksheet'!BP372</f>
        <v>231710.20719211776</v>
      </c>
      <c r="I144" s="105">
        <f>'[1]Travel Worksheet'!BP373</f>
        <v>102012.51434794287</v>
      </c>
      <c r="J144" s="105">
        <f>'[1]Travel Worksheet'!BP374</f>
        <v>243440.53643121867</v>
      </c>
      <c r="K144" s="105">
        <f>'[1]Travel Worksheet'!BP375</f>
        <v>0</v>
      </c>
      <c r="L144" s="103">
        <f>SUM(D144:K144)</f>
        <v>984154.96035210579</v>
      </c>
    </row>
    <row r="145" spans="2:13" ht="15.95">
      <c r="B145" s="190"/>
      <c r="C145" s="107" t="s">
        <v>184</v>
      </c>
      <c r="D145" s="102">
        <f>'[1]Professional Services'!AV205</f>
        <v>27391.29</v>
      </c>
      <c r="E145" s="102">
        <f>'[1]Professional Services'!AV206</f>
        <v>64974.75</v>
      </c>
      <c r="F145" s="102">
        <f>'[1]Professional Services'!AV207</f>
        <v>93649.32</v>
      </c>
      <c r="G145" s="102">
        <f>'[1]Professional Services'!AV208</f>
        <v>96013.78</v>
      </c>
      <c r="H145" s="102">
        <f>'[1]Professional Services'!AV209</f>
        <v>94780.39</v>
      </c>
      <c r="I145" s="102">
        <f>'[1]Professional Services'!AV210</f>
        <v>77097.97</v>
      </c>
      <c r="J145" s="102">
        <f>'[1]Professional Services'!AV211</f>
        <v>65126.55</v>
      </c>
      <c r="K145" s="102">
        <f>'[1]Professional Services'!AV212</f>
        <v>1281.7</v>
      </c>
      <c r="L145" s="103">
        <f t="shared" si="10"/>
        <v>520315.75</v>
      </c>
    </row>
    <row r="146" spans="2:13" ht="15.95">
      <c r="B146" s="190"/>
      <c r="C146" s="107" t="s">
        <v>184</v>
      </c>
      <c r="D146" s="105">
        <f>'[1]Other Cost'!AV66</f>
        <v>19148.2</v>
      </c>
      <c r="E146" s="105">
        <f>'[1]Other Cost'!AV67</f>
        <v>53454.39</v>
      </c>
      <c r="F146" s="105">
        <f>'[1]Other Cost'!AV68</f>
        <v>42368.06</v>
      </c>
      <c r="G146" s="105">
        <f>'[1]Other Cost'!AV69</f>
        <v>61130.97</v>
      </c>
      <c r="H146" s="105">
        <f>'[1]Other Cost'!AV70</f>
        <v>42247.53</v>
      </c>
      <c r="I146" s="105">
        <f>'[1]Other Cost'!AV71</f>
        <v>41060.89</v>
      </c>
      <c r="J146" s="105">
        <f>'[1]Other Cost'!AV72</f>
        <v>37591.160000000003</v>
      </c>
      <c r="K146" s="105">
        <f>'[1]Other Cost'!AV73</f>
        <v>6400.24</v>
      </c>
      <c r="L146" s="103">
        <f>SUM(D146:K146)</f>
        <v>303401.43999999994</v>
      </c>
    </row>
    <row r="147" spans="2:13" ht="15.95">
      <c r="B147" s="190"/>
      <c r="C147" s="107" t="s">
        <v>184</v>
      </c>
      <c r="D147" s="105">
        <f>'[1]Co-Finance'!AM78</f>
        <v>14743.41</v>
      </c>
      <c r="E147" s="105">
        <f>'[1]Co-Finance'!AM79</f>
        <v>30223.71</v>
      </c>
      <c r="F147" s="105">
        <f>'[1]Co-Finance'!AM80</f>
        <v>30979.41</v>
      </c>
      <c r="G147" s="105">
        <f>'[1]Co-Finance'!AM81</f>
        <v>31753.919999999998</v>
      </c>
      <c r="H147" s="105">
        <f>'[1]Co-Finance'!AM82</f>
        <v>32547.57</v>
      </c>
      <c r="I147" s="105">
        <f>'[1]Co-Finance'!AM83</f>
        <v>33361.35</v>
      </c>
      <c r="J147" s="105">
        <f>'[1]Co-Finance'!AM84</f>
        <v>34195.26</v>
      </c>
      <c r="K147" s="105">
        <f>'[1]Co-Finance'!AM85</f>
        <v>0</v>
      </c>
      <c r="L147" s="103">
        <f>SUM(D147:K147)</f>
        <v>207804.63</v>
      </c>
    </row>
    <row r="148" spans="2:13" ht="15.95">
      <c r="B148" s="190"/>
      <c r="C148" s="107" t="s">
        <v>185</v>
      </c>
      <c r="D148" s="102">
        <f>'[1]Staffing CSIRO Comp A-Act2'!AA32+'[1]Staffing National'!AA119+'[1]Staffing CSIRO Comp B'!AA44+'[1]Staffing FFA Comp B'!AA50+'[1]Staffing FFA Comp A-Act2'!AA38</f>
        <v>168021.89</v>
      </c>
      <c r="E148" s="102">
        <f>'[1]Staffing CSIRO Comp A-Act2'!AA33+'[1]Staffing National'!AA120+'[1]Staffing CSIRO Comp B'!AA45+'[1]Staffing FFA Comp B'!AA51+'[1]Staffing FFA Comp A-Act2'!AA39</f>
        <v>322200.15000000002</v>
      </c>
      <c r="F148" s="102">
        <f>'[1]Staffing CSIRO Comp A-Act2'!AA34+'[1]Staffing National'!AA121+'[1]Staffing CSIRO Comp B'!AA46+'[1]Staffing FFA Comp B'!AA52+'[1]Staffing FFA Comp A-Act2'!AA40</f>
        <v>330256.19</v>
      </c>
      <c r="G148" s="102">
        <f>'[1]Staffing CSIRO Comp A-Act2'!AA35+'[1]Staffing National'!AA122+'[1]Staffing CSIRO Comp B'!AA47+'[1]Staffing FFA Comp B'!AA53+'[1]Staffing FFA Comp A-Act2'!AA41</f>
        <v>338511.55</v>
      </c>
      <c r="H148" s="102">
        <f>'[1]Staffing CSIRO Comp A-Act2'!AA36+'[1]Staffing National'!AA123+'[1]Staffing CSIRO Comp B'!AA48+'[1]Staffing FFA Comp B'!AA54+'[1]Staffing FFA Comp A-Act2'!AA42</f>
        <v>346974.71999999997</v>
      </c>
      <c r="I148" s="102">
        <f>'[1]Staffing CSIRO Comp A-Act2'!AA37+'[1]Staffing National'!AA124+'[1]Staffing CSIRO Comp B'!AA49+'[1]Staffing FFA Comp B'!AA55+'[1]Staffing FFA Comp A-Act2'!AA43</f>
        <v>355649.02</v>
      </c>
      <c r="J148" s="102">
        <f>'[1]Staffing CSIRO Comp A-Act2'!AA38+'[1]Staffing National'!AA125+'[1]Staffing CSIRO Comp B'!AA50+'[1]Staffing FFA Comp B'!AA56+'[1]Staffing FFA Comp A-Act2'!AA44</f>
        <v>364540.28</v>
      </c>
      <c r="K148" s="102">
        <f>'[1]Staffing CSIRO Comp A-Act2'!AA39+'[1]Staffing National'!AA126+'[1]Staffing CSIRO Comp B'!AA51+'[1]Staffing FFA Comp B'!AA57+'[1]Staffing FFA Comp A-Act2'!AA45</f>
        <v>0</v>
      </c>
      <c r="L148" s="103">
        <f t="shared" si="10"/>
        <v>2226153.7999999998</v>
      </c>
    </row>
    <row r="149" spans="2:13" ht="15.95" hidden="1">
      <c r="B149" s="190"/>
      <c r="C149" s="107" t="s">
        <v>185</v>
      </c>
      <c r="D149" s="105">
        <f>'[1]Local Consultant '!BA88</f>
        <v>0</v>
      </c>
      <c r="E149" s="105">
        <f>'[1]Local Consultant '!BA89</f>
        <v>0</v>
      </c>
      <c r="F149" s="105">
        <f>'[1]Local Consultant '!BA90</f>
        <v>0</v>
      </c>
      <c r="G149" s="105">
        <f>'[1]Local Consultant '!BA91</f>
        <v>0</v>
      </c>
      <c r="H149" s="105">
        <f>'[1]Local Consultant '!BA92</f>
        <v>0</v>
      </c>
      <c r="I149" s="105">
        <f>'[1]Local Consultant '!BA93</f>
        <v>0</v>
      </c>
      <c r="J149" s="105">
        <f>'[1]Local Consultant '!BA94</f>
        <v>0</v>
      </c>
      <c r="K149" s="105">
        <f>'[1]Local Consultant '!BA95</f>
        <v>0</v>
      </c>
      <c r="L149" s="103">
        <f t="shared" si="10"/>
        <v>0</v>
      </c>
    </row>
    <row r="150" spans="2:13" ht="15.95" hidden="1">
      <c r="B150" s="190"/>
      <c r="C150" s="107" t="s">
        <v>185</v>
      </c>
      <c r="D150" s="118">
        <f>'[1]International Consultant'!BK70</f>
        <v>0</v>
      </c>
      <c r="E150" s="118">
        <f>'[1]International Consultant'!BK71</f>
        <v>0</v>
      </c>
      <c r="F150" s="118">
        <f>'[1]International Consultant'!BK72</f>
        <v>0</v>
      </c>
      <c r="G150" s="118">
        <f>'[1]International Consultant'!BK73</f>
        <v>0</v>
      </c>
      <c r="H150" s="118">
        <f>'[1]International Consultant'!BK74</f>
        <v>0</v>
      </c>
      <c r="I150" s="118">
        <f>'[1]International Consultant'!BK75</f>
        <v>0</v>
      </c>
      <c r="J150" s="118">
        <f>'[1]International Consultant'!BK76</f>
        <v>0</v>
      </c>
      <c r="K150" s="118">
        <f>'[1]International Consultant'!BK77</f>
        <v>0</v>
      </c>
      <c r="L150" s="103">
        <f t="shared" si="10"/>
        <v>0</v>
      </c>
    </row>
    <row r="151" spans="2:13" ht="15.95" hidden="1">
      <c r="B151" s="190"/>
      <c r="C151" s="107" t="s">
        <v>185</v>
      </c>
      <c r="D151" s="118"/>
      <c r="E151" s="118"/>
      <c r="F151" s="118"/>
      <c r="G151" s="118"/>
      <c r="H151" s="118"/>
      <c r="I151" s="118"/>
      <c r="J151" s="118"/>
      <c r="K151" s="118"/>
      <c r="L151" s="103">
        <f t="shared" si="10"/>
        <v>0</v>
      </c>
    </row>
    <row r="152" spans="2:13" ht="15.95" hidden="1">
      <c r="B152" s="190"/>
      <c r="C152" s="107" t="s">
        <v>185</v>
      </c>
      <c r="D152" s="118"/>
      <c r="E152" s="118"/>
      <c r="F152" s="118"/>
      <c r="G152" s="118"/>
      <c r="H152" s="118"/>
      <c r="I152" s="118"/>
      <c r="J152" s="118"/>
      <c r="K152" s="102"/>
      <c r="L152" s="103">
        <f t="shared" si="10"/>
        <v>0</v>
      </c>
    </row>
    <row r="153" spans="2:13" ht="15.95" hidden="1">
      <c r="B153" s="190"/>
      <c r="C153" s="107" t="s">
        <v>185</v>
      </c>
      <c r="D153" s="102">
        <f>[1]Workshop!BE621</f>
        <v>-6.0686523028152806E-4</v>
      </c>
      <c r="E153" s="102">
        <f>[1]Workshop!BE622</f>
        <v>3.9754170627475105E-3</v>
      </c>
      <c r="F153" s="102">
        <f>[1]Workshop!BE623</f>
        <v>-4.9251975108290935E-3</v>
      </c>
      <c r="G153" s="102">
        <f>[1]Workshop!BE624</f>
        <v>3.7016725514149584E-3</v>
      </c>
      <c r="H153" s="102">
        <f>[1]Workshop!BE625</f>
        <v>-3.2057856349183567E-3</v>
      </c>
      <c r="I153" s="102">
        <f>[1]Workshop!BE626</f>
        <v>1.4640697243066825E-3</v>
      </c>
      <c r="J153" s="102">
        <f>[1]Workshop!BE627</f>
        <v>2.778200553507304E-3</v>
      </c>
      <c r="K153" s="102">
        <f>[1]Workshop!BE628</f>
        <v>0</v>
      </c>
      <c r="L153" s="103">
        <f t="shared" si="10"/>
        <v>3.1815115159474772E-3</v>
      </c>
    </row>
    <row r="154" spans="2:13" ht="15.95">
      <c r="B154" s="190"/>
      <c r="C154" s="107" t="s">
        <v>185</v>
      </c>
      <c r="D154" s="105">
        <f>'[1]Travel Worksheet'!CC368</f>
        <v>0</v>
      </c>
      <c r="E154" s="105">
        <f>'[1]Travel Worksheet'!CC369</f>
        <v>86403.02162894432</v>
      </c>
      <c r="F154" s="105">
        <f>'[1]Travel Worksheet'!CC370</f>
        <v>88563.097169667919</v>
      </c>
      <c r="G154" s="105">
        <f>'[1]Travel Worksheet'!CC371</f>
        <v>90777.174598909638</v>
      </c>
      <c r="H154" s="105">
        <f>'[1]Travel Worksheet'!CC372</f>
        <v>93046.603963882371</v>
      </c>
      <c r="I154" s="105">
        <f>'[1]Travel Worksheet'!CC373</f>
        <v>70274.671941142733</v>
      </c>
      <c r="J154" s="105">
        <f>'[1]Travel Worksheet'!CC374</f>
        <v>0</v>
      </c>
      <c r="K154" s="105">
        <f>'[1]Travel Worksheet'!CC375</f>
        <v>0</v>
      </c>
      <c r="L154" s="103">
        <f>SUM(D154:K154)</f>
        <v>429064.56930254702</v>
      </c>
    </row>
    <row r="155" spans="2:13" ht="15.95">
      <c r="B155" s="190"/>
      <c r="C155" s="107" t="s">
        <v>185</v>
      </c>
      <c r="D155" s="102">
        <f>'[1]Professional Services'!BI205</f>
        <v>-3.4622181083250325E-3</v>
      </c>
      <c r="E155" s="102">
        <f>'[1]Professional Services'!BI206</f>
        <v>0</v>
      </c>
      <c r="F155" s="102">
        <f>'[1]Professional Services'!BI207</f>
        <v>48825</v>
      </c>
      <c r="G155" s="102">
        <f>'[1]Professional Services'!BI208</f>
        <v>48825</v>
      </c>
      <c r="H155" s="102">
        <f>'[1]Professional Services'!BI209</f>
        <v>29555</v>
      </c>
      <c r="I155" s="102">
        <f>'[1]Professional Services'!BI210</f>
        <v>24455</v>
      </c>
      <c r="J155" s="102">
        <f>'[1]Professional Services'!BI211</f>
        <v>0</v>
      </c>
      <c r="K155" s="102">
        <f>'[1]Professional Services'!BI212</f>
        <v>0</v>
      </c>
      <c r="L155" s="103">
        <f t="shared" si="10"/>
        <v>151659.9965377819</v>
      </c>
    </row>
    <row r="156" spans="2:13" ht="15.95" hidden="1">
      <c r="B156" s="190"/>
      <c r="C156" s="107" t="s">
        <v>185</v>
      </c>
      <c r="D156" s="102">
        <f>'[1]Other Cost'!BI66</f>
        <v>0</v>
      </c>
      <c r="E156" s="102">
        <f>'[1]Other Cost'!BI67</f>
        <v>0</v>
      </c>
      <c r="F156" s="102">
        <f>'[1]Other Cost'!BI68</f>
        <v>0</v>
      </c>
      <c r="G156" s="102">
        <f>'[1]Other Cost'!BI69</f>
        <v>0</v>
      </c>
      <c r="H156" s="102">
        <f>'[1]Other Cost'!BI70</f>
        <v>0</v>
      </c>
      <c r="I156" s="102">
        <f>'[1]Other Cost'!BI71</f>
        <v>0</v>
      </c>
      <c r="J156" s="102">
        <f>'[1]Other Cost'!BI72</f>
        <v>0</v>
      </c>
      <c r="K156" s="102">
        <f>'[1]Other Cost'!BI73</f>
        <v>0</v>
      </c>
      <c r="L156" s="103">
        <f t="shared" si="10"/>
        <v>0</v>
      </c>
    </row>
    <row r="157" spans="2:13" ht="15.95">
      <c r="B157" s="190"/>
      <c r="C157" s="107" t="s">
        <v>185</v>
      </c>
      <c r="D157" s="129">
        <f>'[1]Co-Finance'!AZ78</f>
        <v>41415.86</v>
      </c>
      <c r="E157" s="129">
        <f>'[1]Co-Finance'!AZ79</f>
        <v>57316.24</v>
      </c>
      <c r="F157" s="129">
        <f>'[1]Co-Finance'!AZ80</f>
        <v>58749.66</v>
      </c>
      <c r="G157" s="129">
        <f>'[1]Co-Finance'!AZ81</f>
        <v>60218.16</v>
      </c>
      <c r="H157" s="129">
        <f>'[1]Co-Finance'!AZ82</f>
        <v>61723.4</v>
      </c>
      <c r="I157" s="129">
        <f>'[1]Co-Finance'!AZ83</f>
        <v>63266.700000000004</v>
      </c>
      <c r="J157" s="129">
        <f>'[1]Co-Finance'!AZ84</f>
        <v>64848.060000000005</v>
      </c>
      <c r="K157" s="129">
        <f>'[1]Co-Finance'!AZ85</f>
        <v>0</v>
      </c>
      <c r="L157" s="103">
        <f>SUM(D157:K157)</f>
        <v>407538.08</v>
      </c>
    </row>
    <row r="158" spans="2:13" ht="15.95">
      <c r="B158" s="104"/>
      <c r="C158" s="114" t="s">
        <v>205</v>
      </c>
      <c r="D158" s="115">
        <f>SUM(D138:D157)</f>
        <v>417237.63832076517</v>
      </c>
      <c r="E158" s="115">
        <f t="shared" ref="E158:K158" si="11">SUM(E138:E157)</f>
        <v>1183773.3499268664</v>
      </c>
      <c r="F158" s="115">
        <f t="shared" si="11"/>
        <v>1150489.523040842</v>
      </c>
      <c r="G158" s="115">
        <f t="shared" si="11"/>
        <v>1196229.6527175053</v>
      </c>
      <c r="H158" s="115">
        <f t="shared" si="11"/>
        <v>1313756.9157382969</v>
      </c>
      <c r="I158" s="115">
        <f t="shared" si="11"/>
        <v>1157851.3455049463</v>
      </c>
      <c r="J158" s="115">
        <f t="shared" si="11"/>
        <v>1205847.7725886649</v>
      </c>
      <c r="K158" s="115">
        <f t="shared" si="11"/>
        <v>42637.938046424242</v>
      </c>
      <c r="L158" s="115">
        <f>SUM(D158:K158)</f>
        <v>7667824.1358843111</v>
      </c>
      <c r="M158" s="116" t="s">
        <v>206</v>
      </c>
    </row>
    <row r="159" spans="2:13" ht="15.95">
      <c r="B159" s="189" t="s">
        <v>207</v>
      </c>
      <c r="C159" s="117" t="s">
        <v>184</v>
      </c>
      <c r="D159" s="102">
        <f>'[1]Staffing SPC Total'!AC94</f>
        <v>211233.40848484845</v>
      </c>
      <c r="E159" s="102">
        <f>'[1]Staffing SPC Total'!AC95</f>
        <v>632555.59666666668</v>
      </c>
      <c r="F159" s="102">
        <f>'[1]Staffing SPC Total'!AC96</f>
        <v>648371.78363636369</v>
      </c>
      <c r="G159" s="102">
        <f>'[1]Staffing SPC Total'!AC97</f>
        <v>664579.25787878758</v>
      </c>
      <c r="H159" s="102">
        <f>'[1]Staffing SPC Total'!AC98</f>
        <v>681192.4096969699</v>
      </c>
      <c r="I159" s="102">
        <f>'[1]Staffing SPC Total'!AC99</f>
        <v>698223.31454545469</v>
      </c>
      <c r="J159" s="102">
        <f>'[1]Staffing SPC Total'!AC100</f>
        <v>712557.88121212111</v>
      </c>
      <c r="K159" s="102">
        <f>'[1]Staffing SPC Total'!AC101</f>
        <v>60412.197575757571</v>
      </c>
      <c r="L159" s="103">
        <f t="shared" si="10"/>
        <v>4309125.8496969687</v>
      </c>
    </row>
    <row r="160" spans="2:13" ht="15.95" hidden="1">
      <c r="B160" s="190"/>
      <c r="C160" s="107" t="s">
        <v>184</v>
      </c>
      <c r="D160" s="102">
        <f>'[1]Local Consultant '!AO88</f>
        <v>0</v>
      </c>
      <c r="E160" s="102">
        <f>'[1]Local Consultant '!AO89</f>
        <v>0</v>
      </c>
      <c r="F160" s="102">
        <f>'[1]Local Consultant '!AO90</f>
        <v>0</v>
      </c>
      <c r="G160" s="102">
        <f>'[1]Local Consultant '!AO91</f>
        <v>0</v>
      </c>
      <c r="H160" s="102">
        <f>'[1]Local Consultant '!AO92</f>
        <v>0</v>
      </c>
      <c r="I160" s="102">
        <f>'[1]Local Consultant '!AO93</f>
        <v>0</v>
      </c>
      <c r="J160" s="102">
        <f>'[1]Local Consultant '!AO94</f>
        <v>0</v>
      </c>
      <c r="K160" s="102">
        <f>'[1]Local Consultant '!AO95</f>
        <v>0</v>
      </c>
      <c r="L160" s="103">
        <f t="shared" si="10"/>
        <v>0</v>
      </c>
    </row>
    <row r="161" spans="2:12" ht="15.95" hidden="1">
      <c r="B161" s="190"/>
      <c r="C161" s="107" t="s">
        <v>184</v>
      </c>
      <c r="D161" s="118">
        <f>'[1]International Consultant'!AY70</f>
        <v>0</v>
      </c>
      <c r="E161" s="118">
        <f>'[1]International Consultant'!AY71</f>
        <v>0</v>
      </c>
      <c r="F161" s="118">
        <f>'[1]International Consultant'!AY72</f>
        <v>0</v>
      </c>
      <c r="G161" s="118">
        <f>'[1]International Consultant'!AY73</f>
        <v>0</v>
      </c>
      <c r="H161" s="118">
        <f>'[1]International Consultant'!AY74</f>
        <v>0</v>
      </c>
      <c r="I161" s="118">
        <f>'[1]International Consultant'!AY75</f>
        <v>0</v>
      </c>
      <c r="J161" s="118">
        <f>'[1]International Consultant'!AY76</f>
        <v>0</v>
      </c>
      <c r="K161" s="118">
        <f>'[1]International Consultant'!AY77</f>
        <v>0</v>
      </c>
      <c r="L161" s="103">
        <f t="shared" si="10"/>
        <v>0</v>
      </c>
    </row>
    <row r="162" spans="2:12" ht="15.95">
      <c r="B162" s="190"/>
      <c r="C162" s="107" t="s">
        <v>184</v>
      </c>
      <c r="D162" s="105">
        <f>'[1]Equipment Supplies'!AU402</f>
        <v>13333.333333333332</v>
      </c>
      <c r="E162" s="118"/>
      <c r="F162" s="118"/>
      <c r="G162" s="118"/>
      <c r="H162" s="118"/>
      <c r="I162" s="118"/>
      <c r="J162" s="118"/>
      <c r="K162" s="102"/>
      <c r="L162" s="103">
        <f t="shared" si="10"/>
        <v>13333.333333333332</v>
      </c>
    </row>
    <row r="163" spans="2:12" ht="15.95" hidden="1">
      <c r="B163" s="190"/>
      <c r="C163" s="107" t="s">
        <v>184</v>
      </c>
      <c r="D163" s="118"/>
      <c r="E163" s="118"/>
      <c r="F163" s="118"/>
      <c r="G163" s="118"/>
      <c r="H163" s="118"/>
      <c r="I163" s="118"/>
      <c r="J163" s="102"/>
      <c r="K163" s="102"/>
      <c r="L163" s="103">
        <f t="shared" si="10"/>
        <v>0</v>
      </c>
    </row>
    <row r="164" spans="2:12" ht="15.95" hidden="1">
      <c r="B164" s="190"/>
      <c r="C164" s="107" t="s">
        <v>184</v>
      </c>
      <c r="D164" s="105"/>
      <c r="E164" s="105"/>
      <c r="F164" s="105"/>
      <c r="G164" s="105"/>
      <c r="H164" s="105"/>
      <c r="I164" s="102"/>
      <c r="J164" s="102"/>
      <c r="K164" s="102"/>
      <c r="L164" s="103">
        <f t="shared" si="10"/>
        <v>0</v>
      </c>
    </row>
    <row r="165" spans="2:12" ht="15.95">
      <c r="B165" s="190"/>
      <c r="C165" s="107" t="s">
        <v>184</v>
      </c>
      <c r="D165" s="105">
        <f>'[1]Travel Worksheet'!BQ368</f>
        <v>0</v>
      </c>
      <c r="E165" s="105">
        <f>'[1]Travel Worksheet'!BQ369</f>
        <v>17399.692900244863</v>
      </c>
      <c r="F165" s="105">
        <f>'[1]Travel Worksheet'!BQ370</f>
        <v>17834.685222750984</v>
      </c>
      <c r="G165" s="105">
        <f>'[1]Travel Worksheet'!BQ371</f>
        <v>18280.552353319759</v>
      </c>
      <c r="H165" s="105">
        <f>'[1]Travel Worksheet'!BQ372</f>
        <v>18737.566162152751</v>
      </c>
      <c r="I165" s="105">
        <f>'[1]Travel Worksheet'!BQ373</f>
        <v>19206.005316206567</v>
      </c>
      <c r="J165" s="105">
        <f>'[1]Travel Worksheet'!BQ374</f>
        <v>19686.155449111731</v>
      </c>
      <c r="K165" s="105">
        <f>'[1]Travel Worksheet'!BQ375</f>
        <v>0</v>
      </c>
      <c r="L165" s="103">
        <f>SUM(D165:K165)</f>
        <v>111144.65740378665</v>
      </c>
    </row>
    <row r="166" spans="2:12" ht="15.95">
      <c r="B166" s="190"/>
      <c r="C166" s="107" t="s">
        <v>184</v>
      </c>
      <c r="D166" s="102">
        <f>'[1]Professional Services'!AW205</f>
        <v>27391.29</v>
      </c>
      <c r="E166" s="102">
        <f>'[1]Professional Services'!AW206</f>
        <v>59599.75</v>
      </c>
      <c r="F166" s="102">
        <f>'[1]Professional Services'!AW207</f>
        <v>74149.320000000007</v>
      </c>
      <c r="G166" s="102">
        <f>'[1]Professional Services'!AW208</f>
        <v>76513.78</v>
      </c>
      <c r="H166" s="102">
        <f>'[1]Professional Services'!AW209</f>
        <v>75280.39</v>
      </c>
      <c r="I166" s="102">
        <f>'[1]Professional Services'!AW210</f>
        <v>66347.97</v>
      </c>
      <c r="J166" s="102">
        <f>'[1]Professional Services'!AW211</f>
        <v>59751.55</v>
      </c>
      <c r="K166" s="102">
        <f>'[1]Professional Services'!AW212</f>
        <v>1281.7</v>
      </c>
      <c r="L166" s="103">
        <f t="shared" si="10"/>
        <v>440315.75</v>
      </c>
    </row>
    <row r="167" spans="2:12" ht="15.95">
      <c r="B167" s="190"/>
      <c r="C167" s="107" t="s">
        <v>184</v>
      </c>
      <c r="D167" s="105">
        <f>'[1]Other Cost'!AW66</f>
        <v>35724.04</v>
      </c>
      <c r="E167" s="105">
        <f>'[1]Other Cost'!AW67</f>
        <v>101146.36</v>
      </c>
      <c r="F167" s="105">
        <f>'[1]Other Cost'!AW68</f>
        <v>79257.490000000005</v>
      </c>
      <c r="G167" s="105">
        <f>'[1]Other Cost'!AW69</f>
        <v>116036.6</v>
      </c>
      <c r="H167" s="105">
        <f>'[1]Other Cost'!AW70</f>
        <v>78817.100000000006</v>
      </c>
      <c r="I167" s="105">
        <f>'[1]Other Cost'!AW71</f>
        <v>76379.13</v>
      </c>
      <c r="J167" s="105">
        <f>'[1]Other Cost'!AW72</f>
        <v>69450.960000000006</v>
      </c>
      <c r="K167" s="105">
        <f>'[1]Other Cost'!AW73</f>
        <v>12580.05</v>
      </c>
      <c r="L167" s="103">
        <f>SUM(D167:K167)</f>
        <v>569391.73</v>
      </c>
    </row>
    <row r="168" spans="2:12" ht="15.95">
      <c r="B168" s="190"/>
      <c r="C168" s="107" t="s">
        <v>184</v>
      </c>
      <c r="D168" s="105">
        <f>'[1]Co-Finance'!AN78</f>
        <v>14743.41</v>
      </c>
      <c r="E168" s="105">
        <f>'[1]Co-Finance'!AN79</f>
        <v>30223.71</v>
      </c>
      <c r="F168" s="105">
        <f>'[1]Co-Finance'!AN80</f>
        <v>30979.41</v>
      </c>
      <c r="G168" s="105">
        <f>'[1]Co-Finance'!AN81</f>
        <v>31753.919999999998</v>
      </c>
      <c r="H168" s="105">
        <f>'[1]Co-Finance'!AN82</f>
        <v>32547.57</v>
      </c>
      <c r="I168" s="105">
        <f>'[1]Co-Finance'!AN83</f>
        <v>33361.35</v>
      </c>
      <c r="J168" s="105">
        <f>'[1]Co-Finance'!AN84</f>
        <v>34195.26</v>
      </c>
      <c r="K168" s="105">
        <f>'[1]Co-Finance'!AN85</f>
        <v>0</v>
      </c>
      <c r="L168" s="103">
        <f>SUM(D168:K168)</f>
        <v>207804.63</v>
      </c>
    </row>
    <row r="169" spans="2:12" ht="15.95">
      <c r="B169" s="190"/>
      <c r="C169" s="107" t="s">
        <v>185</v>
      </c>
      <c r="D169" s="102">
        <f>'[1]Staffing CSIRO Comp A-Act2'!AB32+'[1]Staffing National'!AB119+'[1]Staffing CSIRO Comp B'!AB44+'[1]Staffing FFA Comp B'!AB50+'[1]Staffing FFA Comp A-Act2'!AB38</f>
        <v>46492.79</v>
      </c>
      <c r="E169" s="102">
        <f>'[1]Staffing CSIRO Comp A-Act2'!AB33+'[1]Staffing National'!AB120+'[1]Staffing CSIRO Comp B'!AB45+'[1]Staffing FFA Comp B'!AB51+'[1]Staffing FFA Comp A-Act2'!AB39</f>
        <v>168908.99</v>
      </c>
      <c r="F169" s="102">
        <f>'[1]Staffing CSIRO Comp A-Act2'!AB34+'[1]Staffing National'!AB121+'[1]Staffing CSIRO Comp B'!AB46+'[1]Staffing FFA Comp B'!AB52+'[1]Staffing FFA Comp A-Act2'!AB40</f>
        <v>173132.15</v>
      </c>
      <c r="G169" s="102">
        <f>'[1]Staffing CSIRO Comp A-Act2'!AB35+'[1]Staffing National'!AB122+'[1]Staffing CSIRO Comp B'!AB47+'[1]Staffing FFA Comp B'!AB53+'[1]Staffing FFA Comp A-Act2'!AB41</f>
        <v>177460.41</v>
      </c>
      <c r="H169" s="102">
        <f>'[1]Staffing CSIRO Comp A-Act2'!AB36+'[1]Staffing National'!AB123+'[1]Staffing CSIRO Comp B'!AB48+'[1]Staffing FFA Comp B'!AB54+'[1]Staffing FFA Comp A-Act2'!AB42</f>
        <v>181896.32000000001</v>
      </c>
      <c r="I169" s="102">
        <f>'[1]Staffing CSIRO Comp A-Act2'!AB37+'[1]Staffing National'!AB124+'[1]Staffing CSIRO Comp B'!AB49+'[1]Staffing FFA Comp B'!AB55+'[1]Staffing FFA Comp A-Act2'!AB43</f>
        <v>186444.56</v>
      </c>
      <c r="J169" s="102">
        <f>'[1]Staffing CSIRO Comp A-Act2'!AB38+'[1]Staffing National'!AB125+'[1]Staffing CSIRO Comp B'!AB50+'[1]Staffing FFA Comp B'!AB56+'[1]Staffing FFA Comp A-Act2'!AB44</f>
        <v>191105</v>
      </c>
      <c r="K169" s="102">
        <f>'[1]Staffing CSIRO Comp A-Act2'!AB39+'[1]Staffing National'!AB126+'[1]Staffing CSIRO Comp B'!AB51+'[1]Staffing FFA Comp B'!AB57+'[1]Staffing FFA Comp A-Act2'!AB45</f>
        <v>0</v>
      </c>
      <c r="L169" s="103">
        <f t="shared" si="10"/>
        <v>1125440.22</v>
      </c>
    </row>
    <row r="170" spans="2:12" ht="15.95" hidden="1">
      <c r="B170" s="190"/>
      <c r="C170" s="107" t="s">
        <v>185</v>
      </c>
      <c r="D170" s="118">
        <f>'[1]Local Consultant '!BB88</f>
        <v>0</v>
      </c>
      <c r="E170" s="118">
        <f>'[1]Local Consultant '!BB89</f>
        <v>0</v>
      </c>
      <c r="F170" s="118">
        <f>'[1]Local Consultant '!BB90</f>
        <v>0</v>
      </c>
      <c r="G170" s="118">
        <f>'[1]Local Consultant '!BB91</f>
        <v>0</v>
      </c>
      <c r="H170" s="118">
        <f>'[1]Local Consultant '!BB92</f>
        <v>0</v>
      </c>
      <c r="I170" s="118">
        <f>'[1]Local Consultant '!BB93</f>
        <v>0</v>
      </c>
      <c r="J170" s="118">
        <f>'[1]Local Consultant '!BB94</f>
        <v>0</v>
      </c>
      <c r="K170" s="118">
        <f>'[1]Local Consultant '!BB95</f>
        <v>0</v>
      </c>
      <c r="L170" s="103">
        <f t="shared" si="10"/>
        <v>0</v>
      </c>
    </row>
    <row r="171" spans="2:12" ht="15.95" hidden="1">
      <c r="B171" s="190"/>
      <c r="C171" s="107" t="s">
        <v>185</v>
      </c>
      <c r="D171" s="118">
        <f>'[1]International Consultant'!BL70</f>
        <v>0</v>
      </c>
      <c r="E171" s="118">
        <f>'[1]International Consultant'!BL71</f>
        <v>0</v>
      </c>
      <c r="F171" s="118">
        <f>'[1]International Consultant'!BL72</f>
        <v>0</v>
      </c>
      <c r="G171" s="118">
        <f>'[1]International Consultant'!BL73</f>
        <v>0</v>
      </c>
      <c r="H171" s="118">
        <f>'[1]International Consultant'!BL74</f>
        <v>0</v>
      </c>
      <c r="I171" s="118">
        <f>'[1]International Consultant'!BL75</f>
        <v>0</v>
      </c>
      <c r="J171" s="118">
        <f>'[1]International Consultant'!BL76</f>
        <v>0</v>
      </c>
      <c r="K171" s="118">
        <f>'[1]International Consultant'!BL77</f>
        <v>0</v>
      </c>
      <c r="L171" s="103">
        <f t="shared" si="10"/>
        <v>0</v>
      </c>
    </row>
    <row r="172" spans="2:12" ht="15.95" hidden="1">
      <c r="B172" s="190"/>
      <c r="C172" s="107" t="s">
        <v>185</v>
      </c>
      <c r="D172" s="118"/>
      <c r="E172" s="118"/>
      <c r="F172" s="118"/>
      <c r="G172" s="118"/>
      <c r="H172" s="118"/>
      <c r="I172" s="118"/>
      <c r="J172" s="118"/>
      <c r="K172" s="102"/>
      <c r="L172" s="103">
        <f t="shared" si="10"/>
        <v>0</v>
      </c>
    </row>
    <row r="173" spans="2:12" ht="15.95" hidden="1">
      <c r="B173" s="190"/>
      <c r="C173" s="107" t="s">
        <v>185</v>
      </c>
      <c r="D173" s="118"/>
      <c r="E173" s="118"/>
      <c r="F173" s="118"/>
      <c r="G173" s="118"/>
      <c r="H173" s="118"/>
      <c r="I173" s="118"/>
      <c r="J173" s="102"/>
      <c r="K173" s="102"/>
      <c r="L173" s="103">
        <f t="shared" si="10"/>
        <v>0</v>
      </c>
    </row>
    <row r="174" spans="2:12" ht="15.95" hidden="1">
      <c r="B174" s="190"/>
      <c r="C174" s="107" t="s">
        <v>185</v>
      </c>
      <c r="D174" s="118"/>
      <c r="E174" s="118"/>
      <c r="F174" s="118"/>
      <c r="G174" s="118"/>
      <c r="H174" s="118"/>
      <c r="I174" s="102"/>
      <c r="J174" s="102"/>
      <c r="K174" s="102"/>
      <c r="L174" s="103">
        <f t="shared" si="10"/>
        <v>0</v>
      </c>
    </row>
    <row r="175" spans="2:12" ht="15.95">
      <c r="B175" s="190"/>
      <c r="C175" s="107" t="s">
        <v>185</v>
      </c>
      <c r="D175" s="105">
        <f>'[1]Travel Worksheet'!CD368</f>
        <v>0</v>
      </c>
      <c r="E175" s="105">
        <f>'[1]Travel Worksheet'!CD369</f>
        <v>29617.914320209489</v>
      </c>
      <c r="F175" s="105">
        <f>'[1]Travel Worksheet'!CD370</f>
        <v>30358.362178214713</v>
      </c>
      <c r="G175" s="105">
        <f>'[1]Travel Worksheet'!CD371</f>
        <v>31117.321232670085</v>
      </c>
      <c r="H175" s="105">
        <f>'[1]Travel Worksheet'!CD372</f>
        <v>31895.254263486833</v>
      </c>
      <c r="I175" s="105">
        <f>'[1]Travel Worksheet'!CD373</f>
        <v>32692.635620074005</v>
      </c>
      <c r="J175" s="105">
        <f>'[1]Travel Worksheet'!CD374</f>
        <v>33509.951510575847</v>
      </c>
      <c r="K175" s="105">
        <f>'[1]Travel Worksheet'!CD375</f>
        <v>0</v>
      </c>
      <c r="L175" s="103">
        <f>SUM(D175:K175)</f>
        <v>189191.43912523094</v>
      </c>
    </row>
    <row r="176" spans="2:12" ht="15.95">
      <c r="B176" s="190"/>
      <c r="C176" s="107" t="s">
        <v>185</v>
      </c>
      <c r="D176" s="105">
        <f>'[1]Professional Services'!BJ205</f>
        <v>-3.4622181083250325E-3</v>
      </c>
      <c r="E176" s="105">
        <f>'[1]Professional Services'!BJ206</f>
        <v>0</v>
      </c>
      <c r="F176" s="105">
        <f>'[1]Professional Services'!BJ207</f>
        <v>24412.5</v>
      </c>
      <c r="G176" s="105">
        <f>'[1]Professional Services'!BJ208</f>
        <v>24412.5</v>
      </c>
      <c r="H176" s="105">
        <f>'[1]Professional Services'!BJ209</f>
        <v>14777.5</v>
      </c>
      <c r="I176" s="105">
        <f>'[1]Professional Services'!BJ210</f>
        <v>12227.5</v>
      </c>
      <c r="J176" s="105">
        <f>'[1]Professional Services'!BJ211</f>
        <v>0</v>
      </c>
      <c r="K176" s="105">
        <f>'[1]Professional Services'!BJ212</f>
        <v>0</v>
      </c>
      <c r="L176" s="103">
        <f t="shared" si="10"/>
        <v>75829.996537781888</v>
      </c>
    </row>
    <row r="177" spans="2:13" ht="15.95" hidden="1">
      <c r="B177" s="190"/>
      <c r="C177" s="107" t="s">
        <v>185</v>
      </c>
      <c r="D177" s="105">
        <f>'[1]Other Cost'!BJ66</f>
        <v>0</v>
      </c>
      <c r="E177" s="105">
        <f>'[1]Other Cost'!BJ67</f>
        <v>0</v>
      </c>
      <c r="F177" s="105">
        <f>'[1]Other Cost'!BJ68</f>
        <v>0</v>
      </c>
      <c r="G177" s="105">
        <f>'[1]Other Cost'!BJ69</f>
        <v>0</v>
      </c>
      <c r="H177" s="105">
        <f>'[1]Other Cost'!BJ70</f>
        <v>0</v>
      </c>
      <c r="I177" s="105">
        <f>'[1]Other Cost'!BJ71</f>
        <v>0</v>
      </c>
      <c r="J177" s="105">
        <f>'[1]Other Cost'!BJ72</f>
        <v>0</v>
      </c>
      <c r="K177" s="105">
        <f>'[1]Other Cost'!BJ73</f>
        <v>0</v>
      </c>
      <c r="L177" s="103">
        <f t="shared" si="10"/>
        <v>0</v>
      </c>
    </row>
    <row r="178" spans="2:13" ht="15.95">
      <c r="B178" s="190"/>
      <c r="C178" s="107" t="s">
        <v>185</v>
      </c>
      <c r="D178" s="105">
        <f>'[1]Co-Finance'!BA78</f>
        <v>33244.86</v>
      </c>
      <c r="E178" s="105">
        <f>'[1]Co-Finance'!BA79</f>
        <v>40566.239999999998</v>
      </c>
      <c r="F178" s="105">
        <f>'[1]Co-Finance'!BA80</f>
        <v>41580.660000000003</v>
      </c>
      <c r="G178" s="105">
        <f>'[1]Co-Finance'!BA81</f>
        <v>42620.160000000003</v>
      </c>
      <c r="H178" s="105">
        <f>'[1]Co-Finance'!BA82</f>
        <v>43685.4</v>
      </c>
      <c r="I178" s="105">
        <f>'[1]Co-Finance'!BA83</f>
        <v>44777.700000000004</v>
      </c>
      <c r="J178" s="105">
        <f>'[1]Co-Finance'!BA84</f>
        <v>45897.060000000005</v>
      </c>
      <c r="K178" s="105">
        <f>'[1]Co-Finance'!BA85</f>
        <v>0</v>
      </c>
      <c r="L178" s="103">
        <f>SUM(D178:K178)</f>
        <v>292372.08</v>
      </c>
    </row>
    <row r="179" spans="2:13" ht="15.95">
      <c r="B179" s="104"/>
      <c r="C179" s="114" t="s">
        <v>208</v>
      </c>
      <c r="D179" s="115">
        <f>SUM(D159:D178)</f>
        <v>382163.12835596362</v>
      </c>
      <c r="E179" s="115">
        <f t="shared" ref="E179:K179" si="12">SUM(E159:E178)</f>
        <v>1080018.2538871211</v>
      </c>
      <c r="F179" s="115">
        <f t="shared" si="12"/>
        <v>1120076.3610373295</v>
      </c>
      <c r="G179" s="115">
        <f t="shared" si="12"/>
        <v>1182774.5014647772</v>
      </c>
      <c r="H179" s="115">
        <f t="shared" si="12"/>
        <v>1158829.5101226096</v>
      </c>
      <c r="I179" s="115">
        <f t="shared" si="12"/>
        <v>1169660.1654817353</v>
      </c>
      <c r="J179" s="115">
        <f t="shared" si="12"/>
        <v>1166153.8181718087</v>
      </c>
      <c r="K179" s="115">
        <f t="shared" si="12"/>
        <v>74273.947575757571</v>
      </c>
      <c r="L179" s="115">
        <f>SUM(D179:K179)</f>
        <v>7333949.6860971022</v>
      </c>
      <c r="M179" s="116" t="s">
        <v>209</v>
      </c>
    </row>
    <row r="180" spans="2:13" ht="15.95">
      <c r="B180" s="124" t="s">
        <v>210</v>
      </c>
      <c r="C180" s="124"/>
      <c r="D180" s="125">
        <f t="shared" ref="D180:L180" si="13">SUM(D179,D158,D137)</f>
        <v>3818727.0438541612</v>
      </c>
      <c r="E180" s="125">
        <f t="shared" si="13"/>
        <v>8168885.2507015206</v>
      </c>
      <c r="F180" s="125">
        <f t="shared" si="13"/>
        <v>9376336.6000555959</v>
      </c>
      <c r="G180" s="125">
        <f t="shared" si="13"/>
        <v>8083957.190339813</v>
      </c>
      <c r="H180" s="125">
        <f t="shared" si="13"/>
        <v>8437603.4189770669</v>
      </c>
      <c r="I180" s="125">
        <f t="shared" si="13"/>
        <v>8136680.0469341148</v>
      </c>
      <c r="J180" s="125">
        <f t="shared" si="13"/>
        <v>8206363.3700340744</v>
      </c>
      <c r="K180" s="125">
        <f t="shared" si="13"/>
        <v>224372.56272727271</v>
      </c>
      <c r="L180" s="125">
        <f t="shared" si="13"/>
        <v>54452925.483623624</v>
      </c>
    </row>
    <row r="181" spans="2:13">
      <c r="L181" s="2"/>
    </row>
    <row r="183" spans="2:13">
      <c r="B183" t="s">
        <v>192</v>
      </c>
      <c r="D183" s="123">
        <f t="shared" ref="D183:L183" si="14">D71</f>
        <v>979091.52375600359</v>
      </c>
      <c r="E183" s="123">
        <f t="shared" si="14"/>
        <v>8395399.1688699313</v>
      </c>
      <c r="F183" s="123">
        <f t="shared" si="14"/>
        <v>7690781.5658356529</v>
      </c>
      <c r="G183" s="123">
        <f t="shared" si="14"/>
        <v>7201782.3198976666</v>
      </c>
      <c r="H183" s="123">
        <f t="shared" si="14"/>
        <v>4441492.848770597</v>
      </c>
      <c r="I183" s="123">
        <f t="shared" si="14"/>
        <v>2908169.8268850334</v>
      </c>
      <c r="J183" s="123">
        <f t="shared" si="14"/>
        <v>1717907.6608651215</v>
      </c>
      <c r="K183" s="123">
        <f t="shared" si="14"/>
        <v>158145.68</v>
      </c>
      <c r="L183" s="123">
        <f t="shared" si="14"/>
        <v>33492770.594880007</v>
      </c>
    </row>
    <row r="184" spans="2:13">
      <c r="B184" t="s">
        <v>199</v>
      </c>
      <c r="D184" s="123">
        <f t="shared" ref="D184:L184" si="15">D115</f>
        <v>571595.16248301556</v>
      </c>
      <c r="E184" s="123">
        <f t="shared" si="15"/>
        <v>2912483.0396541399</v>
      </c>
      <c r="F184" s="123">
        <f t="shared" si="15"/>
        <v>3475961.103549764</v>
      </c>
      <c r="G184" s="123">
        <f t="shared" si="15"/>
        <v>3225044.1242575641</v>
      </c>
      <c r="H184" s="123">
        <f t="shared" si="15"/>
        <v>2583898.8305379008</v>
      </c>
      <c r="I184" s="123">
        <f t="shared" si="15"/>
        <v>1865241.6949511885</v>
      </c>
      <c r="J184" s="123">
        <f t="shared" si="15"/>
        <v>1045273.6199489955</v>
      </c>
      <c r="K184" s="123">
        <f t="shared" si="15"/>
        <v>68297.776363636367</v>
      </c>
      <c r="L184" s="123">
        <f t="shared" si="15"/>
        <v>15747795.351746202</v>
      </c>
    </row>
    <row r="185" spans="2:13">
      <c r="B185" t="s">
        <v>210</v>
      </c>
      <c r="D185" s="123">
        <f>D180</f>
        <v>3818727.0438541612</v>
      </c>
      <c r="E185" s="123">
        <f t="shared" ref="E185:L185" si="16">E180</f>
        <v>8168885.2507015206</v>
      </c>
      <c r="F185" s="123">
        <f t="shared" si="16"/>
        <v>9376336.6000555959</v>
      </c>
      <c r="G185" s="123">
        <f t="shared" si="16"/>
        <v>8083957.190339813</v>
      </c>
      <c r="H185" s="123">
        <f t="shared" si="16"/>
        <v>8437603.4189770669</v>
      </c>
      <c r="I185" s="123">
        <f t="shared" si="16"/>
        <v>8136680.0469341148</v>
      </c>
      <c r="J185" s="123">
        <f t="shared" si="16"/>
        <v>8206363.3700340744</v>
      </c>
      <c r="K185" s="123">
        <f t="shared" si="16"/>
        <v>224372.56272727271</v>
      </c>
      <c r="L185" s="123">
        <f t="shared" si="16"/>
        <v>54452925.483623624</v>
      </c>
    </row>
    <row r="186" spans="2:13">
      <c r="B186" s="2" t="s">
        <v>211</v>
      </c>
      <c r="D186" s="130">
        <f>SUM(D183:D185)</f>
        <v>5369413.7300931802</v>
      </c>
      <c r="E186" s="130">
        <f t="shared" ref="E186:L186" si="17">SUM(E183:E185)</f>
        <v>19476767.459225591</v>
      </c>
      <c r="F186" s="130">
        <f t="shared" si="17"/>
        <v>20543079.269441012</v>
      </c>
      <c r="G186" s="130">
        <f t="shared" si="17"/>
        <v>18510783.634495042</v>
      </c>
      <c r="H186" s="130">
        <f t="shared" si="17"/>
        <v>15462995.098285565</v>
      </c>
      <c r="I186" s="130">
        <f t="shared" si="17"/>
        <v>12910091.568770338</v>
      </c>
      <c r="J186" s="130">
        <f t="shared" si="17"/>
        <v>10969544.650848191</v>
      </c>
      <c r="K186" s="130">
        <f t="shared" si="17"/>
        <v>450816.01909090905</v>
      </c>
      <c r="L186" s="130">
        <f t="shared" si="17"/>
        <v>103693491.43024984</v>
      </c>
    </row>
    <row r="188" spans="2:13">
      <c r="B188" s="131" t="s">
        <v>212</v>
      </c>
      <c r="C188" s="132"/>
      <c r="D188" s="131" t="s">
        <v>213</v>
      </c>
      <c r="E188" s="131" t="s">
        <v>214</v>
      </c>
      <c r="F188" s="131" t="s">
        <v>215</v>
      </c>
      <c r="G188" s="131" t="s">
        <v>216</v>
      </c>
      <c r="H188" s="131" t="s">
        <v>217</v>
      </c>
      <c r="I188" s="131" t="s">
        <v>218</v>
      </c>
      <c r="J188" s="131" t="s">
        <v>219</v>
      </c>
      <c r="K188" s="131" t="s">
        <v>220</v>
      </c>
      <c r="L188" s="131" t="s">
        <v>221</v>
      </c>
    </row>
    <row r="189" spans="2:13">
      <c r="B189" s="2" t="s">
        <v>182</v>
      </c>
    </row>
    <row r="190" spans="2:13">
      <c r="B190" t="s">
        <v>222</v>
      </c>
      <c r="C190" t="s">
        <v>223</v>
      </c>
      <c r="D190" s="123">
        <f>SUM(D6:D15)</f>
        <v>689462.37208933698</v>
      </c>
      <c r="E190" s="123">
        <f t="shared" ref="E190:L190" si="18">SUM(E6:E15)</f>
        <v>2928908.1786660017</v>
      </c>
      <c r="F190" s="123">
        <f t="shared" si="18"/>
        <v>3665041.5103818551</v>
      </c>
      <c r="G190" s="123">
        <f t="shared" si="18"/>
        <v>3004917.0135892984</v>
      </c>
      <c r="H190" s="123">
        <f t="shared" si="18"/>
        <v>2531995.2678330229</v>
      </c>
      <c r="I190" s="123">
        <f t="shared" si="18"/>
        <v>1954681.3415058677</v>
      </c>
      <c r="J190" s="123">
        <f t="shared" si="18"/>
        <v>1240233.7708907728</v>
      </c>
      <c r="K190" s="123">
        <f t="shared" si="18"/>
        <v>123056.42</v>
      </c>
      <c r="L190" s="123">
        <f t="shared" si="18"/>
        <v>16138295.874956157</v>
      </c>
    </row>
    <row r="191" spans="2:13">
      <c r="C191" t="s">
        <v>224</v>
      </c>
      <c r="D191" s="123">
        <f>SUM(D16:D25)</f>
        <v>228618.935</v>
      </c>
      <c r="E191" s="123">
        <f t="shared" ref="E191:L191" si="19">SUM(E16:E25)</f>
        <v>4239040.2856250014</v>
      </c>
      <c r="F191" s="123">
        <f t="shared" si="19"/>
        <v>1965023.2534895835</v>
      </c>
      <c r="G191" s="123">
        <f t="shared" si="19"/>
        <v>2548387.8721970054</v>
      </c>
      <c r="H191" s="123">
        <f t="shared" si="19"/>
        <v>605768.75141218747</v>
      </c>
      <c r="I191" s="123">
        <f t="shared" si="19"/>
        <v>212573.49493911696</v>
      </c>
      <c r="J191" s="123">
        <f t="shared" si="19"/>
        <v>67110.53</v>
      </c>
      <c r="K191" s="123">
        <f t="shared" si="19"/>
        <v>0</v>
      </c>
      <c r="L191" s="123">
        <f t="shared" si="19"/>
        <v>9866523.1226628944</v>
      </c>
    </row>
    <row r="192" spans="2:13">
      <c r="B192" s="2"/>
      <c r="C192" s="2" t="s">
        <v>221</v>
      </c>
      <c r="D192" s="130">
        <f>SUM(D190:D191)</f>
        <v>918081.30708933691</v>
      </c>
      <c r="E192" s="130">
        <f t="shared" ref="E192:L192" si="20">SUM(E190:E191)</f>
        <v>7167948.4642910026</v>
      </c>
      <c r="F192" s="130">
        <f t="shared" si="20"/>
        <v>5630064.7638714388</v>
      </c>
      <c r="G192" s="130">
        <f t="shared" si="20"/>
        <v>5553304.8857863043</v>
      </c>
      <c r="H192" s="130">
        <f t="shared" si="20"/>
        <v>3137764.0192452101</v>
      </c>
      <c r="I192" s="130">
        <f t="shared" si="20"/>
        <v>2167254.8364449847</v>
      </c>
      <c r="J192" s="130">
        <f t="shared" si="20"/>
        <v>1307344.3008907728</v>
      </c>
      <c r="K192" s="130">
        <f t="shared" si="20"/>
        <v>123056.42</v>
      </c>
      <c r="L192" s="130">
        <f t="shared" si="20"/>
        <v>26004818.997619051</v>
      </c>
    </row>
    <row r="193" spans="2:14">
      <c r="B193" t="s">
        <v>225</v>
      </c>
      <c r="C193" t="s">
        <v>223</v>
      </c>
      <c r="D193" s="123">
        <f>SUM(D27:D36)</f>
        <v>34062.266666666663</v>
      </c>
      <c r="E193" s="123">
        <f t="shared" ref="E193:L193" si="21">SUM(E27:E36)</f>
        <v>164643.34847290211</v>
      </c>
      <c r="F193" s="123">
        <f t="shared" si="21"/>
        <v>424888.02489353664</v>
      </c>
      <c r="G193" s="123">
        <f t="shared" si="21"/>
        <v>268291.82178457815</v>
      </c>
      <c r="H193" s="123">
        <f t="shared" si="21"/>
        <v>240470.4028217911</v>
      </c>
      <c r="I193" s="123">
        <f t="shared" si="21"/>
        <v>193898.71518092792</v>
      </c>
      <c r="J193" s="123">
        <f t="shared" si="21"/>
        <v>148607.66880034702</v>
      </c>
      <c r="K193" s="123">
        <f t="shared" si="21"/>
        <v>17880.29</v>
      </c>
      <c r="L193" s="123">
        <f t="shared" si="21"/>
        <v>1492742.5386207495</v>
      </c>
    </row>
    <row r="194" spans="2:14">
      <c r="C194" t="s">
        <v>224</v>
      </c>
      <c r="D194" s="123">
        <f>SUM(D37:D47)</f>
        <v>4307.5599999999995</v>
      </c>
      <c r="E194" s="123">
        <f t="shared" ref="E194:L194" si="22">SUM(E37:E47)</f>
        <v>797373.47275890654</v>
      </c>
      <c r="F194" s="123">
        <f t="shared" si="22"/>
        <v>1110648.4953567034</v>
      </c>
      <c r="G194" s="123">
        <f t="shared" si="22"/>
        <v>972440.2705845806</v>
      </c>
      <c r="H194" s="123">
        <f t="shared" si="22"/>
        <v>532819.47363796434</v>
      </c>
      <c r="I194" s="123">
        <f t="shared" si="22"/>
        <v>147259.20820944235</v>
      </c>
      <c r="J194" s="123">
        <f t="shared" si="22"/>
        <v>28956.91</v>
      </c>
      <c r="K194" s="123">
        <f t="shared" si="22"/>
        <v>0</v>
      </c>
      <c r="L194" s="123">
        <f t="shared" si="22"/>
        <v>3593805.3905475968</v>
      </c>
    </row>
    <row r="195" spans="2:14">
      <c r="B195" s="2"/>
      <c r="C195" s="2" t="s">
        <v>221</v>
      </c>
      <c r="D195" s="130">
        <f>SUM(D193:D194)</f>
        <v>38369.82666666666</v>
      </c>
      <c r="E195" s="130">
        <f t="shared" ref="E195:L195" si="23">SUM(E193:E194)</f>
        <v>962016.82123180863</v>
      </c>
      <c r="F195" s="130">
        <f t="shared" si="23"/>
        <v>1535536.5202502401</v>
      </c>
      <c r="G195" s="130">
        <f t="shared" si="23"/>
        <v>1240732.0923691588</v>
      </c>
      <c r="H195" s="130">
        <f t="shared" si="23"/>
        <v>773289.87645975547</v>
      </c>
      <c r="I195" s="130">
        <f t="shared" si="23"/>
        <v>341157.92339037027</v>
      </c>
      <c r="J195" s="130">
        <f t="shared" si="23"/>
        <v>177564.57880034702</v>
      </c>
      <c r="K195" s="130">
        <f t="shared" si="23"/>
        <v>17880.29</v>
      </c>
      <c r="L195" s="130">
        <f t="shared" si="23"/>
        <v>5086547.9291683463</v>
      </c>
    </row>
    <row r="196" spans="2:14">
      <c r="B196" t="s">
        <v>226</v>
      </c>
      <c r="C196" t="s">
        <v>223</v>
      </c>
      <c r="D196" s="123">
        <f>SUM(D49:D58)</f>
        <v>22640.39</v>
      </c>
      <c r="E196" s="123">
        <f t="shared" ref="E196:L196" si="24">SUM(E49:E58)</f>
        <v>265433.88334712083</v>
      </c>
      <c r="F196" s="123">
        <f t="shared" si="24"/>
        <v>364355.28171397379</v>
      </c>
      <c r="G196" s="123">
        <f t="shared" si="24"/>
        <v>358920.3417422045</v>
      </c>
      <c r="H196" s="123">
        <f t="shared" si="24"/>
        <v>388883.95306563104</v>
      </c>
      <c r="I196" s="123">
        <f t="shared" si="24"/>
        <v>375302.06704967842</v>
      </c>
      <c r="J196" s="123">
        <f t="shared" si="24"/>
        <v>232998.78117400169</v>
      </c>
      <c r="K196" s="123">
        <f t="shared" si="24"/>
        <v>17208.97</v>
      </c>
      <c r="L196" s="123">
        <f t="shared" si="24"/>
        <v>2025743.6680926103</v>
      </c>
    </row>
    <row r="197" spans="2:14">
      <c r="C197" t="s">
        <v>224</v>
      </c>
      <c r="D197" s="123">
        <f>SUM(D59:D68)</f>
        <v>0</v>
      </c>
      <c r="E197" s="123">
        <f t="shared" ref="E197:L197" si="25">SUM(E59:E68)</f>
        <v>0</v>
      </c>
      <c r="F197" s="123">
        <f t="shared" si="25"/>
        <v>160825</v>
      </c>
      <c r="G197" s="123">
        <f t="shared" si="25"/>
        <v>48825</v>
      </c>
      <c r="H197" s="123">
        <f t="shared" si="25"/>
        <v>141555</v>
      </c>
      <c r="I197" s="123">
        <f t="shared" si="25"/>
        <v>24455</v>
      </c>
      <c r="J197" s="123">
        <f t="shared" si="25"/>
        <v>0</v>
      </c>
      <c r="K197" s="123">
        <f t="shared" si="25"/>
        <v>0</v>
      </c>
      <c r="L197" s="123">
        <f t="shared" si="25"/>
        <v>375660</v>
      </c>
    </row>
    <row r="198" spans="2:14">
      <c r="B198" s="2"/>
      <c r="C198" s="2" t="s">
        <v>221</v>
      </c>
      <c r="D198" s="130">
        <f>SUM(D196:D197)</f>
        <v>22640.39</v>
      </c>
      <c r="E198" s="130">
        <f t="shared" ref="E198:L198" si="26">SUM(E196:E197)</f>
        <v>265433.88334712083</v>
      </c>
      <c r="F198" s="130">
        <f t="shared" si="26"/>
        <v>525180.28171397373</v>
      </c>
      <c r="G198" s="130">
        <f t="shared" si="26"/>
        <v>407745.3417422045</v>
      </c>
      <c r="H198" s="130">
        <f t="shared" si="26"/>
        <v>530438.95306563098</v>
      </c>
      <c r="I198" s="130">
        <f t="shared" si="26"/>
        <v>399757.06704967842</v>
      </c>
      <c r="J198" s="130">
        <f t="shared" si="26"/>
        <v>232998.78117400169</v>
      </c>
      <c r="K198" s="130">
        <f t="shared" si="26"/>
        <v>17208.97</v>
      </c>
      <c r="L198" s="130">
        <f t="shared" si="26"/>
        <v>2401403.6680926103</v>
      </c>
    </row>
    <row r="199" spans="2:14">
      <c r="B199" s="2" t="s">
        <v>227</v>
      </c>
      <c r="D199" s="130">
        <f>SUM(D198,D195,D192)</f>
        <v>979091.52375600359</v>
      </c>
      <c r="E199" s="130">
        <f t="shared" ref="E199:L199" si="27">SUM(E198,E195,E192)</f>
        <v>8395399.1688699313</v>
      </c>
      <c r="F199" s="130">
        <f t="shared" si="27"/>
        <v>7690781.5658356529</v>
      </c>
      <c r="G199" s="130">
        <f t="shared" si="27"/>
        <v>7201782.3198976675</v>
      </c>
      <c r="H199" s="130">
        <f t="shared" si="27"/>
        <v>4441492.8487705961</v>
      </c>
      <c r="I199" s="130">
        <f t="shared" si="27"/>
        <v>2908169.8268850334</v>
      </c>
      <c r="J199" s="130">
        <f t="shared" si="27"/>
        <v>1717907.6608651215</v>
      </c>
      <c r="K199" s="130">
        <f t="shared" si="27"/>
        <v>158145.68</v>
      </c>
      <c r="L199" s="130">
        <f t="shared" si="27"/>
        <v>33492770.594880007</v>
      </c>
      <c r="N199" s="123">
        <f>L199-L71</f>
        <v>0</v>
      </c>
    </row>
    <row r="200" spans="2:14">
      <c r="B200" s="2" t="s">
        <v>228</v>
      </c>
    </row>
    <row r="201" spans="2:14">
      <c r="B201" t="s">
        <v>229</v>
      </c>
      <c r="C201" t="s">
        <v>223</v>
      </c>
      <c r="D201" s="123">
        <f>SUM(D73:D82)</f>
        <v>150474.74328320788</v>
      </c>
      <c r="E201" s="123">
        <f t="shared" ref="E201:L201" si="28">SUM(E73:E82)</f>
        <v>652758.70608706295</v>
      </c>
      <c r="F201" s="123">
        <f t="shared" si="28"/>
        <v>469131.54880141089</v>
      </c>
      <c r="G201" s="123">
        <f t="shared" si="28"/>
        <v>397781.35078559996</v>
      </c>
      <c r="H201" s="123">
        <f t="shared" si="28"/>
        <v>358886.62391096097</v>
      </c>
      <c r="I201" s="123">
        <f t="shared" si="28"/>
        <v>300307.34763407928</v>
      </c>
      <c r="J201" s="123">
        <f t="shared" si="28"/>
        <v>252209.11062437121</v>
      </c>
      <c r="K201" s="123">
        <f t="shared" si="28"/>
        <v>39142.606363636369</v>
      </c>
      <c r="L201" s="123">
        <f t="shared" si="28"/>
        <v>2620692.0374903292</v>
      </c>
    </row>
    <row r="202" spans="2:14">
      <c r="C202" t="s">
        <v>224</v>
      </c>
      <c r="D202" s="123">
        <f>SUM(D83:D92)</f>
        <v>201448.06919980759</v>
      </c>
      <c r="E202" s="123">
        <f t="shared" ref="E202:L202" si="29">SUM(E83:E92)</f>
        <v>1409194.5035670772</v>
      </c>
      <c r="F202" s="123">
        <f t="shared" si="29"/>
        <v>1370711.9026097027</v>
      </c>
      <c r="G202" s="123">
        <f t="shared" si="29"/>
        <v>1128736.3515238729</v>
      </c>
      <c r="H202" s="123">
        <f t="shared" si="29"/>
        <v>777647.05008862331</v>
      </c>
      <c r="I202" s="123">
        <f t="shared" si="29"/>
        <v>426312.22146406973</v>
      </c>
      <c r="J202" s="123">
        <f t="shared" si="29"/>
        <v>245019.67277820056</v>
      </c>
      <c r="K202" s="123">
        <f t="shared" si="29"/>
        <v>12000</v>
      </c>
      <c r="L202" s="123">
        <f t="shared" si="29"/>
        <v>5571069.7712313542</v>
      </c>
    </row>
    <row r="203" spans="2:14">
      <c r="C203" s="2" t="s">
        <v>221</v>
      </c>
      <c r="D203" s="130">
        <f>SUM(D201:D202)</f>
        <v>351922.81248301547</v>
      </c>
      <c r="E203" s="130">
        <f t="shared" ref="E203:L203" si="30">SUM(E201:E202)</f>
        <v>2061953.2096541403</v>
      </c>
      <c r="F203" s="130">
        <f t="shared" si="30"/>
        <v>1839843.4514111136</v>
      </c>
      <c r="G203" s="130">
        <f t="shared" si="30"/>
        <v>1526517.702309473</v>
      </c>
      <c r="H203" s="130">
        <f t="shared" si="30"/>
        <v>1136533.6739995843</v>
      </c>
      <c r="I203" s="130">
        <f t="shared" si="30"/>
        <v>726619.56909814896</v>
      </c>
      <c r="J203" s="130">
        <f t="shared" si="30"/>
        <v>497228.7834025718</v>
      </c>
      <c r="K203" s="130">
        <f t="shared" si="30"/>
        <v>51142.606363636369</v>
      </c>
      <c r="L203" s="130">
        <f t="shared" si="30"/>
        <v>8191761.8087216839</v>
      </c>
    </row>
    <row r="204" spans="2:14">
      <c r="B204" t="s">
        <v>230</v>
      </c>
      <c r="C204" t="s">
        <v>223</v>
      </c>
      <c r="D204" s="123">
        <f>SUM(D94:D103)</f>
        <v>22354.309999999998</v>
      </c>
      <c r="E204" s="123">
        <f t="shared" ref="E204:L204" si="31">SUM(E94:E103)</f>
        <v>124838.94000000002</v>
      </c>
      <c r="F204" s="123">
        <f t="shared" si="31"/>
        <v>178626.29</v>
      </c>
      <c r="G204" s="123">
        <f t="shared" si="31"/>
        <v>184934.39999999999</v>
      </c>
      <c r="H204" s="123">
        <f t="shared" si="31"/>
        <v>182937.94999999998</v>
      </c>
      <c r="I204" s="123">
        <f t="shared" si="31"/>
        <v>158919.1</v>
      </c>
      <c r="J204" s="123">
        <f t="shared" si="31"/>
        <v>117212.53</v>
      </c>
      <c r="K204" s="123">
        <f t="shared" si="31"/>
        <v>17155.169999999998</v>
      </c>
      <c r="L204" s="123">
        <f t="shared" si="31"/>
        <v>986978.69000000006</v>
      </c>
    </row>
    <row r="205" spans="2:14">
      <c r="C205" t="s">
        <v>224</v>
      </c>
      <c r="D205" s="123">
        <f>SUM(D104:D113)</f>
        <v>197318.04</v>
      </c>
      <c r="E205" s="123">
        <f t="shared" ref="E205:L205" si="32">SUM(E104:E113)</f>
        <v>725690.89</v>
      </c>
      <c r="F205" s="123">
        <f t="shared" si="32"/>
        <v>1457491.3621386504</v>
      </c>
      <c r="G205" s="123">
        <f t="shared" si="32"/>
        <v>1513592.0219480908</v>
      </c>
      <c r="H205" s="123">
        <f t="shared" si="32"/>
        <v>1264427.2065383163</v>
      </c>
      <c r="I205" s="123">
        <f t="shared" si="32"/>
        <v>979703.02585303958</v>
      </c>
      <c r="J205" s="123">
        <f t="shared" si="32"/>
        <v>430832.30654642388</v>
      </c>
      <c r="K205" s="123">
        <f t="shared" si="32"/>
        <v>0</v>
      </c>
      <c r="L205" s="123">
        <f t="shared" si="32"/>
        <v>6569054.8530245209</v>
      </c>
    </row>
    <row r="206" spans="2:14">
      <c r="C206" s="2" t="s">
        <v>221</v>
      </c>
      <c r="D206" s="130">
        <f>SUM(D204:D205)</f>
        <v>219672.35</v>
      </c>
      <c r="E206" s="130">
        <f t="shared" ref="E206:L206" si="33">SUM(E204:E205)</f>
        <v>850529.83000000007</v>
      </c>
      <c r="F206" s="130">
        <f t="shared" si="33"/>
        <v>1636117.6521386504</v>
      </c>
      <c r="G206" s="130">
        <f t="shared" si="33"/>
        <v>1698526.4219480907</v>
      </c>
      <c r="H206" s="130">
        <f t="shared" si="33"/>
        <v>1447365.1565383163</v>
      </c>
      <c r="I206" s="130">
        <f t="shared" si="33"/>
        <v>1138622.1258530396</v>
      </c>
      <c r="J206" s="130">
        <f t="shared" si="33"/>
        <v>548044.83654642384</v>
      </c>
      <c r="K206" s="130">
        <f t="shared" si="33"/>
        <v>17155.169999999998</v>
      </c>
      <c r="L206" s="130">
        <f t="shared" si="33"/>
        <v>7556033.5430245213</v>
      </c>
    </row>
    <row r="207" spans="2:14">
      <c r="B207" s="2" t="s">
        <v>231</v>
      </c>
      <c r="D207" s="130">
        <f>SUM(D206,D203)</f>
        <v>571595.16248301545</v>
      </c>
      <c r="E207" s="130">
        <f t="shared" ref="E207:L207" si="34">SUM(E206,E203)</f>
        <v>2912483.0396541404</v>
      </c>
      <c r="F207" s="130">
        <f t="shared" si="34"/>
        <v>3475961.103549764</v>
      </c>
      <c r="G207" s="130">
        <f t="shared" si="34"/>
        <v>3225044.1242575636</v>
      </c>
      <c r="H207" s="130">
        <f t="shared" si="34"/>
        <v>2583898.8305379003</v>
      </c>
      <c r="I207" s="130">
        <f t="shared" si="34"/>
        <v>1865241.6949511885</v>
      </c>
      <c r="J207" s="130">
        <f t="shared" si="34"/>
        <v>1045273.6199489956</v>
      </c>
      <c r="K207" s="130">
        <f t="shared" si="34"/>
        <v>68297.776363636367</v>
      </c>
      <c r="L207" s="130">
        <f t="shared" si="34"/>
        <v>15747795.351746205</v>
      </c>
      <c r="N207" s="123">
        <f>L207-L115</f>
        <v>0</v>
      </c>
    </row>
    <row r="208" spans="2:14">
      <c r="B208" s="161" t="s">
        <v>200</v>
      </c>
      <c r="C208" s="162"/>
      <c r="D208" s="162"/>
      <c r="E208" s="162"/>
      <c r="F208" s="162"/>
      <c r="G208" s="162"/>
      <c r="H208" s="162"/>
      <c r="I208" s="162"/>
      <c r="J208" s="162"/>
      <c r="K208" s="162"/>
      <c r="L208" s="162"/>
    </row>
    <row r="209" spans="2:14">
      <c r="B209" s="162" t="s">
        <v>232</v>
      </c>
      <c r="C209" s="162" t="s">
        <v>223</v>
      </c>
      <c r="D209" s="163">
        <f>SUM(D117:D126)</f>
        <v>1704186.2612465154</v>
      </c>
      <c r="E209" s="163">
        <f t="shared" ref="E209:L209" si="35">SUM(E117:E126)</f>
        <v>3299879.6144371857</v>
      </c>
      <c r="F209" s="163">
        <f t="shared" si="35"/>
        <v>3732759.394793944</v>
      </c>
      <c r="G209" s="163">
        <f t="shared" si="35"/>
        <v>3544390.7689659474</v>
      </c>
      <c r="H209" s="163">
        <f t="shared" si="35"/>
        <v>3620306.8434806764</v>
      </c>
      <c r="I209" s="163">
        <f t="shared" si="35"/>
        <v>3502853.8779371595</v>
      </c>
      <c r="J209" s="163">
        <f t="shared" si="35"/>
        <v>3591109.2164954003</v>
      </c>
      <c r="K209" s="163">
        <f t="shared" si="35"/>
        <v>95460.677105090901</v>
      </c>
      <c r="L209" s="163">
        <f t="shared" si="35"/>
        <v>23090946.65446192</v>
      </c>
    </row>
    <row r="210" spans="2:14">
      <c r="B210" s="162"/>
      <c r="C210" s="162" t="s">
        <v>224</v>
      </c>
      <c r="D210" s="163">
        <f>SUM(D127:D136)</f>
        <v>1315140.0159309166</v>
      </c>
      <c r="E210" s="163">
        <f t="shared" ref="E210:L210" si="36">SUM(E127:E136)</f>
        <v>2605214.0324503463</v>
      </c>
      <c r="F210" s="163">
        <f t="shared" si="36"/>
        <v>3373011.3211834803</v>
      </c>
      <c r="G210" s="163">
        <f t="shared" si="36"/>
        <v>2160562.2671915833</v>
      </c>
      <c r="H210" s="163">
        <f t="shared" si="36"/>
        <v>2344710.149635484</v>
      </c>
      <c r="I210" s="163">
        <f t="shared" si="36"/>
        <v>2306314.6580102737</v>
      </c>
      <c r="J210" s="163">
        <f t="shared" si="36"/>
        <v>2243252.562778201</v>
      </c>
      <c r="K210" s="163">
        <f t="shared" si="36"/>
        <v>12000</v>
      </c>
      <c r="L210" s="163">
        <f t="shared" si="36"/>
        <v>16360205.007180287</v>
      </c>
    </row>
    <row r="211" spans="2:14">
      <c r="B211" s="162"/>
      <c r="C211" s="161" t="s">
        <v>221</v>
      </c>
      <c r="D211" s="164">
        <f>SUM(D209:D210)</f>
        <v>3019326.2771774321</v>
      </c>
      <c r="E211" s="164">
        <f t="shared" ref="E211:L211" si="37">SUM(E209:E210)</f>
        <v>5905093.6468875315</v>
      </c>
      <c r="F211" s="164">
        <f t="shared" si="37"/>
        <v>7105770.7159774248</v>
      </c>
      <c r="G211" s="164">
        <f t="shared" si="37"/>
        <v>5704953.0361575307</v>
      </c>
      <c r="H211" s="164">
        <f t="shared" si="37"/>
        <v>5965016.9931161609</v>
      </c>
      <c r="I211" s="164">
        <f t="shared" si="37"/>
        <v>5809168.5359474327</v>
      </c>
      <c r="J211" s="164">
        <f t="shared" si="37"/>
        <v>5834361.7792736012</v>
      </c>
      <c r="K211" s="164">
        <f t="shared" si="37"/>
        <v>107460.6771050909</v>
      </c>
      <c r="L211" s="164">
        <f t="shared" si="37"/>
        <v>39451151.661642209</v>
      </c>
    </row>
    <row r="212" spans="2:14">
      <c r="B212" s="162" t="s">
        <v>233</v>
      </c>
      <c r="C212" s="162" t="s">
        <v>223</v>
      </c>
      <c r="D212" s="163">
        <f>SUM(D138:D147)</f>
        <v>207799.89238984851</v>
      </c>
      <c r="E212" s="163">
        <f t="shared" ref="E212:L212" si="38">SUM(E138:E147)</f>
        <v>717853.93432250491</v>
      </c>
      <c r="F212" s="163">
        <f t="shared" si="38"/>
        <v>624095.58079637156</v>
      </c>
      <c r="G212" s="163">
        <f t="shared" si="38"/>
        <v>657897.7644169234</v>
      </c>
      <c r="H212" s="163">
        <f t="shared" si="38"/>
        <v>782457.19498020015</v>
      </c>
      <c r="I212" s="163">
        <f t="shared" si="38"/>
        <v>644205.95209973387</v>
      </c>
      <c r="J212" s="163">
        <f t="shared" si="38"/>
        <v>776459.42981046403</v>
      </c>
      <c r="K212" s="163">
        <f t="shared" si="38"/>
        <v>42637.938046424242</v>
      </c>
      <c r="L212" s="163">
        <f t="shared" si="38"/>
        <v>4453407.6868624697</v>
      </c>
    </row>
    <row r="213" spans="2:14">
      <c r="B213" s="162"/>
      <c r="C213" s="162" t="s">
        <v>224</v>
      </c>
      <c r="D213" s="163">
        <f>SUM(D148:D157)</f>
        <v>209437.74593091669</v>
      </c>
      <c r="E213" s="163">
        <f t="shared" ref="E213:L213" si="39">SUM(E148:E157)</f>
        <v>465919.41560436139</v>
      </c>
      <c r="F213" s="163">
        <f t="shared" si="39"/>
        <v>526393.94224447047</v>
      </c>
      <c r="G213" s="163">
        <f t="shared" si="39"/>
        <v>538331.88830058218</v>
      </c>
      <c r="H213" s="163">
        <f t="shared" si="39"/>
        <v>531299.72075809666</v>
      </c>
      <c r="I213" s="163">
        <f t="shared" si="39"/>
        <v>513645.3934052125</v>
      </c>
      <c r="J213" s="163">
        <f t="shared" si="39"/>
        <v>429388.34277820057</v>
      </c>
      <c r="K213" s="163">
        <f t="shared" si="39"/>
        <v>0</v>
      </c>
      <c r="L213" s="163">
        <f t="shared" si="39"/>
        <v>3214416.44902184</v>
      </c>
    </row>
    <row r="214" spans="2:14">
      <c r="B214" s="162"/>
      <c r="C214" s="161" t="s">
        <v>221</v>
      </c>
      <c r="D214" s="164">
        <f>SUM(D212:D213)</f>
        <v>417237.63832076523</v>
      </c>
      <c r="E214" s="164">
        <f t="shared" ref="E214:L214" si="40">SUM(E212:E213)</f>
        <v>1183773.3499268664</v>
      </c>
      <c r="F214" s="164">
        <f t="shared" si="40"/>
        <v>1150489.523040842</v>
      </c>
      <c r="G214" s="164">
        <f t="shared" si="40"/>
        <v>1196229.6527175056</v>
      </c>
      <c r="H214" s="164">
        <f t="shared" si="40"/>
        <v>1313756.9157382967</v>
      </c>
      <c r="I214" s="164">
        <f t="shared" si="40"/>
        <v>1157851.3455049463</v>
      </c>
      <c r="J214" s="164">
        <f t="shared" si="40"/>
        <v>1205847.7725886647</v>
      </c>
      <c r="K214" s="164">
        <f t="shared" si="40"/>
        <v>42637.938046424242</v>
      </c>
      <c r="L214" s="164">
        <f t="shared" si="40"/>
        <v>7667824.1358843092</v>
      </c>
    </row>
    <row r="215" spans="2:14">
      <c r="B215" s="162" t="s">
        <v>234</v>
      </c>
      <c r="C215" s="162" t="s">
        <v>223</v>
      </c>
      <c r="D215" s="163">
        <f>SUM(D159:D168)</f>
        <v>302425.48181818175</v>
      </c>
      <c r="E215" s="163">
        <f t="shared" ref="E215:L215" si="41">SUM(E159:E168)</f>
        <v>840925.10956691147</v>
      </c>
      <c r="F215" s="163">
        <f t="shared" si="41"/>
        <v>850592.68885911477</v>
      </c>
      <c r="G215" s="163">
        <f t="shared" si="41"/>
        <v>907164.11023210734</v>
      </c>
      <c r="H215" s="163">
        <f t="shared" si="41"/>
        <v>886575.03585912264</v>
      </c>
      <c r="I215" s="163">
        <f t="shared" si="41"/>
        <v>893517.76986166125</v>
      </c>
      <c r="J215" s="163">
        <f t="shared" si="41"/>
        <v>895641.80666123284</v>
      </c>
      <c r="K215" s="163">
        <f t="shared" si="41"/>
        <v>74273.947575757571</v>
      </c>
      <c r="L215" s="163">
        <f t="shared" si="41"/>
        <v>5651115.9504340878</v>
      </c>
    </row>
    <row r="216" spans="2:14">
      <c r="B216" s="162"/>
      <c r="C216" s="162" t="s">
        <v>224</v>
      </c>
      <c r="D216" s="163">
        <f>SUM(D169:D178)</f>
        <v>79737.646537781897</v>
      </c>
      <c r="E216" s="163">
        <f t="shared" ref="E216:L216" si="42">SUM(E169:E178)</f>
        <v>239093.14432020948</v>
      </c>
      <c r="F216" s="163">
        <f t="shared" si="42"/>
        <v>269483.67217821471</v>
      </c>
      <c r="G216" s="163">
        <f t="shared" si="42"/>
        <v>275610.39123267005</v>
      </c>
      <c r="H216" s="163">
        <f t="shared" si="42"/>
        <v>272254.47426348686</v>
      </c>
      <c r="I216" s="163">
        <f t="shared" si="42"/>
        <v>276142.39562007401</v>
      </c>
      <c r="J216" s="163">
        <f t="shared" si="42"/>
        <v>270512.01151057583</v>
      </c>
      <c r="K216" s="163">
        <f t="shared" si="42"/>
        <v>0</v>
      </c>
      <c r="L216" s="163">
        <f t="shared" si="42"/>
        <v>1682833.7356630128</v>
      </c>
    </row>
    <row r="217" spans="2:14">
      <c r="B217" s="162"/>
      <c r="C217" s="161" t="s">
        <v>221</v>
      </c>
      <c r="D217" s="164">
        <f>SUM(D215:D216)</f>
        <v>382163.12835596362</v>
      </c>
      <c r="E217" s="164">
        <f t="shared" ref="E217:L217" si="43">SUM(E215:E216)</f>
        <v>1080018.2538871209</v>
      </c>
      <c r="F217" s="164">
        <f t="shared" si="43"/>
        <v>1120076.3610373295</v>
      </c>
      <c r="G217" s="164">
        <f t="shared" si="43"/>
        <v>1182774.5014647774</v>
      </c>
      <c r="H217" s="164">
        <f t="shared" si="43"/>
        <v>1158829.5101226096</v>
      </c>
      <c r="I217" s="164">
        <f t="shared" si="43"/>
        <v>1169660.1654817353</v>
      </c>
      <c r="J217" s="164">
        <f t="shared" si="43"/>
        <v>1166153.8181718087</v>
      </c>
      <c r="K217" s="164">
        <f t="shared" si="43"/>
        <v>74273.947575757571</v>
      </c>
      <c r="L217" s="164">
        <f t="shared" si="43"/>
        <v>7333949.6860971004</v>
      </c>
    </row>
    <row r="218" spans="2:14">
      <c r="B218" s="161" t="s">
        <v>235</v>
      </c>
      <c r="C218" s="162"/>
      <c r="D218" s="164">
        <f>SUM(D217,D214,D211)</f>
        <v>3818727.0438541612</v>
      </c>
      <c r="E218" s="164">
        <f t="shared" ref="E218:L218" si="44">SUM(E217,E214,E211)</f>
        <v>8168885.2507015187</v>
      </c>
      <c r="F218" s="164">
        <f t="shared" si="44"/>
        <v>9376336.6000555959</v>
      </c>
      <c r="G218" s="164">
        <f t="shared" si="44"/>
        <v>8083957.1903398139</v>
      </c>
      <c r="H218" s="164">
        <f t="shared" si="44"/>
        <v>8437603.4189770669</v>
      </c>
      <c r="I218" s="164">
        <f t="shared" si="44"/>
        <v>8136680.0469341148</v>
      </c>
      <c r="J218" s="164">
        <f t="shared" si="44"/>
        <v>8206363.3700340744</v>
      </c>
      <c r="K218" s="164">
        <f t="shared" si="44"/>
        <v>224372.56272727271</v>
      </c>
      <c r="L218" s="164">
        <f t="shared" si="44"/>
        <v>54452925.483623616</v>
      </c>
      <c r="N218" s="123">
        <f>L218-L180</f>
        <v>0</v>
      </c>
    </row>
    <row r="219" spans="2:14">
      <c r="B219" s="2" t="s">
        <v>236</v>
      </c>
      <c r="D219" s="130">
        <f>SUM(D218,D207,D199)</f>
        <v>5369413.7300931802</v>
      </c>
      <c r="E219" s="130">
        <f t="shared" ref="E219:L219" si="45">SUM(E218,E207,E199)</f>
        <v>19476767.459225591</v>
      </c>
      <c r="F219" s="130">
        <f t="shared" si="45"/>
        <v>20543079.269441012</v>
      </c>
      <c r="G219" s="130">
        <f t="shared" si="45"/>
        <v>18510783.634495046</v>
      </c>
      <c r="H219" s="130">
        <f t="shared" si="45"/>
        <v>15462995.098285563</v>
      </c>
      <c r="I219" s="130">
        <f t="shared" si="45"/>
        <v>12910091.568770336</v>
      </c>
      <c r="J219" s="130">
        <f t="shared" si="45"/>
        <v>10969544.650848191</v>
      </c>
      <c r="K219" s="130">
        <f t="shared" si="45"/>
        <v>450816.0190909091</v>
      </c>
      <c r="L219" s="130">
        <f t="shared" si="45"/>
        <v>103693491.43024984</v>
      </c>
      <c r="N219" s="123">
        <f>L219-L186</f>
        <v>0</v>
      </c>
    </row>
    <row r="220" spans="2:14">
      <c r="B220" s="133"/>
      <c r="C220" s="133"/>
      <c r="D220" s="133"/>
      <c r="E220" s="133"/>
      <c r="F220" s="133"/>
      <c r="G220" s="133"/>
      <c r="H220" s="133"/>
      <c r="I220" s="133"/>
      <c r="J220" s="133"/>
      <c r="K220" s="133"/>
      <c r="L220" s="133"/>
    </row>
    <row r="223" spans="2:14">
      <c r="D223" s="123">
        <f>D219-D186</f>
        <v>0</v>
      </c>
      <c r="E223" s="123">
        <f t="shared" ref="E223:L223" si="46">E219-E186</f>
        <v>0</v>
      </c>
      <c r="F223" s="123">
        <f t="shared" si="46"/>
        <v>0</v>
      </c>
      <c r="G223" s="123">
        <f t="shared" si="46"/>
        <v>0</v>
      </c>
      <c r="H223" s="123">
        <f t="shared" si="46"/>
        <v>0</v>
      </c>
      <c r="I223" s="123">
        <f t="shared" si="46"/>
        <v>0</v>
      </c>
      <c r="J223" s="123">
        <f t="shared" si="46"/>
        <v>0</v>
      </c>
      <c r="K223" s="123">
        <f t="shared" si="46"/>
        <v>0</v>
      </c>
      <c r="L223" s="123">
        <f t="shared" si="46"/>
        <v>0</v>
      </c>
    </row>
    <row r="225" spans="2:13">
      <c r="M225" t="s">
        <v>237</v>
      </c>
    </row>
    <row r="226" spans="2:13">
      <c r="B226" t="s">
        <v>238</v>
      </c>
      <c r="D226" s="123">
        <f>SUM(D190,D193,D196,D201,D204,D209,D212,D215)</f>
        <v>3133405.7174937576</v>
      </c>
      <c r="E226" s="123">
        <f t="shared" ref="E226:L227" si="47">SUM(E190,E193,E196,E201,E204,E209,E212,E215)</f>
        <v>8995241.7148996908</v>
      </c>
      <c r="F226" s="123">
        <f t="shared" si="47"/>
        <v>10309490.320240207</v>
      </c>
      <c r="G226" s="123">
        <f t="shared" si="47"/>
        <v>9324297.5715166591</v>
      </c>
      <c r="H226" s="123">
        <f t="shared" si="47"/>
        <v>8992513.2719514053</v>
      </c>
      <c r="I226" s="123">
        <f t="shared" si="47"/>
        <v>8023686.1712691085</v>
      </c>
      <c r="J226" s="123">
        <f t="shared" si="47"/>
        <v>7254472.3144565895</v>
      </c>
      <c r="K226" s="123">
        <f t="shared" si="47"/>
        <v>426816.01909090905</v>
      </c>
      <c r="L226" s="123">
        <f t="shared" si="47"/>
        <v>56459923.100918323</v>
      </c>
      <c r="M226" s="134">
        <f>L226/L$228</f>
        <v>0.54448859154189533</v>
      </c>
    </row>
    <row r="227" spans="2:13">
      <c r="B227" t="s">
        <v>239</v>
      </c>
      <c r="D227" s="123">
        <f>SUM(D191,D194,D197,D202,D205,D210,D213,D216)</f>
        <v>2236008.0125994226</v>
      </c>
      <c r="E227" s="123">
        <f t="shared" si="47"/>
        <v>10481525.744325902</v>
      </c>
      <c r="F227" s="123">
        <f t="shared" si="47"/>
        <v>10233588.949200803</v>
      </c>
      <c r="G227" s="123">
        <f t="shared" si="47"/>
        <v>9186486.062978385</v>
      </c>
      <c r="H227" s="123">
        <f t="shared" si="47"/>
        <v>6470481.826334158</v>
      </c>
      <c r="I227" s="123">
        <f t="shared" si="47"/>
        <v>4886405.3975012284</v>
      </c>
      <c r="J227" s="123">
        <f t="shared" si="47"/>
        <v>3715072.3363916017</v>
      </c>
      <c r="K227" s="123">
        <f t="shared" si="47"/>
        <v>24000</v>
      </c>
      <c r="L227" s="123">
        <f t="shared" si="47"/>
        <v>47233568.329331502</v>
      </c>
      <c r="M227" s="134">
        <f t="shared" ref="M227:M228" si="48">L227/L$228</f>
        <v>0.45551140845810467</v>
      </c>
    </row>
    <row r="228" spans="2:13">
      <c r="B228" t="s">
        <v>211</v>
      </c>
      <c r="D228" s="130">
        <f>SUM(D226:D227)</f>
        <v>5369413.7300931802</v>
      </c>
      <c r="E228" s="130">
        <f t="shared" ref="E228:L228" si="49">SUM(E226:E227)</f>
        <v>19476767.459225595</v>
      </c>
      <c r="F228" s="130">
        <f t="shared" si="49"/>
        <v>20543079.269441009</v>
      </c>
      <c r="G228" s="130">
        <f t="shared" si="49"/>
        <v>18510783.634495042</v>
      </c>
      <c r="H228" s="130">
        <f t="shared" si="49"/>
        <v>15462995.098285563</v>
      </c>
      <c r="I228" s="130">
        <f t="shared" si="49"/>
        <v>12910091.568770338</v>
      </c>
      <c r="J228" s="130">
        <f t="shared" si="49"/>
        <v>10969544.650848191</v>
      </c>
      <c r="K228" s="130">
        <f t="shared" si="49"/>
        <v>450816.01909090905</v>
      </c>
      <c r="L228" s="130">
        <f t="shared" si="49"/>
        <v>103693491.43024983</v>
      </c>
      <c r="M228" s="134">
        <f t="shared" si="48"/>
        <v>1</v>
      </c>
    </row>
  </sheetData>
  <mergeCells count="8">
    <mergeCell ref="B138:B157"/>
    <mergeCell ref="B159:B178"/>
    <mergeCell ref="B6:B26"/>
    <mergeCell ref="B27:B47"/>
    <mergeCell ref="B49:B69"/>
    <mergeCell ref="B73:B93"/>
    <mergeCell ref="B94:B114"/>
    <mergeCell ref="B117:B13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572E0-CC45-42C1-BAB5-092E87BD9A35}">
  <dimension ref="A3:AF31"/>
  <sheetViews>
    <sheetView topLeftCell="A19" workbookViewId="0">
      <selection activeCell="D11" sqref="D11"/>
    </sheetView>
  </sheetViews>
  <sheetFormatPr defaultColWidth="8.85546875" defaultRowHeight="15"/>
  <cols>
    <col min="2" max="2" width="22.140625" customWidth="1"/>
    <col min="3" max="6" width="15.7109375" customWidth="1"/>
    <col min="7" max="7" width="11.140625" customWidth="1"/>
  </cols>
  <sheetData>
    <row r="3" spans="1:32">
      <c r="B3" s="2" t="s">
        <v>240</v>
      </c>
    </row>
    <row r="6" spans="1:32">
      <c r="B6" t="s">
        <v>241</v>
      </c>
      <c r="C6" t="s">
        <v>242</v>
      </c>
      <c r="D6" t="s">
        <v>88</v>
      </c>
      <c r="E6" t="s">
        <v>243</v>
      </c>
      <c r="F6" s="20" t="s">
        <v>244</v>
      </c>
      <c r="G6">
        <v>2025</v>
      </c>
      <c r="H6">
        <v>2026</v>
      </c>
      <c r="I6">
        <v>2027</v>
      </c>
      <c r="J6">
        <v>2028</v>
      </c>
      <c r="K6">
        <v>2029</v>
      </c>
      <c r="L6">
        <v>2030</v>
      </c>
      <c r="M6">
        <v>2031</v>
      </c>
      <c r="N6">
        <v>2032</v>
      </c>
      <c r="O6">
        <v>2033</v>
      </c>
      <c r="P6">
        <v>2034</v>
      </c>
      <c r="Q6">
        <v>2035</v>
      </c>
      <c r="R6">
        <v>2036</v>
      </c>
      <c r="S6">
        <v>2037</v>
      </c>
      <c r="T6">
        <v>2038</v>
      </c>
      <c r="U6">
        <v>2039</v>
      </c>
      <c r="V6">
        <v>2040</v>
      </c>
      <c r="W6">
        <v>2041</v>
      </c>
      <c r="X6">
        <v>2042</v>
      </c>
      <c r="Y6">
        <v>2043</v>
      </c>
      <c r="Z6">
        <v>2044</v>
      </c>
      <c r="AA6">
        <v>2045</v>
      </c>
      <c r="AB6">
        <v>2046</v>
      </c>
      <c r="AC6">
        <v>2047</v>
      </c>
      <c r="AD6">
        <v>2048</v>
      </c>
      <c r="AE6">
        <v>2049</v>
      </c>
      <c r="AF6">
        <v>2050</v>
      </c>
    </row>
    <row r="7" spans="1:32">
      <c r="A7" t="s">
        <v>245</v>
      </c>
      <c r="B7" s="3">
        <v>50000</v>
      </c>
      <c r="C7">
        <f>SLOPE(G7:AF7,G$6:AF$6)</f>
        <v>2000</v>
      </c>
      <c r="D7">
        <f>INTERCEPT(G7:AF7,G$6:AF$6)</f>
        <v>-4050000</v>
      </c>
      <c r="F7" s="20" t="s">
        <v>246</v>
      </c>
      <c r="G7">
        <v>0</v>
      </c>
      <c r="AF7">
        <f>B7</f>
        <v>50000</v>
      </c>
    </row>
    <row r="8" spans="1:32">
      <c r="A8" s="20" t="s">
        <v>7</v>
      </c>
      <c r="B8" s="3">
        <v>30000</v>
      </c>
      <c r="C8">
        <f t="shared" ref="C8:C9" si="0">SLOPE(G8:AF8,G$6:AF$6)</f>
        <v>1200</v>
      </c>
      <c r="D8">
        <f>INTERCEPT(G8:AF8,G$6:AF$6)</f>
        <v>-2430000</v>
      </c>
      <c r="G8">
        <v>0</v>
      </c>
      <c r="AF8">
        <f t="shared" ref="AF8:AF11" si="1">B8</f>
        <v>30000</v>
      </c>
    </row>
    <row r="9" spans="1:32">
      <c r="A9" s="20" t="s">
        <v>7</v>
      </c>
      <c r="B9" s="3">
        <v>15000</v>
      </c>
      <c r="C9">
        <f t="shared" si="0"/>
        <v>600</v>
      </c>
      <c r="D9">
        <f t="shared" ref="D9" si="2">INTERCEPT(G9:AF9,G$6:AF$6)</f>
        <v>-1215000</v>
      </c>
      <c r="G9">
        <v>0</v>
      </c>
      <c r="AF9">
        <f t="shared" si="1"/>
        <v>15000</v>
      </c>
    </row>
    <row r="10" spans="1:32">
      <c r="A10" s="20" t="s">
        <v>7</v>
      </c>
      <c r="B10" s="3">
        <v>88000</v>
      </c>
      <c r="C10">
        <f>SLOPE(G10:AF10,G$6:AF$6)</f>
        <v>3520</v>
      </c>
      <c r="D10">
        <f>INTERCEPT(G10:AF10,G$6:AF$6)</f>
        <v>-7128000</v>
      </c>
      <c r="G10">
        <v>0</v>
      </c>
      <c r="AF10">
        <f t="shared" si="1"/>
        <v>88000</v>
      </c>
    </row>
    <row r="11" spans="1:32">
      <c r="A11" t="s">
        <v>247</v>
      </c>
      <c r="B11" s="3">
        <v>12000</v>
      </c>
      <c r="C11">
        <f>SLOPE(G11:AF11,G$6:AF$6)</f>
        <v>480</v>
      </c>
      <c r="D11">
        <f>INTERCEPT(G11:AF11,G$6:AF$6)</f>
        <v>-972000</v>
      </c>
      <c r="G11">
        <v>0</v>
      </c>
      <c r="AF11">
        <f t="shared" si="1"/>
        <v>12000</v>
      </c>
    </row>
    <row r="12" spans="1:32">
      <c r="B12" t="s">
        <v>248</v>
      </c>
      <c r="AF12" t="str">
        <f>B12</f>
        <v>Delay benefits 2030</v>
      </c>
    </row>
    <row r="13" spans="1:32">
      <c r="A13" t="s">
        <v>245</v>
      </c>
      <c r="B13" s="3">
        <v>50000</v>
      </c>
      <c r="C13">
        <f>SLOPE(L13:AF13,L$6:AF$6)</f>
        <v>2500</v>
      </c>
      <c r="D13">
        <f>INTERCEPT(L13:AF13,L$6:AF$6)</f>
        <v>-5075000</v>
      </c>
      <c r="L13">
        <v>0</v>
      </c>
      <c r="AF13">
        <f>B13</f>
        <v>50000</v>
      </c>
    </row>
    <row r="14" spans="1:32">
      <c r="A14" s="20" t="s">
        <v>7</v>
      </c>
      <c r="B14" s="3">
        <v>30000</v>
      </c>
      <c r="C14">
        <f t="shared" ref="C14:C15" si="3">SLOPE(L14:AF14,L$6:AF$6)</f>
        <v>1500</v>
      </c>
      <c r="D14">
        <f t="shared" ref="D14:D16" si="4">INTERCEPT(L14:AF14,L$6:AF$6)</f>
        <v>-3045000</v>
      </c>
      <c r="L14">
        <v>0</v>
      </c>
      <c r="AF14">
        <f t="shared" ref="AF14:AF17" si="5">B14</f>
        <v>30000</v>
      </c>
    </row>
    <row r="15" spans="1:32">
      <c r="A15" s="20" t="s">
        <v>7</v>
      </c>
      <c r="B15" s="3">
        <v>15000</v>
      </c>
      <c r="C15">
        <f t="shared" si="3"/>
        <v>750</v>
      </c>
      <c r="D15">
        <f t="shared" si="4"/>
        <v>-1522500</v>
      </c>
      <c r="L15">
        <v>0</v>
      </c>
      <c r="AF15">
        <f t="shared" si="5"/>
        <v>15000</v>
      </c>
    </row>
    <row r="16" spans="1:32">
      <c r="A16" s="20" t="s">
        <v>7</v>
      </c>
      <c r="B16" s="3">
        <v>88000</v>
      </c>
      <c r="C16">
        <f>SLOPE(L16:AF16,L$6:AF$6)</f>
        <v>4400</v>
      </c>
      <c r="D16">
        <f t="shared" si="4"/>
        <v>-8932000</v>
      </c>
      <c r="L16">
        <v>0</v>
      </c>
      <c r="AF16">
        <f t="shared" si="5"/>
        <v>88000</v>
      </c>
    </row>
    <row r="17" spans="1:32">
      <c r="A17" t="s">
        <v>247</v>
      </c>
      <c r="B17" s="3">
        <v>12000</v>
      </c>
      <c r="C17">
        <f>SLOPE(L17:AF17,L$6:AF$6)</f>
        <v>600</v>
      </c>
      <c r="D17">
        <f t="shared" ref="D17" si="6">INTERCEPT(L17:AF17,L$6:AF$6)</f>
        <v>-1218000</v>
      </c>
      <c r="L17">
        <v>0</v>
      </c>
      <c r="AF17">
        <f t="shared" si="5"/>
        <v>12000</v>
      </c>
    </row>
    <row r="23" spans="1:32">
      <c r="AA23" t="e">
        <f>SLOPE(B7:B31,G7:G31)</f>
        <v>#DIV/0!</v>
      </c>
    </row>
    <row r="31" spans="1:32">
      <c r="G31">
        <v>50000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EBD46B-6CEA-4195-A091-BBBFBB12E0D7}">
  <sheetPr>
    <tabColor rgb="FFFF0000"/>
  </sheetPr>
  <dimension ref="B3:S22"/>
  <sheetViews>
    <sheetView workbookViewId="0">
      <selection activeCell="U13" sqref="U13"/>
    </sheetView>
  </sheetViews>
  <sheetFormatPr defaultColWidth="8.85546875" defaultRowHeight="15"/>
  <cols>
    <col min="2" max="2" width="68.7109375" customWidth="1"/>
    <col min="3" max="3" width="0" hidden="1" customWidth="1"/>
    <col min="4" max="5" width="13.85546875" hidden="1" customWidth="1"/>
    <col min="6" max="6" width="13.42578125" hidden="1" customWidth="1"/>
    <col min="7" max="7" width="11.7109375" hidden="1" customWidth="1"/>
    <col min="8" max="9" width="0" hidden="1" customWidth="1"/>
    <col min="10" max="10" width="11.28515625" hidden="1" customWidth="1"/>
    <col min="11" max="11" width="9.42578125" customWidth="1"/>
    <col min="12" max="12" width="10" customWidth="1"/>
    <col min="13" max="13" width="8.28515625" customWidth="1"/>
    <col min="14" max="14" width="8.7109375" customWidth="1"/>
    <col min="15" max="15" width="7.42578125" customWidth="1"/>
    <col min="16" max="16" width="9.140625" customWidth="1"/>
    <col min="17" max="17" width="7.7109375" customWidth="1"/>
    <col min="18" max="18" width="8" customWidth="1"/>
    <col min="19" max="19" width="10.7109375" customWidth="1"/>
  </cols>
  <sheetData>
    <row r="3" spans="2:19">
      <c r="B3" s="2" t="s">
        <v>249</v>
      </c>
    </row>
    <row r="5" spans="2:19">
      <c r="B5" s="88"/>
      <c r="C5" s="88"/>
      <c r="D5" s="88" t="str">
        <f>'[2]Annex 4 template - CompB'!D1</f>
        <v>Total</v>
      </c>
      <c r="E5" s="1"/>
      <c r="F5" s="30"/>
      <c r="G5" s="30"/>
      <c r="H5" s="30"/>
      <c r="I5" s="30"/>
      <c r="J5" s="30"/>
      <c r="K5" s="30"/>
      <c r="L5" s="30"/>
      <c r="M5" s="30"/>
      <c r="N5" s="30"/>
      <c r="O5" s="30"/>
      <c r="P5" s="30"/>
      <c r="Q5" s="30"/>
      <c r="R5" s="30"/>
      <c r="S5" s="30"/>
    </row>
    <row r="6" spans="2:19">
      <c r="B6" s="88" t="s">
        <v>250</v>
      </c>
      <c r="C6" s="88"/>
      <c r="D6" s="88" t="str">
        <f>'[2]Annex 4 template - CompB'!D2</f>
        <v>GCF</v>
      </c>
      <c r="E6" s="88"/>
      <c r="F6" s="88" t="str">
        <f>'[2]Annex 4 template - CompB'!E2</f>
        <v>SPC</v>
      </c>
      <c r="G6" s="88" t="str">
        <f>'[2]Annex 4 template - CompB'!F2</f>
        <v>CSIRO</v>
      </c>
      <c r="H6" s="88" t="str">
        <f>'[2]Annex 4 template - CompB'!G2</f>
        <v>FFA</v>
      </c>
      <c r="I6" s="88" t="str">
        <f>'[2]Annex 4 template - CompB'!H2</f>
        <v>PNA</v>
      </c>
      <c r="J6" s="88" t="str">
        <f>'[2]Annex 4 template - CompB'!I2</f>
        <v>Industry</v>
      </c>
      <c r="K6" s="88">
        <f>'[2]Annex 4 template - CompB'!J2</f>
        <v>2026</v>
      </c>
      <c r="L6" s="88">
        <f>'[2]Annex 4 template - CompB'!K2</f>
        <v>2027</v>
      </c>
      <c r="M6" s="88">
        <f>'[2]Annex 4 template - CompB'!L2</f>
        <v>2028</v>
      </c>
      <c r="N6" s="88">
        <f>'[2]Annex 4 template - CompB'!M2</f>
        <v>2029</v>
      </c>
      <c r="O6" s="88">
        <f>'[2]Annex 4 template - CompB'!N2</f>
        <v>2030</v>
      </c>
      <c r="P6" s="88">
        <f>'[2]Annex 4 template - CompB'!O2</f>
        <v>2031</v>
      </c>
      <c r="Q6" s="88">
        <f>'[2]Annex 4 template - CompB'!P2</f>
        <v>2032</v>
      </c>
      <c r="R6" s="88">
        <f>'[2]Annex 4 template - CompB'!Q2</f>
        <v>2033</v>
      </c>
      <c r="S6" s="89" t="s">
        <v>221</v>
      </c>
    </row>
    <row r="7" spans="2:19">
      <c r="B7" s="90" t="str">
        <f>'[2]Annex 4 template - CompB'!C4</f>
        <v xml:space="preserve">Activity 3.1: Develop and deliver an Advanced Warning System (AWS) for tuna redistribution. </v>
      </c>
      <c r="C7" s="30"/>
      <c r="D7" s="30"/>
      <c r="E7" s="30"/>
      <c r="F7" s="30"/>
      <c r="G7" s="30"/>
      <c r="H7" s="30"/>
      <c r="I7" s="30"/>
      <c r="J7" s="30"/>
      <c r="K7" s="30"/>
      <c r="L7" s="30"/>
      <c r="M7" s="30"/>
      <c r="N7" s="30"/>
      <c r="O7" s="30"/>
      <c r="P7" s="30"/>
      <c r="Q7" s="30"/>
      <c r="R7" s="30"/>
      <c r="S7" s="30"/>
    </row>
    <row r="8" spans="2:19" ht="27">
      <c r="B8" s="33" t="str">
        <f>'[2]Annex 4 template - CompB'!C5</f>
        <v xml:space="preserve">3.1a. Transition existing fisheries and ocean monitoring systems to produce higher-resolution forecasts and projections of tuna biomass redistribution. </v>
      </c>
      <c r="C8" s="30"/>
      <c r="D8" s="34">
        <f>SUM('[2]Annex 4 template - CompB'!D12:D261)</f>
        <v>15076249.080174804</v>
      </c>
      <c r="E8" s="34">
        <f>SUM('[2]Annex 4 template - CompB'!D12,'[2]Annex 4 template - CompB'!D18,'[2]Annex 4 template - CompB'!D24,'[2]Annex 4 template - CompB'!D30,'[2]Annex 4 template - CompB'!D35,'[2]Annex 4 template - CompB'!D40,'[2]Annex 4 template - CompB'!D45,'[2]Annex 4 template - CompB'!D51,'[2]Annex 4 template - CompB'!D57,'[2]Annex 4 template - CompB'!D63,'[2]Annex 4 template - CompB'!D68,'[2]Annex 4 template - CompB'!D73,'[2]Annex 4 template - CompB'!D79,'[2]Annex 4 template - CompB'!D85,'[2]Annex 4 template - CompB'!D91,'[2]Annex 4 template - CompB'!D97,'[2]Annex 4 template - CompB'!D103,'[2]Annex 4 template - CompB'!D109,'[2]Annex 4 template - CompB'!D131,'[2]Annex 4 template - CompB'!D136,'[2]Annex 4 template - CompB'!D141,'[2]Annex 4 template - CompB'!D146,'[2]Annex 4 template - CompB'!D151,'[2]Annex 4 template - CompB'!D158,'[2]Annex 4 template - CompB'!D163,'[2]Annex 4 template - CompB'!D168,'[2]Annex 4 template - CompB'!D173,'[2]Annex 4 template - CompB'!D178,'[2]Annex 4 template - CompB'!D189,'[2]Annex 4 template - CompB'!D198,'[2]Annex 4 template - CompB'!D204,'[2]Annex 4 template - CompB'!D208,'[2]Annex 4 template - CompB'!D214,'[2]Annex 4 template - CompB'!D218,'[2]Annex 4 template - CompB'!D224,'[2]Annex 4 template - CompB'!D231,'[2]Annex 4 template - CompB'!D237,'[2]Annex 4 template - CompB'!D243,'[2]Annex 4 template - CompB'!D251:D256,'[2]Annex 4 template - CompB'!D115 )</f>
        <v>15076249.080174802</v>
      </c>
      <c r="F8" s="34">
        <f>SUM('[2]Annex 4 template - CompB'!E12,'[2]Annex 4 template - CompB'!E18,'[2]Annex 4 template - CompB'!E24,'[2]Annex 4 template - CompB'!E30,'[2]Annex 4 template - CompB'!E35,'[2]Annex 4 template - CompB'!E40,'[2]Annex 4 template - CompB'!E45,'[2]Annex 4 template - CompB'!E51,'[2]Annex 4 template - CompB'!E57,'[2]Annex 4 template - CompB'!E63,'[2]Annex 4 template - CompB'!E68,'[2]Annex 4 template - CompB'!E73,'[2]Annex 4 template - CompB'!E79,'[2]Annex 4 template - CompB'!E85,'[2]Annex 4 template - CompB'!E91,'[2]Annex 4 template - CompB'!E97,'[2]Annex 4 template - CompB'!E103,'[2]Annex 4 template - CompB'!E109,'[2]Annex 4 template - CompB'!E131,'[2]Annex 4 template - CompB'!E136,'[2]Annex 4 template - CompB'!E141,'[2]Annex 4 template - CompB'!E146,'[2]Annex 4 template - CompB'!E151,'[2]Annex 4 template - CompB'!E158,'[2]Annex 4 template - CompB'!E163,'[2]Annex 4 template - CompB'!E168,'[2]Annex 4 template - CompB'!E173,'[2]Annex 4 template - CompB'!E178,'[2]Annex 4 template - CompB'!E189,'[2]Annex 4 template - CompB'!E198,'[2]Annex 4 template - CompB'!E204,'[2]Annex 4 template - CompB'!E208,'[2]Annex 4 template - CompB'!E214,'[2]Annex 4 template - CompB'!E218,'[2]Annex 4 template - CompB'!E224,'[2]Annex 4 template - CompB'!E231,'[2]Annex 4 template - CompB'!E237,'[2]Annex 4 template - CompB'!E243,'[2]Annex 4 template - CompB'!E251:E256,'[2]Annex 4 template - CompB'!E115 )</f>
        <v>614875.75098662928</v>
      </c>
      <c r="G8" s="34">
        <f>SUM('[2]Annex 4 template - CompB'!F12,'[2]Annex 4 template - CompB'!F18,'[2]Annex 4 template - CompB'!F24,'[2]Annex 4 template - CompB'!F30,'[2]Annex 4 template - CompB'!F35,'[2]Annex 4 template - CompB'!F40,'[2]Annex 4 template - CompB'!F45,'[2]Annex 4 template - CompB'!F51,'[2]Annex 4 template - CompB'!F57,'[2]Annex 4 template - CompB'!F63,'[2]Annex 4 template - CompB'!F68,'[2]Annex 4 template - CompB'!F73,'[2]Annex 4 template - CompB'!F79,'[2]Annex 4 template - CompB'!F85,'[2]Annex 4 template - CompB'!F91,'[2]Annex 4 template - CompB'!F97,'[2]Annex 4 template - CompB'!F103,'[2]Annex 4 template - CompB'!F109,'[2]Annex 4 template - CompB'!F131,'[2]Annex 4 template - CompB'!F136,'[2]Annex 4 template - CompB'!F141,'[2]Annex 4 template - CompB'!F146,'[2]Annex 4 template - CompB'!F151,'[2]Annex 4 template - CompB'!F158,'[2]Annex 4 template - CompB'!F163,'[2]Annex 4 template - CompB'!F168,'[2]Annex 4 template - CompB'!F173,'[2]Annex 4 template - CompB'!F178,'[2]Annex 4 template - CompB'!F189,'[2]Annex 4 template - CompB'!F198,'[2]Annex 4 template - CompB'!F204,'[2]Annex 4 template - CompB'!F208,'[2]Annex 4 template - CompB'!F214,'[2]Annex 4 template - CompB'!F218,'[2]Annex 4 template - CompB'!F224,'[2]Annex 4 template - CompB'!F231,'[2]Annex 4 template - CompB'!F237,'[2]Annex 4 template - CompB'!F243,'[2]Annex 4 template - CompB'!F251:F256,'[2]Annex 4 template - CompB'!F115 )</f>
        <v>356277.71130234923</v>
      </c>
      <c r="H8" s="34">
        <f>SUM('[2]Annex 4 template - CompB'!G12,'[2]Annex 4 template - CompB'!G18,'[2]Annex 4 template - CompB'!G24,'[2]Annex 4 template - CompB'!G30,'[2]Annex 4 template - CompB'!G35,'[2]Annex 4 template - CompB'!G40,'[2]Annex 4 template - CompB'!G45,'[2]Annex 4 template - CompB'!G51,'[2]Annex 4 template - CompB'!G57,'[2]Annex 4 template - CompB'!G63,'[2]Annex 4 template - CompB'!G68,'[2]Annex 4 template - CompB'!G73,'[2]Annex 4 template - CompB'!G79,'[2]Annex 4 template - CompB'!G85,'[2]Annex 4 template - CompB'!G91,'[2]Annex 4 template - CompB'!G97,'[2]Annex 4 template - CompB'!G103,'[2]Annex 4 template - CompB'!G109,'[2]Annex 4 template - CompB'!G131,'[2]Annex 4 template - CompB'!G136,'[2]Annex 4 template - CompB'!G141,'[2]Annex 4 template - CompB'!G146,'[2]Annex 4 template - CompB'!G151,'[2]Annex 4 template - CompB'!G158,'[2]Annex 4 template - CompB'!G163,'[2]Annex 4 template - CompB'!G168,'[2]Annex 4 template - CompB'!G173,'[2]Annex 4 template - CompB'!G178,'[2]Annex 4 template - CompB'!G189,'[2]Annex 4 template - CompB'!G198,'[2]Annex 4 template - CompB'!G204,'[2]Annex 4 template - CompB'!G208,'[2]Annex 4 template - CompB'!G214,'[2]Annex 4 template - CompB'!G218,'[2]Annex 4 template - CompB'!G224,'[2]Annex 4 template - CompB'!G231,'[2]Annex 4 template - CompB'!G237,'[2]Annex 4 template - CompB'!G243,'[2]Annex 4 template - CompB'!G251:G256,'[2]Annex 4 template - CompB'!G115 )</f>
        <v>0</v>
      </c>
      <c r="I8" s="34">
        <f>SUM('[2]Annex 4 template - CompB'!H12,'[2]Annex 4 template - CompB'!H18,'[2]Annex 4 template - CompB'!H24,'[2]Annex 4 template - CompB'!H30,'[2]Annex 4 template - CompB'!H35,'[2]Annex 4 template - CompB'!H40,'[2]Annex 4 template - CompB'!H45,'[2]Annex 4 template - CompB'!H51,'[2]Annex 4 template - CompB'!H57,'[2]Annex 4 template - CompB'!H63,'[2]Annex 4 template - CompB'!H68,'[2]Annex 4 template - CompB'!H73,'[2]Annex 4 template - CompB'!H79,'[2]Annex 4 template - CompB'!H85,'[2]Annex 4 template - CompB'!H91,'[2]Annex 4 template - CompB'!H97,'[2]Annex 4 template - CompB'!H103,'[2]Annex 4 template - CompB'!H109,'[2]Annex 4 template - CompB'!H131,'[2]Annex 4 template - CompB'!H136,'[2]Annex 4 template - CompB'!H141,'[2]Annex 4 template - CompB'!H146,'[2]Annex 4 template - CompB'!H151,'[2]Annex 4 template - CompB'!H158,'[2]Annex 4 template - CompB'!H163,'[2]Annex 4 template - CompB'!H168,'[2]Annex 4 template - CompB'!H173,'[2]Annex 4 template - CompB'!H178,'[2]Annex 4 template - CompB'!H189,'[2]Annex 4 template - CompB'!H198,'[2]Annex 4 template - CompB'!H204,'[2]Annex 4 template - CompB'!H208,'[2]Annex 4 template - CompB'!H214,'[2]Annex 4 template - CompB'!H218,'[2]Annex 4 template - CompB'!H224,'[2]Annex 4 template - CompB'!H231,'[2]Annex 4 template - CompB'!H237,'[2]Annex 4 template - CompB'!H243,'[2]Annex 4 template - CompB'!H251:H256,'[2]Annex 4 template - CompB'!H115 )</f>
        <v>0</v>
      </c>
      <c r="J8" s="34">
        <f>SUM('[2]Annex 4 template - CompB'!I12,'[2]Annex 4 template - CompB'!I18,'[2]Annex 4 template - CompB'!I24,'[2]Annex 4 template - CompB'!I30,'[2]Annex 4 template - CompB'!I35,'[2]Annex 4 template - CompB'!I40,'[2]Annex 4 template - CompB'!I45,'[2]Annex 4 template - CompB'!I51,'[2]Annex 4 template - CompB'!I57,'[2]Annex 4 template - CompB'!I63,'[2]Annex 4 template - CompB'!I68,'[2]Annex 4 template - CompB'!I73,'[2]Annex 4 template - CompB'!I79,'[2]Annex 4 template - CompB'!I85,'[2]Annex 4 template - CompB'!I91,'[2]Annex 4 template - CompB'!I97,'[2]Annex 4 template - CompB'!I103,'[2]Annex 4 template - CompB'!I109,'[2]Annex 4 template - CompB'!I131,'[2]Annex 4 template - CompB'!I136,'[2]Annex 4 template - CompB'!I141,'[2]Annex 4 template - CompB'!I146,'[2]Annex 4 template - CompB'!I151,'[2]Annex 4 template - CompB'!I158,'[2]Annex 4 template - CompB'!I163,'[2]Annex 4 template - CompB'!I168,'[2]Annex 4 template - CompB'!I173,'[2]Annex 4 template - CompB'!I178,'[2]Annex 4 template - CompB'!I189,'[2]Annex 4 template - CompB'!I198,'[2]Annex 4 template - CompB'!I204,'[2]Annex 4 template - CompB'!I208,'[2]Annex 4 template - CompB'!I214,'[2]Annex 4 template - CompB'!I218,'[2]Annex 4 template - CompB'!I224,'[2]Annex 4 template - CompB'!I231,'[2]Annex 4 template - CompB'!I237,'[2]Annex 4 template - CompB'!I243,'[2]Annex 4 template - CompB'!I251:I256,'[2]Annex 4 template - CompB'!I115 )</f>
        <v>0</v>
      </c>
      <c r="K8" s="34">
        <f>SUM('[2]Annex 4 template - CompB'!J12,'[2]Annex 4 template - CompB'!J18,'[2]Annex 4 template - CompB'!J24,'[2]Annex 4 template - CompB'!J30,'[2]Annex 4 template - CompB'!J35,'[2]Annex 4 template - CompB'!J40,'[2]Annex 4 template - CompB'!J45,'[2]Annex 4 template - CompB'!J51,'[2]Annex 4 template - CompB'!J57,'[2]Annex 4 template - CompB'!J63,'[2]Annex 4 template - CompB'!J68,'[2]Annex 4 template - CompB'!J73,'[2]Annex 4 template - CompB'!J79,'[2]Annex 4 template - CompB'!J85,'[2]Annex 4 template - CompB'!J91,'[2]Annex 4 template - CompB'!J97,'[2]Annex 4 template - CompB'!J103,'[2]Annex 4 template - CompB'!J109,'[2]Annex 4 template - CompB'!J131,'[2]Annex 4 template - CompB'!J136,'[2]Annex 4 template - CompB'!J141,'[2]Annex 4 template - CompB'!J146,'[2]Annex 4 template - CompB'!J151,'[2]Annex 4 template - CompB'!J158,'[2]Annex 4 template - CompB'!J163,'[2]Annex 4 template - CompB'!J168,'[2]Annex 4 template - CompB'!J173,'[2]Annex 4 template - CompB'!J178,'[2]Annex 4 template - CompB'!J189,'[2]Annex 4 template - CompB'!J198,'[2]Annex 4 template - CompB'!J204,'[2]Annex 4 template - CompB'!J208,'[2]Annex 4 template - CompB'!J214,'[2]Annex 4 template - CompB'!J218,'[2]Annex 4 template - CompB'!J224,'[2]Annex 4 template - CompB'!J231,'[2]Annex 4 template - CompB'!J237,'[2]Annex 4 template - CompB'!J243,'[2]Annex 4 template - CompB'!J251:J256,'[2]Annex 4 template - CompB'!J115 )</f>
        <v>1225954.6141190205</v>
      </c>
      <c r="L8" s="34">
        <f>SUM('[2]Annex 4 template - CompB'!K12,'[2]Annex 4 template - CompB'!K18,'[2]Annex 4 template - CompB'!K24,'[2]Annex 4 template - CompB'!K30,'[2]Annex 4 template - CompB'!K35,'[2]Annex 4 template - CompB'!K40,'[2]Annex 4 template - CompB'!K45,'[2]Annex 4 template - CompB'!K51,'[2]Annex 4 template - CompB'!K57,'[2]Annex 4 template - CompB'!K63,'[2]Annex 4 template - CompB'!K68,'[2]Annex 4 template - CompB'!K73,'[2]Annex 4 template - CompB'!K79,'[2]Annex 4 template - CompB'!K85,'[2]Annex 4 template - CompB'!K91,'[2]Annex 4 template - CompB'!K97,'[2]Annex 4 template - CompB'!K103,'[2]Annex 4 template - CompB'!K109,'[2]Annex 4 template - CompB'!K131,'[2]Annex 4 template - CompB'!K136,'[2]Annex 4 template - CompB'!K141,'[2]Annex 4 template - CompB'!K146,'[2]Annex 4 template - CompB'!K151,'[2]Annex 4 template - CompB'!K158,'[2]Annex 4 template - CompB'!K163,'[2]Annex 4 template - CompB'!K168,'[2]Annex 4 template - CompB'!K173,'[2]Annex 4 template - CompB'!K178,'[2]Annex 4 template - CompB'!K189,'[2]Annex 4 template - CompB'!K198,'[2]Annex 4 template - CompB'!K204,'[2]Annex 4 template - CompB'!K208,'[2]Annex 4 template - CompB'!K214,'[2]Annex 4 template - CompB'!K218,'[2]Annex 4 template - CompB'!K224,'[2]Annex 4 template - CompB'!K231,'[2]Annex 4 template - CompB'!K237,'[2]Annex 4 template - CompB'!K243,'[2]Annex 4 template - CompB'!K251:K256,'[2]Annex 4 template - CompB'!K115 )</f>
        <v>2180730.6704944451</v>
      </c>
      <c r="M8" s="34">
        <f>SUM('[2]Annex 4 template - CompB'!L12,'[2]Annex 4 template - CompB'!L18,'[2]Annex 4 template - CompB'!L24,'[2]Annex 4 template - CompB'!L30,'[2]Annex 4 template - CompB'!L35,'[2]Annex 4 template - CompB'!L40,'[2]Annex 4 template - CompB'!L45,'[2]Annex 4 template - CompB'!L51,'[2]Annex 4 template - CompB'!L57,'[2]Annex 4 template - CompB'!L63,'[2]Annex 4 template - CompB'!L68,'[2]Annex 4 template - CompB'!L73,'[2]Annex 4 template - CompB'!L79,'[2]Annex 4 template - CompB'!L85,'[2]Annex 4 template - CompB'!L91,'[2]Annex 4 template - CompB'!L97,'[2]Annex 4 template - CompB'!L103,'[2]Annex 4 template - CompB'!L109,'[2]Annex 4 template - CompB'!L131,'[2]Annex 4 template - CompB'!L136,'[2]Annex 4 template - CompB'!L141,'[2]Annex 4 template - CompB'!L146,'[2]Annex 4 template - CompB'!L151,'[2]Annex 4 template - CompB'!L158,'[2]Annex 4 template - CompB'!L163,'[2]Annex 4 template - CompB'!L168,'[2]Annex 4 template - CompB'!L173,'[2]Annex 4 template - CompB'!L178,'[2]Annex 4 template - CompB'!L189,'[2]Annex 4 template - CompB'!L198,'[2]Annex 4 template - CompB'!L204,'[2]Annex 4 template - CompB'!L208,'[2]Annex 4 template - CompB'!L214,'[2]Annex 4 template - CompB'!L218,'[2]Annex 4 template - CompB'!L224,'[2]Annex 4 template - CompB'!L231,'[2]Annex 4 template - CompB'!L237,'[2]Annex 4 template - CompB'!L243,'[2]Annex 4 template - CompB'!L251:L256,'[2]Annex 4 template - CompB'!L115 )</f>
        <v>2232912.4997568061</v>
      </c>
      <c r="N8" s="34">
        <f>SUM('[2]Annex 4 template - CompB'!M12,'[2]Annex 4 template - CompB'!M18,'[2]Annex 4 template - CompB'!M24,'[2]Annex 4 template - CompB'!M30,'[2]Annex 4 template - CompB'!M35,'[2]Annex 4 template - CompB'!M40,'[2]Annex 4 template - CompB'!M45,'[2]Annex 4 template - CompB'!M51,'[2]Annex 4 template - CompB'!M57,'[2]Annex 4 template - CompB'!M63,'[2]Annex 4 template - CompB'!M68,'[2]Annex 4 template - CompB'!M73,'[2]Annex 4 template - CompB'!M79,'[2]Annex 4 template - CompB'!M85,'[2]Annex 4 template - CompB'!M91,'[2]Annex 4 template - CompB'!M97,'[2]Annex 4 template - CompB'!M103,'[2]Annex 4 template - CompB'!M109,'[2]Annex 4 template - CompB'!M131,'[2]Annex 4 template - CompB'!M136,'[2]Annex 4 template - CompB'!M141,'[2]Annex 4 template - CompB'!M146,'[2]Annex 4 template - CompB'!M151,'[2]Annex 4 template - CompB'!M158,'[2]Annex 4 template - CompB'!M163,'[2]Annex 4 template - CompB'!M168,'[2]Annex 4 template - CompB'!M173,'[2]Annex 4 template - CompB'!M178,'[2]Annex 4 template - CompB'!M189,'[2]Annex 4 template - CompB'!M198,'[2]Annex 4 template - CompB'!M204,'[2]Annex 4 template - CompB'!M208,'[2]Annex 4 template - CompB'!M214,'[2]Annex 4 template - CompB'!M218,'[2]Annex 4 template - CompB'!M224,'[2]Annex 4 template - CompB'!M231,'[2]Annex 4 template - CompB'!M237,'[2]Annex 4 template - CompB'!M243,'[2]Annex 4 template - CompB'!M251:M256,'[2]Annex 4 template - CompB'!M115 )</f>
        <v>2453586.1442819759</v>
      </c>
      <c r="O8" s="34">
        <f>SUM('[2]Annex 4 template - CompB'!N12,'[2]Annex 4 template - CompB'!N18,'[2]Annex 4 template - CompB'!N24,'[2]Annex 4 template - CompB'!N30,'[2]Annex 4 template - CompB'!N35,'[2]Annex 4 template - CompB'!N40,'[2]Annex 4 template - CompB'!N45,'[2]Annex 4 template - CompB'!N51,'[2]Annex 4 template - CompB'!N57,'[2]Annex 4 template - CompB'!N63,'[2]Annex 4 template - CompB'!N68,'[2]Annex 4 template - CompB'!N73,'[2]Annex 4 template - CompB'!N79,'[2]Annex 4 template - CompB'!N85,'[2]Annex 4 template - CompB'!N91,'[2]Annex 4 template - CompB'!N97,'[2]Annex 4 template - CompB'!N103,'[2]Annex 4 template - CompB'!N109,'[2]Annex 4 template - CompB'!N131,'[2]Annex 4 template - CompB'!N136,'[2]Annex 4 template - CompB'!N141,'[2]Annex 4 template - CompB'!N146,'[2]Annex 4 template - CompB'!N151,'[2]Annex 4 template - CompB'!N158,'[2]Annex 4 template - CompB'!N163,'[2]Annex 4 template - CompB'!N168,'[2]Annex 4 template - CompB'!N173,'[2]Annex 4 template - CompB'!N178,'[2]Annex 4 template - CompB'!N189,'[2]Annex 4 template - CompB'!N198,'[2]Annex 4 template - CompB'!N204,'[2]Annex 4 template - CompB'!N208,'[2]Annex 4 template - CompB'!N214,'[2]Annex 4 template - CompB'!N218,'[2]Annex 4 template - CompB'!N224,'[2]Annex 4 template - CompB'!N231,'[2]Annex 4 template - CompB'!N237,'[2]Annex 4 template - CompB'!N243,'[2]Annex 4 template - CompB'!N251:N256,'[2]Annex 4 template - CompB'!N115 )</f>
        <v>2344543.1660905462</v>
      </c>
      <c r="P8" s="34">
        <f>SUM('[2]Annex 4 template - CompB'!O12,'[2]Annex 4 template - CompB'!O18,'[2]Annex 4 template - CompB'!O24,'[2]Annex 4 template - CompB'!O30,'[2]Annex 4 template - CompB'!O35,'[2]Annex 4 template - CompB'!O40,'[2]Annex 4 template - CompB'!O45,'[2]Annex 4 template - CompB'!O51,'[2]Annex 4 template - CompB'!O57,'[2]Annex 4 template - CompB'!O63,'[2]Annex 4 template - CompB'!O68,'[2]Annex 4 template - CompB'!O73,'[2]Annex 4 template - CompB'!O79,'[2]Annex 4 template - CompB'!O85,'[2]Annex 4 template - CompB'!O91,'[2]Annex 4 template - CompB'!O97,'[2]Annex 4 template - CompB'!O103,'[2]Annex 4 template - CompB'!O109,'[2]Annex 4 template - CompB'!O131,'[2]Annex 4 template - CompB'!O136,'[2]Annex 4 template - CompB'!O141,'[2]Annex 4 template - CompB'!O146,'[2]Annex 4 template - CompB'!O151,'[2]Annex 4 template - CompB'!O158,'[2]Annex 4 template - CompB'!O163,'[2]Annex 4 template - CompB'!O168,'[2]Annex 4 template - CompB'!O173,'[2]Annex 4 template - CompB'!O178,'[2]Annex 4 template - CompB'!O189,'[2]Annex 4 template - CompB'!O198,'[2]Annex 4 template - CompB'!O204,'[2]Annex 4 template - CompB'!O208,'[2]Annex 4 template - CompB'!O214,'[2]Annex 4 template - CompB'!O218,'[2]Annex 4 template - CompB'!O224,'[2]Annex 4 template - CompB'!O231,'[2]Annex 4 template - CompB'!O237,'[2]Annex 4 template - CompB'!O243,'[2]Annex 4 template - CompB'!O251:O256,'[2]Annex 4 template - CompB'!O115 )</f>
        <v>2413724.5485846484</v>
      </c>
      <c r="Q8" s="34">
        <f>SUM('[2]Annex 4 template - CompB'!P12,'[2]Annex 4 template - CompB'!P18,'[2]Annex 4 template - CompB'!P24,'[2]Annex 4 template - CompB'!P30,'[2]Annex 4 template - CompB'!P35,'[2]Annex 4 template - CompB'!P40,'[2]Annex 4 template - CompB'!P45,'[2]Annex 4 template - CompB'!P51,'[2]Annex 4 template - CompB'!P57,'[2]Annex 4 template - CompB'!P63,'[2]Annex 4 template - CompB'!P68,'[2]Annex 4 template - CompB'!P73,'[2]Annex 4 template - CompB'!P79,'[2]Annex 4 template - CompB'!P85,'[2]Annex 4 template - CompB'!P91,'[2]Annex 4 template - CompB'!P97,'[2]Annex 4 template - CompB'!P103,'[2]Annex 4 template - CompB'!P109,'[2]Annex 4 template - CompB'!P131,'[2]Annex 4 template - CompB'!P136,'[2]Annex 4 template - CompB'!P141,'[2]Annex 4 template - CompB'!P146,'[2]Annex 4 template - CompB'!P151,'[2]Annex 4 template - CompB'!P158,'[2]Annex 4 template - CompB'!P163,'[2]Annex 4 template - CompB'!P168,'[2]Annex 4 template - CompB'!P173,'[2]Annex 4 template - CompB'!P178,'[2]Annex 4 template - CompB'!P189,'[2]Annex 4 template - CompB'!P198,'[2]Annex 4 template - CompB'!P204,'[2]Annex 4 template - CompB'!P208,'[2]Annex 4 template - CompB'!P214,'[2]Annex 4 template - CompB'!P218,'[2]Annex 4 template - CompB'!P224,'[2]Annex 4 template - CompB'!P231,'[2]Annex 4 template - CompB'!P237,'[2]Annex 4 template - CompB'!P243,'[2]Annex 4 template - CompB'!P251:P256,'[2]Annex 4 template - CompB'!P115 )</f>
        <v>2162715.3566535111</v>
      </c>
      <c r="R8" s="34">
        <f>SUM('[2]Annex 4 template - CompB'!Q12,'[2]Annex 4 template - CompB'!Q18,'[2]Annex 4 template - CompB'!Q24,'[2]Annex 4 template - CompB'!Q30,'[2]Annex 4 template - CompB'!Q35,'[2]Annex 4 template - CompB'!Q40,'[2]Annex 4 template - CompB'!Q45,'[2]Annex 4 template - CompB'!Q51,'[2]Annex 4 template - CompB'!Q57,'[2]Annex 4 template - CompB'!Q63,'[2]Annex 4 template - CompB'!Q68,'[2]Annex 4 template - CompB'!Q73,'[2]Annex 4 template - CompB'!Q79,'[2]Annex 4 template - CompB'!Q85,'[2]Annex 4 template - CompB'!Q91,'[2]Annex 4 template - CompB'!Q97,'[2]Annex 4 template - CompB'!Q103,'[2]Annex 4 template - CompB'!Q109,'[2]Annex 4 template - CompB'!Q131,'[2]Annex 4 template - CompB'!Q136,'[2]Annex 4 template - CompB'!Q141,'[2]Annex 4 template - CompB'!Q146,'[2]Annex 4 template - CompB'!Q151,'[2]Annex 4 template - CompB'!Q158,'[2]Annex 4 template - CompB'!Q163,'[2]Annex 4 template - CompB'!Q168,'[2]Annex 4 template - CompB'!Q173,'[2]Annex 4 template - CompB'!Q178,'[2]Annex 4 template - CompB'!Q189,'[2]Annex 4 template - CompB'!Q198,'[2]Annex 4 template - CompB'!Q204,'[2]Annex 4 template - CompB'!Q208,'[2]Annex 4 template - CompB'!Q214,'[2]Annex 4 template - CompB'!Q218,'[2]Annex 4 template - CompB'!Q224,'[2]Annex 4 template - CompB'!Q231,'[2]Annex 4 template - CompB'!Q237,'[2]Annex 4 template - CompB'!Q243,'[2]Annex 4 template - CompB'!Q251:Q256,'[2]Annex 4 template - CompB'!Q115 )</f>
        <v>62082.080193847447</v>
      </c>
      <c r="S8" s="36">
        <f>SUM(K8:R8)</f>
        <v>15076249.0801748</v>
      </c>
    </row>
    <row r="9" spans="2:19" ht="5.0999999999999996" customHeight="1">
      <c r="B9" s="30"/>
      <c r="C9" s="30"/>
      <c r="D9" s="34"/>
      <c r="E9" s="34"/>
      <c r="F9" s="30"/>
      <c r="G9" s="30"/>
      <c r="H9" s="30"/>
      <c r="I9" s="30"/>
      <c r="J9" s="30"/>
      <c r="K9" s="30"/>
      <c r="L9" s="30"/>
      <c r="M9" s="30"/>
      <c r="N9" s="30"/>
      <c r="O9" s="30"/>
      <c r="P9" s="30"/>
      <c r="Q9" s="30"/>
      <c r="R9" s="30"/>
      <c r="S9" s="30"/>
    </row>
    <row r="10" spans="2:19">
      <c r="B10" s="33" t="str">
        <f>'[2]Annex 4 template - CompB'!C263</f>
        <v xml:space="preserve">3.1b Establish baselines and indicators for quantification of climate change impacts on distribution of tuna biomass. </v>
      </c>
      <c r="C10" s="30"/>
      <c r="D10" s="34">
        <f>SUM('[2]Annex 4 template - CompB'!D269:D456)</f>
        <v>19666996.345274702</v>
      </c>
      <c r="E10" s="34">
        <f>SUM('[2]Annex 4 template - CompB'!D269,'[2]Annex 4 template - CompB'!D275,'[2]Annex 4 template - CompB'!D281,'[2]Annex 4 template - CompB'!D287,'[2]Annex 4 template - CompB'!D293,'[2]Annex 4 template - CompB'!D298,'[2]Annex 4 template - CompB'!D303,'[2]Annex 4 template - CompB'!D308,'[2]Annex 4 template - CompB'!D313,'[2]Annex 4 template - CompB'!D319,'[2]Annex 4 template - CompB'!D324,'[2]Annex 4 template - CompB'!D329,'[2]Annex 4 template - CompB'!D334,'[2]Annex 4 template - CompB'!D349,'[2]Annex 4 template - CompB'!D355,'[2]Annex 4 template - CompB'!D361,'[2]Annex 4 template - CompB'!D367,'[2]Annex 4 template - CompB'!D373,'[2]Annex 4 template - CompB'!D379,'[2]Annex 4 template - CompB'!D397,'[2]Annex 4 template - CompB'!D404,'[2]Annex 4 template - CompB'!D410,'[2]Annex 4 template - CompB'!D422,'[2]Annex 4 template - CompB'!D429,,'[2]Annex 4 template - CompB'!D438,'[2]Annex 4 template - CompB'!D442,'[2]Annex 4 template - CompB'!D447,'[2]Annex 4 template - CompB'!D452,)</f>
        <v>19666996.345274702</v>
      </c>
      <c r="F10" s="34">
        <f>SUM('[2]Annex 4 template - CompB'!E269,'[2]Annex 4 template - CompB'!E275,'[2]Annex 4 template - CompB'!E281,'[2]Annex 4 template - CompB'!E287,'[2]Annex 4 template - CompB'!E293,'[2]Annex 4 template - CompB'!E298,'[2]Annex 4 template - CompB'!E303,'[2]Annex 4 template - CompB'!E308,'[2]Annex 4 template - CompB'!E313,'[2]Annex 4 template - CompB'!E319,'[2]Annex 4 template - CompB'!E324,'[2]Annex 4 template - CompB'!E329,'[2]Annex 4 template - CompB'!E334,'[2]Annex 4 template - CompB'!E349,'[2]Annex 4 template - CompB'!E355,'[2]Annex 4 template - CompB'!E361,'[2]Annex 4 template - CompB'!E367,'[2]Annex 4 template - CompB'!E373,'[2]Annex 4 template - CompB'!E379,'[2]Annex 4 template - CompB'!E397,'[2]Annex 4 template - CompB'!E404,'[2]Annex 4 template - CompB'!E410,'[2]Annex 4 template - CompB'!E422,'[2]Annex 4 template - CompB'!E429,,'[2]Annex 4 template - CompB'!E438,'[2]Annex 4 template - CompB'!E442,'[2]Annex 4 template - CompB'!E447,'[2]Annex 4 template - CompB'!E452,)</f>
        <v>6199290.6258996585</v>
      </c>
      <c r="G10" s="34">
        <f>SUM('[2]Annex 4 template - CompB'!F269,'[2]Annex 4 template - CompB'!F275,'[2]Annex 4 template - CompB'!F281,'[2]Annex 4 template - CompB'!F287,'[2]Annex 4 template - CompB'!F293,'[2]Annex 4 template - CompB'!F298,'[2]Annex 4 template - CompB'!F303,'[2]Annex 4 template - CompB'!F308,'[2]Annex 4 template - CompB'!F313,'[2]Annex 4 template - CompB'!F319,'[2]Annex 4 template - CompB'!F324,'[2]Annex 4 template - CompB'!F329,'[2]Annex 4 template - CompB'!F334,'[2]Annex 4 template - CompB'!F349,'[2]Annex 4 template - CompB'!F355,'[2]Annex 4 template - CompB'!F361,'[2]Annex 4 template - CompB'!F367,'[2]Annex 4 template - CompB'!F373,'[2]Annex 4 template - CompB'!F379,'[2]Annex 4 template - CompB'!F397,'[2]Annex 4 template - CompB'!F404,'[2]Annex 4 template - CompB'!F410,'[2]Annex 4 template - CompB'!F422,'[2]Annex 4 template - CompB'!F429,,'[2]Annex 4 template - CompB'!F438,'[2]Annex 4 template - CompB'!F442,'[2]Annex 4 template - CompB'!F447,'[2]Annex 4 template - CompB'!F452,)</f>
        <v>770432.8408701024</v>
      </c>
      <c r="H10" s="34">
        <f>SUM('[2]Annex 4 template - CompB'!G269,'[2]Annex 4 template - CompB'!G275,'[2]Annex 4 template - CompB'!G281,'[2]Annex 4 template - CompB'!G287,'[2]Annex 4 template - CompB'!G293,'[2]Annex 4 template - CompB'!G298,'[2]Annex 4 template - CompB'!G303,'[2]Annex 4 template - CompB'!G308,'[2]Annex 4 template - CompB'!G313,'[2]Annex 4 template - CompB'!G319,'[2]Annex 4 template - CompB'!G324,'[2]Annex 4 template - CompB'!G329,'[2]Annex 4 template - CompB'!G334,'[2]Annex 4 template - CompB'!G349,'[2]Annex 4 template - CompB'!G355,'[2]Annex 4 template - CompB'!G361,'[2]Annex 4 template - CompB'!G367,'[2]Annex 4 template - CompB'!G373,'[2]Annex 4 template - CompB'!G379,'[2]Annex 4 template - CompB'!G397,'[2]Annex 4 template - CompB'!G404,'[2]Annex 4 template - CompB'!G410,'[2]Annex 4 template - CompB'!G422,'[2]Annex 4 template - CompB'!G429,,'[2]Annex 4 template - CompB'!G438,'[2]Annex 4 template - CompB'!G442,'[2]Annex 4 template - CompB'!G447,'[2]Annex 4 template - CompB'!G452,)</f>
        <v>0</v>
      </c>
      <c r="I10" s="34">
        <f>SUM('[2]Annex 4 template - CompB'!H269,'[2]Annex 4 template - CompB'!H275,'[2]Annex 4 template - CompB'!H281,'[2]Annex 4 template - CompB'!H287,'[2]Annex 4 template - CompB'!H293,'[2]Annex 4 template - CompB'!H298,'[2]Annex 4 template - CompB'!H303,'[2]Annex 4 template - CompB'!H308,'[2]Annex 4 template - CompB'!H313,'[2]Annex 4 template - CompB'!H319,'[2]Annex 4 template - CompB'!H324,'[2]Annex 4 template - CompB'!H329,'[2]Annex 4 template - CompB'!H334,'[2]Annex 4 template - CompB'!H349,'[2]Annex 4 template - CompB'!H355,'[2]Annex 4 template - CompB'!H361,'[2]Annex 4 template - CompB'!H367,'[2]Annex 4 template - CompB'!H373,'[2]Annex 4 template - CompB'!H379,'[2]Annex 4 template - CompB'!H397,'[2]Annex 4 template - CompB'!H404,'[2]Annex 4 template - CompB'!H410,'[2]Annex 4 template - CompB'!H422,'[2]Annex 4 template - CompB'!H429,,'[2]Annex 4 template - CompB'!H438,'[2]Annex 4 template - CompB'!H442,'[2]Annex 4 template - CompB'!H447,'[2]Annex 4 template - CompB'!H452,)</f>
        <v>0</v>
      </c>
      <c r="J10" s="34">
        <f>SUM('[2]Annex 4 template - CompB'!I269,'[2]Annex 4 template - CompB'!I275,'[2]Annex 4 template - CompB'!I281,'[2]Annex 4 template - CompB'!I287,'[2]Annex 4 template - CompB'!I293,'[2]Annex 4 template - CompB'!I298,'[2]Annex 4 template - CompB'!I303,'[2]Annex 4 template - CompB'!I308,'[2]Annex 4 template - CompB'!I313,'[2]Annex 4 template - CompB'!I319,'[2]Annex 4 template - CompB'!I324,'[2]Annex 4 template - CompB'!I329,'[2]Annex 4 template - CompB'!I334,'[2]Annex 4 template - CompB'!I349,'[2]Annex 4 template - CompB'!I355,'[2]Annex 4 template - CompB'!I361,'[2]Annex 4 template - CompB'!I367,'[2]Annex 4 template - CompB'!I373,'[2]Annex 4 template - CompB'!I379,'[2]Annex 4 template - CompB'!I397,'[2]Annex 4 template - CompB'!I404,'[2]Annex 4 template - CompB'!I410,'[2]Annex 4 template - CompB'!I422,'[2]Annex 4 template - CompB'!I429,,'[2]Annex 4 template - CompB'!I438,'[2]Annex 4 template - CompB'!I442,'[2]Annex 4 template - CompB'!I447,'[2]Annex 4 template - CompB'!I452,)</f>
        <v>0</v>
      </c>
      <c r="K10" s="34">
        <f>SUM('[2]Annex 4 template - CompB'!J269,'[2]Annex 4 template - CompB'!J275,'[2]Annex 4 template - CompB'!J281,'[2]Annex 4 template - CompB'!J287,'[2]Annex 4 template - CompB'!J293,'[2]Annex 4 template - CompB'!J298,'[2]Annex 4 template - CompB'!J303,'[2]Annex 4 template - CompB'!J308,'[2]Annex 4 template - CompB'!J313,'[2]Annex 4 template - CompB'!J319,'[2]Annex 4 template - CompB'!J324,'[2]Annex 4 template - CompB'!J329,'[2]Annex 4 template - CompB'!J334,'[2]Annex 4 template - CompB'!J349,'[2]Annex 4 template - CompB'!J355,'[2]Annex 4 template - CompB'!J361,'[2]Annex 4 template - CompB'!J367,'[2]Annex 4 template - CompB'!J373,'[2]Annex 4 template - CompB'!J379,'[2]Annex 4 template - CompB'!J397,'[2]Annex 4 template - CompB'!J404,'[2]Annex 4 template - CompB'!J410,'[2]Annex 4 template - CompB'!J422,'[2]Annex 4 template - CompB'!J429,,'[2]Annex 4 template - CompB'!J438,'[2]Annex 4 template - CompB'!J442,'[2]Annex 4 template - CompB'!J447,'[2]Annex 4 template - CompB'!J452,)</f>
        <v>1667191.5035820259</v>
      </c>
      <c r="L10" s="34">
        <f>SUM('[2]Annex 4 template - CompB'!K269,'[2]Annex 4 template - CompB'!K275,'[2]Annex 4 template - CompB'!K281,'[2]Annex 4 template - CompB'!K287,'[2]Annex 4 template - CompB'!K293,'[2]Annex 4 template - CompB'!K298,'[2]Annex 4 template - CompB'!K303,'[2]Annex 4 template - CompB'!K308,'[2]Annex 4 template - CompB'!K313,'[2]Annex 4 template - CompB'!K319,'[2]Annex 4 template - CompB'!K324,'[2]Annex 4 template - CompB'!K329,'[2]Annex 4 template - CompB'!K334,'[2]Annex 4 template - CompB'!K349,'[2]Annex 4 template - CompB'!K355,'[2]Annex 4 template - CompB'!K361,'[2]Annex 4 template - CompB'!K367,'[2]Annex 4 template - CompB'!K373,'[2]Annex 4 template - CompB'!K379,'[2]Annex 4 template - CompB'!K397,'[2]Annex 4 template - CompB'!K404,'[2]Annex 4 template - CompB'!K410,'[2]Annex 4 template - CompB'!K422,'[2]Annex 4 template - CompB'!K429,,'[2]Annex 4 template - CompB'!K438,'[2]Annex 4 template - CompB'!K442,'[2]Annex 4 template - CompB'!K447,'[2]Annex 4 template - CompB'!K452,)</f>
        <v>2971150.5539347618</v>
      </c>
      <c r="M10" s="34">
        <f>SUM('[2]Annex 4 template - CompB'!L269,'[2]Annex 4 template - CompB'!L275,'[2]Annex 4 template - CompB'!L281,'[2]Annex 4 template - CompB'!L287,'[2]Annex 4 template - CompB'!L293,'[2]Annex 4 template - CompB'!L298,'[2]Annex 4 template - CompB'!L303,'[2]Annex 4 template - CompB'!L308,'[2]Annex 4 template - CompB'!L313,'[2]Annex 4 template - CompB'!L319,'[2]Annex 4 template - CompB'!L324,'[2]Annex 4 template - CompB'!L329,'[2]Annex 4 template - CompB'!L334,'[2]Annex 4 template - CompB'!L349,'[2]Annex 4 template - CompB'!L355,'[2]Annex 4 template - CompB'!L361,'[2]Annex 4 template - CompB'!L367,'[2]Annex 4 template - CompB'!L373,'[2]Annex 4 template - CompB'!L379,'[2]Annex 4 template - CompB'!L397,'[2]Annex 4 template - CompB'!L404,'[2]Annex 4 template - CompB'!L410,'[2]Annex 4 template - CompB'!L422,'[2]Annex 4 template - CompB'!L429,,'[2]Annex 4 template - CompB'!L438,'[2]Annex 4 template - CompB'!L442,'[2]Annex 4 template - CompB'!L447,'[2]Annex 4 template - CompB'!L452,)</f>
        <v>4325296.0865331311</v>
      </c>
      <c r="N10" s="34">
        <f>SUM('[2]Annex 4 template - CompB'!M269,'[2]Annex 4 template - CompB'!M275,'[2]Annex 4 template - CompB'!M281,'[2]Annex 4 template - CompB'!M287,'[2]Annex 4 template - CompB'!M293,'[2]Annex 4 template - CompB'!M298,'[2]Annex 4 template - CompB'!M303,'[2]Annex 4 template - CompB'!M308,'[2]Annex 4 template - CompB'!M313,'[2]Annex 4 template - CompB'!M319,'[2]Annex 4 template - CompB'!M324,'[2]Annex 4 template - CompB'!M329,'[2]Annex 4 template - CompB'!M334,'[2]Annex 4 template - CompB'!M349,'[2]Annex 4 template - CompB'!M355,'[2]Annex 4 template - CompB'!M361,'[2]Annex 4 template - CompB'!M367,'[2]Annex 4 template - CompB'!M373,'[2]Annex 4 template - CompB'!M379,'[2]Annex 4 template - CompB'!M397,'[2]Annex 4 template - CompB'!M404,'[2]Annex 4 template - CompB'!M410,'[2]Annex 4 template - CompB'!M422,'[2]Annex 4 template - CompB'!M429,,'[2]Annex 4 template - CompB'!M438,'[2]Annex 4 template - CompB'!M442,'[2]Annex 4 template - CompB'!M447,'[2]Annex 4 template - CompB'!M452,)</f>
        <v>2024381.2444777093</v>
      </c>
      <c r="O10" s="34">
        <f>SUM('[2]Annex 4 template - CompB'!N269,'[2]Annex 4 template - CompB'!N275,'[2]Annex 4 template - CompB'!N281,'[2]Annex 4 template - CompB'!N287,'[2]Annex 4 template - CompB'!N293,'[2]Annex 4 template - CompB'!N298,'[2]Annex 4 template - CompB'!N303,'[2]Annex 4 template - CompB'!N308,'[2]Annex 4 template - CompB'!N313,'[2]Annex 4 template - CompB'!N319,'[2]Annex 4 template - CompB'!N324,'[2]Annex 4 template - CompB'!N329,'[2]Annex 4 template - CompB'!N334,'[2]Annex 4 template - CompB'!N349,'[2]Annex 4 template - CompB'!N355,'[2]Annex 4 template - CompB'!N361,'[2]Annex 4 template - CompB'!N367,'[2]Annex 4 template - CompB'!N373,'[2]Annex 4 template - CompB'!N379,'[2]Annex 4 template - CompB'!N397,'[2]Annex 4 template - CompB'!N404,'[2]Annex 4 template - CompB'!N410,'[2]Annex 4 template - CompB'!N422,'[2]Annex 4 template - CompB'!N429,,'[2]Annex 4 template - CompB'!N438,'[2]Annex 4 template - CompB'!N442,'[2]Annex 4 template - CompB'!N447,'[2]Annex 4 template - CompB'!N452,)</f>
        <v>3094505.4419552353</v>
      </c>
      <c r="P10" s="34">
        <f>SUM('[2]Annex 4 template - CompB'!O269,'[2]Annex 4 template - CompB'!O275,'[2]Annex 4 template - CompB'!O281,'[2]Annex 4 template - CompB'!O287,'[2]Annex 4 template - CompB'!O293,'[2]Annex 4 template - CompB'!O298,'[2]Annex 4 template - CompB'!O303,'[2]Annex 4 template - CompB'!O308,'[2]Annex 4 template - CompB'!O313,'[2]Annex 4 template - CompB'!O319,'[2]Annex 4 template - CompB'!O324,'[2]Annex 4 template - CompB'!O329,'[2]Annex 4 template - CompB'!O334,'[2]Annex 4 template - CompB'!O349,'[2]Annex 4 template - CompB'!O355,'[2]Annex 4 template - CompB'!O361,'[2]Annex 4 template - CompB'!O367,'[2]Annex 4 template - CompB'!O373,'[2]Annex 4 template - CompB'!O379,'[2]Annex 4 template - CompB'!O397,'[2]Annex 4 template - CompB'!O404,'[2]Annex 4 template - CompB'!O410,'[2]Annex 4 template - CompB'!O422,'[2]Annex 4 template - CompB'!O429,,'[2]Annex 4 template - CompB'!O438,'[2]Annex 4 template - CompB'!O442,'[2]Annex 4 template - CompB'!O447,'[2]Annex 4 template - CompB'!O452,)</f>
        <v>2343998.1749982974</v>
      </c>
      <c r="Q10" s="34">
        <f>SUM('[2]Annex 4 template - CompB'!P269,'[2]Annex 4 template - CompB'!P275,'[2]Annex 4 template - CompB'!P281,'[2]Annex 4 template - CompB'!P287,'[2]Annex 4 template - CompB'!P293,'[2]Annex 4 template - CompB'!P298,'[2]Annex 4 template - CompB'!P303,'[2]Annex 4 template - CompB'!P308,'[2]Annex 4 template - CompB'!P313,'[2]Annex 4 template - CompB'!P319,'[2]Annex 4 template - CompB'!P324,'[2]Annex 4 template - CompB'!P329,'[2]Annex 4 template - CompB'!P334,'[2]Annex 4 template - CompB'!P349,'[2]Annex 4 template - CompB'!P355,'[2]Annex 4 template - CompB'!P361,'[2]Annex 4 template - CompB'!P367,'[2]Annex 4 template - CompB'!P373,'[2]Annex 4 template - CompB'!P379,'[2]Annex 4 template - CompB'!P397,'[2]Annex 4 template - CompB'!P404,'[2]Annex 4 template - CompB'!P410,'[2]Annex 4 template - CompB'!P422,'[2]Annex 4 template - CompB'!P429,,'[2]Annex 4 template - CompB'!P438,'[2]Annex 4 template - CompB'!P442,'[2]Annex 4 template - CompB'!P447,'[2]Annex 4 template - CompB'!P452,)</f>
        <v>3178391.2595996945</v>
      </c>
      <c r="R10" s="34">
        <f>SUM('[2]Annex 4 template - CompB'!Q269,'[2]Annex 4 template - CompB'!Q275,'[2]Annex 4 template - CompB'!Q281,'[2]Annex 4 template - CompB'!Q287,'[2]Annex 4 template - CompB'!Q293,'[2]Annex 4 template - CompB'!Q298,'[2]Annex 4 template - CompB'!Q303,'[2]Annex 4 template - CompB'!Q308,'[2]Annex 4 template - CompB'!Q313,'[2]Annex 4 template - CompB'!Q319,'[2]Annex 4 template - CompB'!Q324,'[2]Annex 4 template - CompB'!Q329,'[2]Annex 4 template - CompB'!Q334,'[2]Annex 4 template - CompB'!Q349,'[2]Annex 4 template - CompB'!Q355,'[2]Annex 4 template - CompB'!Q361,'[2]Annex 4 template - CompB'!Q367,'[2]Annex 4 template - CompB'!Q373,'[2]Annex 4 template - CompB'!Q379,'[2]Annex 4 template - CompB'!Q397,'[2]Annex 4 template - CompB'!Q404,'[2]Annex 4 template - CompB'!Q410,'[2]Annex 4 template - CompB'!Q422,'[2]Annex 4 template - CompB'!Q429,,'[2]Annex 4 template - CompB'!Q438,'[2]Annex 4 template - CompB'!Q442,'[2]Annex 4 template - CompB'!Q447,'[2]Annex 4 template - CompB'!Q452,)</f>
        <v>62082.080193847447</v>
      </c>
      <c r="S10" s="36">
        <f>SUM(K10:R10)</f>
        <v>19666996.345274702</v>
      </c>
    </row>
    <row r="11" spans="2:19" ht="2.1" customHeight="1">
      <c r="B11" s="30"/>
      <c r="C11" s="30"/>
      <c r="D11" s="34"/>
      <c r="E11" s="34"/>
      <c r="F11" s="30"/>
      <c r="G11" s="30"/>
      <c r="H11" s="30"/>
      <c r="I11" s="30"/>
      <c r="J11" s="30"/>
      <c r="K11" s="30"/>
      <c r="L11" s="30"/>
      <c r="M11" s="30"/>
      <c r="N11" s="30"/>
      <c r="O11" s="30"/>
      <c r="P11" s="30"/>
      <c r="Q11" s="30"/>
      <c r="R11" s="30"/>
      <c r="S11" s="30"/>
    </row>
    <row r="12" spans="2:19" ht="27">
      <c r="B12" s="33" t="str">
        <f>'[2]Annex 4 template - CompB'!C459</f>
        <v>3.1.c Enhance collection and curation of physical oceanography and micronekton data to inform modelling of climate-driven tuna biomass redistribution.</v>
      </c>
      <c r="C12" s="30"/>
      <c r="D12" s="34">
        <f>SUM('[2]Annex 4 template - CompB'!D461:D549)</f>
        <v>5839401.1842732709</v>
      </c>
      <c r="E12" s="34">
        <f>SUM('[2]Annex 4 template - CompB'!D461,'[2]Annex 4 template - CompB'!D470,'[2]Annex 4 template - CompB'!D476,'[2]Annex 4 template - CompB'!D482,'[2]Annex 4 template - CompB'!D488,'[2]Annex 4 template - CompB'!D494,'[2]Annex 4 template - CompB'!D500,'[2]Annex 4 template - CompB'!D513,'[2]Annex 4 template - CompB'!D519,'[2]Annex 4 template - CompB'!D525,'[2]Annex 4 template - CompB'!D531,'[2]Annex 4 template - CompB'!D537,'[2]Annex 4 template - CompB'!D543,)</f>
        <v>5839401.1842732709</v>
      </c>
      <c r="F12" s="34">
        <f>SUM('[2]Annex 4 template - CompB'!E461,'[2]Annex 4 template - CompB'!E470,'[2]Annex 4 template - CompB'!E476,'[2]Annex 4 template - CompB'!E482,'[2]Annex 4 template - CompB'!E488,'[2]Annex 4 template - CompB'!E494,'[2]Annex 4 template - CompB'!E500,'[2]Annex 4 template - CompB'!E513,'[2]Annex 4 template - CompB'!E519,'[2]Annex 4 template - CompB'!E525,'[2]Annex 4 template - CompB'!E531,'[2]Annex 4 template - CompB'!E537,'[2]Annex 4 template - CompB'!E543,)</f>
        <v>0</v>
      </c>
      <c r="G12" s="34">
        <f>SUM('[2]Annex 4 template - CompB'!F461,'[2]Annex 4 template - CompB'!F470,'[2]Annex 4 template - CompB'!F476,'[2]Annex 4 template - CompB'!F482,'[2]Annex 4 template - CompB'!F488,'[2]Annex 4 template - CompB'!F494,'[2]Annex 4 template - CompB'!F500,'[2]Annex 4 template - CompB'!F513,'[2]Annex 4 template - CompB'!F519,'[2]Annex 4 template - CompB'!F525,'[2]Annex 4 template - CompB'!F531,'[2]Annex 4 template - CompB'!F537,'[2]Annex 4 template - CompB'!F543,)</f>
        <v>115168.7118237947</v>
      </c>
      <c r="H12" s="34">
        <f>SUM('[2]Annex 4 template - CompB'!G461,'[2]Annex 4 template - CompB'!G470,'[2]Annex 4 template - CompB'!G476,'[2]Annex 4 template - CompB'!G482,'[2]Annex 4 template - CompB'!G488,'[2]Annex 4 template - CompB'!G494,'[2]Annex 4 template - CompB'!G500,'[2]Annex 4 template - CompB'!G513,'[2]Annex 4 template - CompB'!G519,'[2]Annex 4 template - CompB'!G525,'[2]Annex 4 template - CompB'!G531,'[2]Annex 4 template - CompB'!G537,'[2]Annex 4 template - CompB'!G543,)</f>
        <v>0</v>
      </c>
      <c r="I12" s="34">
        <f>SUM('[2]Annex 4 template - CompB'!H461,'[2]Annex 4 template - CompB'!H470,'[2]Annex 4 template - CompB'!H476,'[2]Annex 4 template - CompB'!H482,'[2]Annex 4 template - CompB'!H488,'[2]Annex 4 template - CompB'!H494,'[2]Annex 4 template - CompB'!H500,'[2]Annex 4 template - CompB'!H513,'[2]Annex 4 template - CompB'!H519,'[2]Annex 4 template - CompB'!H525,'[2]Annex 4 template - CompB'!H531,'[2]Annex 4 template - CompB'!H537,'[2]Annex 4 template - CompB'!H543,)</f>
        <v>0</v>
      </c>
      <c r="J12" s="34">
        <f>SUM('[2]Annex 4 template - CompB'!I461,'[2]Annex 4 template - CompB'!I470,'[2]Annex 4 template - CompB'!I476,'[2]Annex 4 template - CompB'!I482,'[2]Annex 4 template - CompB'!I488,'[2]Annex 4 template - CompB'!I494,'[2]Annex 4 template - CompB'!I500,'[2]Annex 4 template - CompB'!I513,'[2]Annex 4 template - CompB'!I519,'[2]Annex 4 template - CompB'!I525,'[2]Annex 4 template - CompB'!I531,'[2]Annex 4 template - CompB'!I537,'[2]Annex 4 template - CompB'!I543,)</f>
        <v>0</v>
      </c>
      <c r="K12" s="34">
        <f>SUM('[2]Annex 4 template - CompB'!J461,'[2]Annex 4 template - CompB'!J470,'[2]Annex 4 template - CompB'!J476,'[2]Annex 4 template - CompB'!J482,'[2]Annex 4 template - CompB'!J488,'[2]Annex 4 template - CompB'!J494,'[2]Annex 4 template - CompB'!J500,'[2]Annex 4 template - CompB'!J513,'[2]Annex 4 template - CompB'!J519,'[2]Annex 4 template - CompB'!J525,'[2]Annex 4 template - CompB'!J531,'[2]Annex 4 template - CompB'!J537,'[2]Annex 4 template - CompB'!J543,)</f>
        <v>453028.97701091424</v>
      </c>
      <c r="L12" s="34">
        <f>SUM('[2]Annex 4 template - CompB'!K461,'[2]Annex 4 template - CompB'!K470,'[2]Annex 4 template - CompB'!K476,'[2]Annex 4 template - CompB'!K482,'[2]Annex 4 template - CompB'!K488,'[2]Annex 4 template - CompB'!K494,'[2]Annex 4 template - CompB'!K500,'[2]Annex 4 template - CompB'!K513,'[2]Annex 4 template - CompB'!K519,'[2]Annex 4 template - CompB'!K525,'[2]Annex 4 template - CompB'!K531,'[2]Annex 4 template - CompB'!K537,'[2]Annex 4 template - CompB'!K543,)</f>
        <v>879849.236558437</v>
      </c>
      <c r="M12" s="34">
        <f>SUM('[2]Annex 4 template - CompB'!L461,'[2]Annex 4 template - CompB'!L470,'[2]Annex 4 template - CompB'!L476,'[2]Annex 4 template - CompB'!L482,'[2]Annex 4 template - CompB'!L488,'[2]Annex 4 template - CompB'!L494,'[2]Annex 4 template - CompB'!L500,'[2]Annex 4 template - CompB'!L513,'[2]Annex 4 template - CompB'!L519,'[2]Annex 4 template - CompB'!L525,'[2]Annex 4 template - CompB'!L531,'[2]Annex 4 template - CompB'!L537,'[2]Annex 4 template - CompB'!L543,)</f>
        <v>852395.46747239772</v>
      </c>
      <c r="N12" s="34">
        <f>SUM('[2]Annex 4 template - CompB'!M461,'[2]Annex 4 template - CompB'!M470,'[2]Annex 4 template - CompB'!M476,'[2]Annex 4 template - CompB'!M482,'[2]Annex 4 template - CompB'!M488,'[2]Annex 4 template - CompB'!M494,'[2]Annex 4 template - CompB'!M500,'[2]Annex 4 template - CompB'!M513,'[2]Annex 4 template - CompB'!M519,'[2]Annex 4 template - CompB'!M525,'[2]Annex 4 template - CompB'!M531,'[2]Annex 4 template - CompB'!M537,'[2]Annex 4 template - CompB'!M543,)</f>
        <v>917405.35415920755</v>
      </c>
      <c r="O12" s="34">
        <f>SUM('[2]Annex 4 template - CompB'!N461,'[2]Annex 4 template - CompB'!N470,'[2]Annex 4 template - CompB'!N476,'[2]Annex 4 template - CompB'!N482,'[2]Annex 4 template - CompB'!N488,'[2]Annex 4 template - CompB'!N494,'[2]Annex 4 template - CompB'!N500,'[2]Annex 4 template - CompB'!N513,'[2]Annex 4 template - CompB'!N519,'[2]Annex 4 template - CompB'!N525,'[2]Annex 4 template - CompB'!N531,'[2]Annex 4 template - CompB'!N537,'[2]Annex 4 template - CompB'!N543,)</f>
        <v>940211.24498424039</v>
      </c>
      <c r="P12" s="34">
        <f>SUM('[2]Annex 4 template - CompB'!O461,'[2]Annex 4 template - CompB'!O470,'[2]Annex 4 template - CompB'!O476,'[2]Annex 4 template - CompB'!O482,'[2]Annex 4 template - CompB'!O488,'[2]Annex 4 template - CompB'!O494,'[2]Annex 4 template - CompB'!O500,'[2]Annex 4 template - CompB'!O513,'[2]Annex 4 template - CompB'!O519,'[2]Annex 4 template - CompB'!O525,'[2]Annex 4 template - CompB'!O531,'[2]Annex 4 template - CompB'!O537,'[2]Annex 4 template - CompB'!O543,)</f>
        <v>927170.76695068344</v>
      </c>
      <c r="Q12" s="34">
        <f>SUM('[2]Annex 4 template - CompB'!P461,'[2]Annex 4 template - CompB'!P470,'[2]Annex 4 template - CompB'!P476,'[2]Annex 4 template - CompB'!P482,'[2]Annex 4 template - CompB'!P488,'[2]Annex 4 template - CompB'!P494,'[2]Annex 4 template - CompB'!P500,'[2]Annex 4 template - CompB'!P513,'[2]Annex 4 template - CompB'!P519,'[2]Annex 4 template - CompB'!P525,'[2]Annex 4 template - CompB'!P531,'[2]Annex 4 template - CompB'!P537,'[2]Annex 4 template - CompB'!P543,)</f>
        <v>807258.05694354232</v>
      </c>
      <c r="R12" s="34">
        <f>SUM('[2]Annex 4 template - CompB'!Q461,'[2]Annex 4 template - CompB'!Q470,'[2]Annex 4 template - CompB'!Q476,'[2]Annex 4 template - CompB'!Q482,'[2]Annex 4 template - CompB'!Q488,'[2]Annex 4 template - CompB'!Q494,'[2]Annex 4 template - CompB'!Q500,'[2]Annex 4 template - CompB'!Q513,'[2]Annex 4 template - CompB'!Q519,'[2]Annex 4 template - CompB'!Q525,'[2]Annex 4 template - CompB'!Q531,'[2]Annex 4 template - CompB'!Q537,'[2]Annex 4 template - CompB'!Q543,)</f>
        <v>62082.080193847447</v>
      </c>
      <c r="S12" s="36">
        <f>SUM(K12:R12)</f>
        <v>5839401.18427327</v>
      </c>
    </row>
    <row r="13" spans="2:19" ht="16.350000000000001" customHeight="1">
      <c r="B13" s="91" t="s">
        <v>251</v>
      </c>
      <c r="C13" s="30"/>
      <c r="D13" s="34"/>
      <c r="E13" s="34"/>
      <c r="F13" s="30"/>
      <c r="G13" s="30"/>
      <c r="H13" s="30"/>
      <c r="I13" s="30"/>
      <c r="J13" s="30"/>
      <c r="K13" s="36">
        <f>SUM(K8:K12)</f>
        <v>3346175.0947119603</v>
      </c>
      <c r="L13" s="36">
        <f t="shared" ref="L13:S13" si="0">SUM(L8:L12)</f>
        <v>6031730.4609876443</v>
      </c>
      <c r="M13" s="36">
        <f t="shared" si="0"/>
        <v>7410604.0537623344</v>
      </c>
      <c r="N13" s="36">
        <f t="shared" si="0"/>
        <v>5395372.7429188937</v>
      </c>
      <c r="O13" s="36">
        <f t="shared" si="0"/>
        <v>6379259.8530300213</v>
      </c>
      <c r="P13" s="36">
        <f t="shared" si="0"/>
        <v>5684893.4905336294</v>
      </c>
      <c r="Q13" s="36">
        <f t="shared" si="0"/>
        <v>6148364.6731967479</v>
      </c>
      <c r="R13" s="36">
        <f t="shared" si="0"/>
        <v>186246.24058154234</v>
      </c>
      <c r="S13" s="36">
        <f t="shared" si="0"/>
        <v>40582646.609722778</v>
      </c>
    </row>
    <row r="14" spans="2:19">
      <c r="B14" s="1" t="str">
        <f>'[2]Annex 4 template - CompB'!C551</f>
        <v>Activity 3.2: Assess the impact of tuna biomass redistribution on national economies</v>
      </c>
      <c r="C14" s="30"/>
      <c r="D14" s="34"/>
      <c r="E14" s="34"/>
      <c r="F14" s="30"/>
      <c r="G14" s="30"/>
      <c r="H14" s="30"/>
      <c r="I14" s="30"/>
      <c r="J14" s="30"/>
      <c r="K14" s="30"/>
      <c r="L14" s="30"/>
      <c r="M14" s="30"/>
      <c r="N14" s="30"/>
      <c r="O14" s="30"/>
      <c r="P14" s="30"/>
      <c r="Q14" s="30"/>
      <c r="R14" s="30"/>
      <c r="S14" s="30"/>
    </row>
    <row r="15" spans="2:19" ht="27">
      <c r="B15" s="33" t="str">
        <f>'[2]Annex 4 template - CompB'!C552</f>
        <v xml:space="preserve">3.2a. Conduct bio-economic and fleet dynamics modelling to estimate changes in tuna catch, and associated socio-economic benefits. </v>
      </c>
      <c r="C15" s="30"/>
      <c r="D15" s="34">
        <f>SUM('[2]Annex 4 template - CompB'!D553:D694)</f>
        <v>7263386.7405270487</v>
      </c>
      <c r="E15" s="34">
        <f>SUM('[2]Annex 4 template - CompB'!D556,'[2]Annex 4 template - CompB'!D561,'[2]Annex 4 template - CompB'!D566,'[2]Annex 4 template - CompB'!D572,'[2]Annex 4 template - CompB'!D577,'[2]Annex 4 template - CompB'!D583,'[2]Annex 4 template - CompB'!D589,'[2]Annex 4 template - CompB'!D596,'[2]Annex 4 template - CompB'!D602,'[2]Annex 4 template - CompB'!D608,'[2]Annex 4 template - CompB'!D614,'[2]Annex 4 template - CompB'!D620,'[2]Annex 4 template - CompB'!D626,'[2]Annex 4 template - CompB'!D632,'[2]Annex 4 template - CompB'!D651,'[2]Annex 4 template - CompB'!D657,'[2]Annex 4 template - CompB'!D662,'[2]Annex 4 template - CompB'!D668,'[2]Annex 4 template - CompB'!D673,'[2]Annex 4 template - CompB'!D679,'[2]Annex 4 template - CompB'!D684,'[2]Annex 4 template - CompB'!D689,)</f>
        <v>7263386.7405270487</v>
      </c>
      <c r="F15" s="34">
        <f>SUM('[2]Annex 4 template - CompB'!E556,'[2]Annex 4 template - CompB'!E561,'[2]Annex 4 template - CompB'!E566,'[2]Annex 4 template - CompB'!E572,'[2]Annex 4 template - CompB'!E577,'[2]Annex 4 template - CompB'!E583,'[2]Annex 4 template - CompB'!E589,'[2]Annex 4 template - CompB'!E596,'[2]Annex 4 template - CompB'!E602,'[2]Annex 4 template - CompB'!E608,'[2]Annex 4 template - CompB'!E614,'[2]Annex 4 template - CompB'!E620,'[2]Annex 4 template - CompB'!E626,'[2]Annex 4 template - CompB'!E632,'[2]Annex 4 template - CompB'!E651,'[2]Annex 4 template - CompB'!E657,'[2]Annex 4 template - CompB'!E662,'[2]Annex 4 template - CompB'!E668,'[2]Annex 4 template - CompB'!E673,'[2]Annex 4 template - CompB'!E679,'[2]Annex 4 template - CompB'!E684,'[2]Annex 4 template - CompB'!E689,)</f>
        <v>121098.83404252891</v>
      </c>
      <c r="G15" s="34">
        <f>SUM('[2]Annex 4 template - CompB'!F556,'[2]Annex 4 template - CompB'!F561,'[2]Annex 4 template - CompB'!F566,'[2]Annex 4 template - CompB'!F572,'[2]Annex 4 template - CompB'!F577,'[2]Annex 4 template - CompB'!F583,'[2]Annex 4 template - CompB'!F589,'[2]Annex 4 template - CompB'!F596,'[2]Annex 4 template - CompB'!F602,'[2]Annex 4 template - CompB'!F608,'[2]Annex 4 template - CompB'!F614,'[2]Annex 4 template - CompB'!F620,'[2]Annex 4 template - CompB'!F626,'[2]Annex 4 template - CompB'!F632,'[2]Annex 4 template - CompB'!F651,'[2]Annex 4 template - CompB'!F657,'[2]Annex 4 template - CompB'!F662,'[2]Annex 4 template - CompB'!F668,'[2]Annex 4 template - CompB'!F673,'[2]Annex 4 template - CompB'!F679,'[2]Annex 4 template - CompB'!F684,'[2]Annex 4 template - CompB'!F689,)</f>
        <v>0</v>
      </c>
      <c r="H15" s="34">
        <f>SUM('[2]Annex 4 template - CompB'!G556,'[2]Annex 4 template - CompB'!G561,'[2]Annex 4 template - CompB'!G566,'[2]Annex 4 template - CompB'!G572,'[2]Annex 4 template - CompB'!G577,'[2]Annex 4 template - CompB'!G583,'[2]Annex 4 template - CompB'!G589,'[2]Annex 4 template - CompB'!G596,'[2]Annex 4 template - CompB'!G602,'[2]Annex 4 template - CompB'!G608,'[2]Annex 4 template - CompB'!G614,'[2]Annex 4 template - CompB'!G620,'[2]Annex 4 template - CompB'!G626,'[2]Annex 4 template - CompB'!G632,'[2]Annex 4 template - CompB'!G651,'[2]Annex 4 template - CompB'!G657,'[2]Annex 4 template - CompB'!G662,'[2]Annex 4 template - CompB'!G668,'[2]Annex 4 template - CompB'!G673,'[2]Annex 4 template - CompB'!G679,'[2]Annex 4 template - CompB'!G684,'[2]Annex 4 template - CompB'!G689,)</f>
        <v>0</v>
      </c>
      <c r="I15" s="34">
        <f>SUM('[2]Annex 4 template - CompB'!H556,'[2]Annex 4 template - CompB'!H561,'[2]Annex 4 template - CompB'!H566,'[2]Annex 4 template - CompB'!H572,'[2]Annex 4 template - CompB'!H577,'[2]Annex 4 template - CompB'!H583,'[2]Annex 4 template - CompB'!H589,'[2]Annex 4 template - CompB'!H596,'[2]Annex 4 template - CompB'!H602,'[2]Annex 4 template - CompB'!H608,'[2]Annex 4 template - CompB'!H614,'[2]Annex 4 template - CompB'!H620,'[2]Annex 4 template - CompB'!H626,'[2]Annex 4 template - CompB'!H632,'[2]Annex 4 template - CompB'!H651,'[2]Annex 4 template - CompB'!H657,'[2]Annex 4 template - CompB'!H662,'[2]Annex 4 template - CompB'!H668,'[2]Annex 4 template - CompB'!H673,'[2]Annex 4 template - CompB'!H679,'[2]Annex 4 template - CompB'!H684,'[2]Annex 4 template - CompB'!H689,)</f>
        <v>0</v>
      </c>
      <c r="J15" s="34">
        <f>SUM('[2]Annex 4 template - CompB'!I556,'[2]Annex 4 template - CompB'!I561,'[2]Annex 4 template - CompB'!I566,'[2]Annex 4 template - CompB'!I572,'[2]Annex 4 template - CompB'!I577,'[2]Annex 4 template - CompB'!I583,'[2]Annex 4 template - CompB'!I589,'[2]Annex 4 template - CompB'!I596,'[2]Annex 4 template - CompB'!I602,'[2]Annex 4 template - CompB'!I608,'[2]Annex 4 template - CompB'!I614,'[2]Annex 4 template - CompB'!I620,'[2]Annex 4 template - CompB'!I626,'[2]Annex 4 template - CompB'!I632,'[2]Annex 4 template - CompB'!I651,'[2]Annex 4 template - CompB'!I657,'[2]Annex 4 template - CompB'!I662,'[2]Annex 4 template - CompB'!I668,'[2]Annex 4 template - CompB'!I673,'[2]Annex 4 template - CompB'!I679,'[2]Annex 4 template - CompB'!I684,'[2]Annex 4 template - CompB'!I689,)</f>
        <v>0</v>
      </c>
      <c r="K15" s="92">
        <f>SUM('[2]Annex 4 template - CompB'!J556,'[2]Annex 4 template - CompB'!J561,'[2]Annex 4 template - CompB'!J566,'[2]Annex 4 template - CompB'!J572,'[2]Annex 4 template - CompB'!J577,'[2]Annex 4 template - CompB'!J583,'[2]Annex 4 template - CompB'!J589,'[2]Annex 4 template - CompB'!J596,'[2]Annex 4 template - CompB'!J602,'[2]Annex 4 template - CompB'!J608,'[2]Annex 4 template - CompB'!J614,'[2]Annex 4 template - CompB'!J620,'[2]Annex 4 template - CompB'!J626,'[2]Annex 4 template - CompB'!J632,'[2]Annex 4 template - CompB'!J651,'[2]Annex 4 template - CompB'!J657,'[2]Annex 4 template - CompB'!J662,'[2]Annex 4 template - CompB'!J668,'[2]Annex 4 template - CompB'!J673,'[2]Annex 4 template - CompB'!J679,'[2]Annex 4 template - CompB'!J684,'[2]Annex 4 template - CompB'!J689,)</f>
        <v>256480.74901682127</v>
      </c>
      <c r="L15" s="92">
        <f>SUM('[2]Annex 4 template - CompB'!K556,'[2]Annex 4 template - CompB'!K561,'[2]Annex 4 template - CompB'!K566,'[2]Annex 4 template - CompB'!K572,'[2]Annex 4 template - CompB'!K577,'[2]Annex 4 template - CompB'!K583,'[2]Annex 4 template - CompB'!K589,'[2]Annex 4 template - CompB'!K596,'[2]Annex 4 template - CompB'!K602,'[2]Annex 4 template - CompB'!K608,'[2]Annex 4 template - CompB'!K614,'[2]Annex 4 template - CompB'!K620,'[2]Annex 4 template - CompB'!K626,'[2]Annex 4 template - CompB'!K632,'[2]Annex 4 template - CompB'!K651,'[2]Annex 4 template - CompB'!K657,'[2]Annex 4 template - CompB'!K662,'[2]Annex 4 template - CompB'!K668,'[2]Annex 4 template - CompB'!K673,'[2]Annex 4 template - CompB'!K679,'[2]Annex 4 template - CompB'!K684,'[2]Annex 4 template - CompB'!K689,)</f>
        <v>1129898.6785692892</v>
      </c>
      <c r="M15" s="92">
        <f>SUM('[2]Annex 4 template - CompB'!L556,'[2]Annex 4 template - CompB'!L561,'[2]Annex 4 template - CompB'!L566,'[2]Annex 4 template - CompB'!L572,'[2]Annex 4 template - CompB'!L577,'[2]Annex 4 template - CompB'!L583,'[2]Annex 4 template - CompB'!L589,'[2]Annex 4 template - CompB'!L596,'[2]Annex 4 template - CompB'!L602,'[2]Annex 4 template - CompB'!L608,'[2]Annex 4 template - CompB'!L614,'[2]Annex 4 template - CompB'!L620,'[2]Annex 4 template - CompB'!L626,'[2]Annex 4 template - CompB'!L632,'[2]Annex 4 template - CompB'!L651,'[2]Annex 4 template - CompB'!L657,'[2]Annex 4 template - CompB'!L662,'[2]Annex 4 template - CompB'!L668,'[2]Annex 4 template - CompB'!L673,'[2]Annex 4 template - CompB'!L679,'[2]Annex 4 template - CompB'!L684,'[2]Annex 4 template - CompB'!L689,)</f>
        <v>1158146.145533521</v>
      </c>
      <c r="N15" s="92">
        <f>SUM('[2]Annex 4 template - CompB'!M556,'[2]Annex 4 template - CompB'!M561,'[2]Annex 4 template - CompB'!M566,'[2]Annex 4 template - CompB'!M572,'[2]Annex 4 template - CompB'!M577,'[2]Annex 4 template - CompB'!M583,'[2]Annex 4 template - CompB'!M589,'[2]Annex 4 template - CompB'!M596,'[2]Annex 4 template - CompB'!M602,'[2]Annex 4 template - CompB'!M608,'[2]Annex 4 template - CompB'!M614,'[2]Annex 4 template - CompB'!M620,'[2]Annex 4 template - CompB'!M626,'[2]Annex 4 template - CompB'!M632,'[2]Annex 4 template - CompB'!M651,'[2]Annex 4 template - CompB'!M657,'[2]Annex 4 template - CompB'!M662,'[2]Annex 4 template - CompB'!M668,'[2]Annex 4 template - CompB'!M673,'[2]Annex 4 template - CompB'!M679,'[2]Annex 4 template - CompB'!M684,'[2]Annex 4 template - CompB'!M689,)</f>
        <v>1187099.7991718592</v>
      </c>
      <c r="O15" s="92">
        <f>SUM('[2]Annex 4 template - CompB'!N556,'[2]Annex 4 template - CompB'!N561,'[2]Annex 4 template - CompB'!N566,'[2]Annex 4 template - CompB'!N572,'[2]Annex 4 template - CompB'!N577,'[2]Annex 4 template - CompB'!N583,'[2]Annex 4 template - CompB'!N589,'[2]Annex 4 template - CompB'!N596,'[2]Annex 4 template - CompB'!N602,'[2]Annex 4 template - CompB'!N608,'[2]Annex 4 template - CompB'!N614,'[2]Annex 4 template - CompB'!N620,'[2]Annex 4 template - CompB'!N626,'[2]Annex 4 template - CompB'!N632,'[2]Annex 4 template - CompB'!N651,'[2]Annex 4 template - CompB'!N657,'[2]Annex 4 template - CompB'!N662,'[2]Annex 4 template - CompB'!N668,'[2]Annex 4 template - CompB'!N673,'[2]Annex 4 template - CompB'!N679,'[2]Annex 4 template - CompB'!N684,'[2]Annex 4 template - CompB'!N689,)</f>
        <v>1220098.0511222081</v>
      </c>
      <c r="P15" s="92">
        <f>SUM('[2]Annex 4 template - CompB'!O556,'[2]Annex 4 template - CompB'!O561,'[2]Annex 4 template - CompB'!O566,'[2]Annex 4 template - CompB'!O572,'[2]Annex 4 template - CompB'!O577,'[2]Annex 4 template - CompB'!O583,'[2]Annex 4 template - CompB'!O589,'[2]Annex 4 template - CompB'!O596,'[2]Annex 4 template - CompB'!O602,'[2]Annex 4 template - CompB'!O608,'[2]Annex 4 template - CompB'!O614,'[2]Annex 4 template - CompB'!O620,'[2]Annex 4 template - CompB'!O626,'[2]Annex 4 template - CompB'!O632,'[2]Annex 4 template - CompB'!O651,'[2]Annex 4 template - CompB'!O657,'[2]Annex 4 template - CompB'!O662,'[2]Annex 4 template - CompB'!O668,'[2]Annex 4 template - CompB'!O673,'[2]Annex 4 template - CompB'!O679,'[2]Annex 4 template - CompB'!O684,'[2]Annex 4 template - CompB'!O689,)</f>
        <v>1263504.7432421003</v>
      </c>
      <c r="Q15" s="92">
        <f>SUM('[2]Annex 4 template - CompB'!P556,'[2]Annex 4 template - CompB'!P561,'[2]Annex 4 template - CompB'!P566,'[2]Annex 4 template - CompB'!P572,'[2]Annex 4 template - CompB'!P577,'[2]Annex 4 template - CompB'!P583,'[2]Annex 4 template - CompB'!P589,'[2]Annex 4 template - CompB'!P596,'[2]Annex 4 template - CompB'!P602,'[2]Annex 4 template - CompB'!P608,'[2]Annex 4 template - CompB'!P614,'[2]Annex 4 template - CompB'!P620,'[2]Annex 4 template - CompB'!P626,'[2]Annex 4 template - CompB'!P632,'[2]Annex 4 template - CompB'!P651,'[2]Annex 4 template - CompB'!P657,'[2]Annex 4 template - CompB'!P662,'[2]Annex 4 template - CompB'!P668,'[2]Annex 4 template - CompB'!P673,'[2]Annex 4 template - CompB'!P679,'[2]Annex 4 template - CompB'!P684,'[2]Annex 4 template - CompB'!P689,)</f>
        <v>986076.49367740098</v>
      </c>
      <c r="R15" s="92">
        <f>SUM('[2]Annex 4 template - CompB'!Q556,'[2]Annex 4 template - CompB'!Q561,'[2]Annex 4 template - CompB'!Q566,'[2]Annex 4 template - CompB'!Q572,'[2]Annex 4 template - CompB'!Q577,'[2]Annex 4 template - CompB'!Q583,'[2]Annex 4 template - CompB'!Q589,'[2]Annex 4 template - CompB'!Q596,'[2]Annex 4 template - CompB'!Q602,'[2]Annex 4 template - CompB'!Q608,'[2]Annex 4 template - CompB'!Q614,'[2]Annex 4 template - CompB'!Q620,'[2]Annex 4 template - CompB'!Q626,'[2]Annex 4 template - CompB'!Q632,'[2]Annex 4 template - CompB'!Q651,'[2]Annex 4 template - CompB'!Q657,'[2]Annex 4 template - CompB'!Q662,'[2]Annex 4 template - CompB'!Q668,'[2]Annex 4 template - CompB'!Q673,'[2]Annex 4 template - CompB'!Q679,'[2]Annex 4 template - CompB'!Q684,'[2]Annex 4 template - CompB'!Q689,)</f>
        <v>62082.080193847447</v>
      </c>
      <c r="S15" s="36">
        <f>SUM(K15:R15)</f>
        <v>7263386.7405270478</v>
      </c>
    </row>
    <row r="16" spans="2:19" ht="4.3499999999999996" customHeight="1">
      <c r="B16" s="30"/>
      <c r="C16" s="30"/>
      <c r="D16" s="34"/>
      <c r="E16" s="34"/>
      <c r="F16" s="30"/>
      <c r="G16" s="30"/>
      <c r="H16" s="30"/>
      <c r="I16" s="30"/>
      <c r="J16" s="30"/>
      <c r="K16" s="30"/>
      <c r="L16" s="30"/>
      <c r="M16" s="30"/>
      <c r="N16" s="30"/>
      <c r="O16" s="30"/>
      <c r="P16" s="30"/>
      <c r="Q16" s="30"/>
      <c r="R16" s="30"/>
      <c r="S16" s="30"/>
    </row>
    <row r="17" spans="2:19" ht="32.1" customHeight="1">
      <c r="B17" s="90" t="str">
        <f>'[2]Annex 4 template - CompB'!C696</f>
        <v xml:space="preserve">
Activity 3.3: Provide AWS-related training to national institutions to engage in negotiations relating to impacts of climate change on tuna</v>
      </c>
      <c r="C17" s="30"/>
      <c r="D17" s="34"/>
      <c r="E17" s="34"/>
      <c r="F17" s="30"/>
      <c r="G17" s="30"/>
      <c r="H17" s="30"/>
      <c r="I17" s="30"/>
      <c r="J17" s="30"/>
      <c r="K17" s="30"/>
      <c r="L17" s="30"/>
      <c r="M17" s="30"/>
      <c r="N17" s="30"/>
      <c r="O17" s="30"/>
      <c r="P17" s="30"/>
      <c r="Q17" s="30"/>
      <c r="R17" s="30"/>
      <c r="S17" s="30"/>
    </row>
    <row r="18" spans="2:19" ht="27">
      <c r="B18" s="33" t="str">
        <f>'[2]Annex 4 template - CompB'!C697</f>
        <v>3.3a. Academic and vocational training to increase the number of Pacific Island fisheries and climate staff with enhanced capabilities to negotiate to retian the nationla benefits received from tuna.</v>
      </c>
      <c r="C18" s="30"/>
      <c r="D18" s="34">
        <f>SUM('[2]Annex 4 template - CompB'!D697:D870)</f>
        <v>4368347.0985232284</v>
      </c>
      <c r="E18" s="34">
        <f>SUM('[2]Annex 4 template - CompB'!D701,'[2]Annex 4 template - CompB'!D707,'[2]Annex 4 template - CompB'!D712,'[2]Annex 4 template - CompB'!D718,'[2]Annex 4 template - CompB'!D724,'[2]Annex 4 template - CompB'!D730,'[2]Annex 4 template - CompB'!D736,'[2]Annex 4 template - CompB'!D741,'[2]Annex 4 template - CompB'!D747,'[2]Annex 4 template - CompB'!D752,'[2]Annex 4 template - CompB'!D758,'[2]Annex 4 template - CompB'!D763,'[2]Annex 4 template - CompB'!D769,'[2]Annex 4 template - CompB'!D774,'[2]Annex 4 template - CompB'!D780,'[2]Annex 4 template - CompB'!D785,'[2]Annex 4 template - CompB'!D791,'[2]Annex 4 template - CompB'!D796,'[2]Annex 4 template - CompB'!D802,'[2]Annex 4 template - CompB'!D807,'[2]Annex 4 template - CompB'!D812,'[2]Annex 4 template - CompB'!D818,'[2]Annex 4 template - CompB'!D824,'[2]Annex 4 template - CompB'!D830,'[2]Annex 4 template - CompB'!D836,'[2]Annex 4 template - CompB'!D842,'[2]Annex 4 template - CompB'!D854,'[2]Annex 4 template - CompB'!D862,)</f>
        <v>4368347.0985232284</v>
      </c>
      <c r="F18" s="34">
        <f>SUM('[2]Annex 4 template - CompB'!E701,'[2]Annex 4 template - CompB'!E707,'[2]Annex 4 template - CompB'!E712,'[2]Annex 4 template - CompB'!E718,'[2]Annex 4 template - CompB'!E724,'[2]Annex 4 template - CompB'!E730,'[2]Annex 4 template - CompB'!E736,'[2]Annex 4 template - CompB'!E741,'[2]Annex 4 template - CompB'!E747,'[2]Annex 4 template - CompB'!E752,'[2]Annex 4 template - CompB'!E758,'[2]Annex 4 template - CompB'!E763,'[2]Annex 4 template - CompB'!E769,'[2]Annex 4 template - CompB'!E774,'[2]Annex 4 template - CompB'!E780,'[2]Annex 4 template - CompB'!E785,'[2]Annex 4 template - CompB'!E791,'[2]Annex 4 template - CompB'!E796,'[2]Annex 4 template - CompB'!E802,'[2]Annex 4 template - CompB'!E807,'[2]Annex 4 template - CompB'!E812,'[2]Annex 4 template - CompB'!E818,'[2]Annex 4 template - CompB'!E824,'[2]Annex 4 template - CompB'!E830,'[2]Annex 4 template - CompB'!E836,'[2]Annex 4 template - CompB'!E842,'[2]Annex 4 template - CompB'!E854,'[2]Annex 4 template - CompB'!E862,)</f>
        <v>0</v>
      </c>
      <c r="G18" s="34">
        <f>SUM('[2]Annex 4 template - CompB'!F701,'[2]Annex 4 template - CompB'!F707,'[2]Annex 4 template - CompB'!F712,'[2]Annex 4 template - CompB'!F718,'[2]Annex 4 template - CompB'!F724,'[2]Annex 4 template - CompB'!F730,'[2]Annex 4 template - CompB'!F736,'[2]Annex 4 template - CompB'!F741,'[2]Annex 4 template - CompB'!F747,'[2]Annex 4 template - CompB'!F752,'[2]Annex 4 template - CompB'!F758,'[2]Annex 4 template - CompB'!F763,'[2]Annex 4 template - CompB'!F769,'[2]Annex 4 template - CompB'!F774,'[2]Annex 4 template - CompB'!F780,'[2]Annex 4 template - CompB'!F785,'[2]Annex 4 template - CompB'!F791,'[2]Annex 4 template - CompB'!F796,'[2]Annex 4 template - CompB'!F802,'[2]Annex 4 template - CompB'!F807,'[2]Annex 4 template - CompB'!F812,'[2]Annex 4 template - CompB'!F818,'[2]Annex 4 template - CompB'!F824,'[2]Annex 4 template - CompB'!F830,'[2]Annex 4 template - CompB'!F836,'[2]Annex 4 template - CompB'!F842,'[2]Annex 4 template - CompB'!F854,'[2]Annex 4 template - CompB'!F862,)</f>
        <v>0</v>
      </c>
      <c r="H18" s="34">
        <f>SUM('[2]Annex 4 template - CompB'!G701,'[2]Annex 4 template - CompB'!G707,'[2]Annex 4 template - CompB'!G712,'[2]Annex 4 template - CompB'!G718,'[2]Annex 4 template - CompB'!G724,'[2]Annex 4 template - CompB'!G730,'[2]Annex 4 template - CompB'!G736,'[2]Annex 4 template - CompB'!G741,'[2]Annex 4 template - CompB'!G747,'[2]Annex 4 template - CompB'!G752,'[2]Annex 4 template - CompB'!G758,'[2]Annex 4 template - CompB'!G763,'[2]Annex 4 template - CompB'!G769,'[2]Annex 4 template - CompB'!G774,'[2]Annex 4 template - CompB'!G780,'[2]Annex 4 template - CompB'!G785,'[2]Annex 4 template - CompB'!G791,'[2]Annex 4 template - CompB'!G796,'[2]Annex 4 template - CompB'!G802,'[2]Annex 4 template - CompB'!G807,'[2]Annex 4 template - CompB'!G812,'[2]Annex 4 template - CompB'!G818,'[2]Annex 4 template - CompB'!G824,'[2]Annex 4 template - CompB'!G830,'[2]Annex 4 template - CompB'!G836,'[2]Annex 4 template - CompB'!G842,'[2]Annex 4 template - CompB'!G854,'[2]Annex 4 template - CompB'!G862,)</f>
        <v>0</v>
      </c>
      <c r="I18" s="34">
        <f>SUM('[2]Annex 4 template - CompB'!H701,'[2]Annex 4 template - CompB'!H707,'[2]Annex 4 template - CompB'!H712,'[2]Annex 4 template - CompB'!H718,'[2]Annex 4 template - CompB'!H724,'[2]Annex 4 template - CompB'!H730,'[2]Annex 4 template - CompB'!H736,'[2]Annex 4 template - CompB'!H741,'[2]Annex 4 template - CompB'!H747,'[2]Annex 4 template - CompB'!H752,'[2]Annex 4 template - CompB'!H758,'[2]Annex 4 template - CompB'!H763,'[2]Annex 4 template - CompB'!H769,'[2]Annex 4 template - CompB'!H774,'[2]Annex 4 template - CompB'!H780,'[2]Annex 4 template - CompB'!H785,'[2]Annex 4 template - CompB'!H791,'[2]Annex 4 template - CompB'!H796,'[2]Annex 4 template - CompB'!H802,'[2]Annex 4 template - CompB'!H807,'[2]Annex 4 template - CompB'!H812,'[2]Annex 4 template - CompB'!H818,'[2]Annex 4 template - CompB'!H824,'[2]Annex 4 template - CompB'!H830,'[2]Annex 4 template - CompB'!H836,'[2]Annex 4 template - CompB'!H842,'[2]Annex 4 template - CompB'!H854,'[2]Annex 4 template - CompB'!H862,)</f>
        <v>0</v>
      </c>
      <c r="J18" s="34">
        <f>SUM('[2]Annex 4 template - CompB'!I701,'[2]Annex 4 template - CompB'!I707,'[2]Annex 4 template - CompB'!I712,'[2]Annex 4 template - CompB'!I718,'[2]Annex 4 template - CompB'!I724,'[2]Annex 4 template - CompB'!I730,'[2]Annex 4 template - CompB'!I736,'[2]Annex 4 template - CompB'!I741,'[2]Annex 4 template - CompB'!I747,'[2]Annex 4 template - CompB'!I752,'[2]Annex 4 template - CompB'!I758,'[2]Annex 4 template - CompB'!I763,'[2]Annex 4 template - CompB'!I769,'[2]Annex 4 template - CompB'!I774,'[2]Annex 4 template - CompB'!I780,'[2]Annex 4 template - CompB'!I785,'[2]Annex 4 template - CompB'!I791,'[2]Annex 4 template - CompB'!I796,'[2]Annex 4 template - CompB'!I802,'[2]Annex 4 template - CompB'!I807,'[2]Annex 4 template - CompB'!I812,'[2]Annex 4 template - CompB'!I818,'[2]Annex 4 template - CompB'!I824,'[2]Annex 4 template - CompB'!I830,'[2]Annex 4 template - CompB'!I836,'[2]Annex 4 template - CompB'!I842,'[2]Annex 4 template - CompB'!I854,'[2]Annex 4 template - CompB'!I862,)</f>
        <v>0</v>
      </c>
      <c r="K18" s="34">
        <f>SUM('[2]Annex 4 template - CompB'!J701,'[2]Annex 4 template - CompB'!J707,'[2]Annex 4 template - CompB'!J712,'[2]Annex 4 template - CompB'!J718,'[2]Annex 4 template - CompB'!J724,'[2]Annex 4 template - CompB'!J730,'[2]Annex 4 template - CompB'!J736,'[2]Annex 4 template - CompB'!J741,'[2]Annex 4 template - CompB'!J747,'[2]Annex 4 template - CompB'!J752,'[2]Annex 4 template - CompB'!J758,'[2]Annex 4 template - CompB'!J763,'[2]Annex 4 template - CompB'!J769,'[2]Annex 4 template - CompB'!J774,'[2]Annex 4 template - CompB'!J780,'[2]Annex 4 template - CompB'!J785,'[2]Annex 4 template - CompB'!J791,'[2]Annex 4 template - CompB'!J796,'[2]Annex 4 template - CompB'!J802,'[2]Annex 4 template - CompB'!J807,'[2]Annex 4 template - CompB'!J812,'[2]Annex 4 template - CompB'!J818,'[2]Annex 4 template - CompB'!J824,'[2]Annex 4 template - CompB'!J830,'[2]Annex 4 template - CompB'!J836,'[2]Annex 4 template - CompB'!J842,'[2]Annex 4 template - CompB'!J854,'[2]Annex 4 template - CompB'!J862,)</f>
        <v>243053.59450438741</v>
      </c>
      <c r="L18" s="34">
        <f>SUM('[2]Annex 4 template - CompB'!K701,'[2]Annex 4 template - CompB'!K707,'[2]Annex 4 template - CompB'!K712,'[2]Annex 4 template - CompB'!K718,'[2]Annex 4 template - CompB'!K724,'[2]Annex 4 template - CompB'!K730,'[2]Annex 4 template - CompB'!K736,'[2]Annex 4 template - CompB'!K741,'[2]Annex 4 template - CompB'!K747,'[2]Annex 4 template - CompB'!K752,'[2]Annex 4 template - CompB'!K758,'[2]Annex 4 template - CompB'!K763,'[2]Annex 4 template - CompB'!K769,'[2]Annex 4 template - CompB'!K774,'[2]Annex 4 template - CompB'!K780,'[2]Annex 4 template - CompB'!K785,'[2]Annex 4 template - CompB'!K791,'[2]Annex 4 template - CompB'!K796,'[2]Annex 4 template - CompB'!K802,'[2]Annex 4 template - CompB'!K807,'[2]Annex 4 template - CompB'!K812,'[2]Annex 4 template - CompB'!K818,'[2]Annex 4 template - CompB'!K824,'[2]Annex 4 template - CompB'!K830,'[2]Annex 4 template - CompB'!K836,'[2]Annex 4 template - CompB'!K842,'[2]Annex 4 template - CompB'!K854,'[2]Annex 4 template - CompB'!K862,)</f>
        <v>630405.90182509576</v>
      </c>
      <c r="M18" s="34">
        <f>SUM('[2]Annex 4 template - CompB'!L701,'[2]Annex 4 template - CompB'!L707,'[2]Annex 4 template - CompB'!L712,'[2]Annex 4 template - CompB'!L718,'[2]Annex 4 template - CompB'!L724,'[2]Annex 4 template - CompB'!L730,'[2]Annex 4 template - CompB'!L736,'[2]Annex 4 template - CompB'!L741,'[2]Annex 4 template - CompB'!L747,'[2]Annex 4 template - CompB'!L752,'[2]Annex 4 template - CompB'!L758,'[2]Annex 4 template - CompB'!L763,'[2]Annex 4 template - CompB'!L769,'[2]Annex 4 template - CompB'!L774,'[2]Annex 4 template - CompB'!L780,'[2]Annex 4 template - CompB'!L785,'[2]Annex 4 template - CompB'!L791,'[2]Annex 4 template - CompB'!L796,'[2]Annex 4 template - CompB'!L802,'[2]Annex 4 template - CompB'!L807,'[2]Annex 4 template - CompB'!L812,'[2]Annex 4 template - CompB'!L818,'[2]Annex 4 template - CompB'!L824,'[2]Annex 4 template - CompB'!L830,'[2]Annex 4 template - CompB'!L836,'[2]Annex 4 template - CompB'!L842,'[2]Annex 4 template - CompB'!L854,'[2]Annex 4 template - CompB'!L862,)</f>
        <v>646166.04937072331</v>
      </c>
      <c r="N18" s="34">
        <f>SUM('[2]Annex 4 template - CompB'!M701,'[2]Annex 4 template - CompB'!M707,'[2]Annex 4 template - CompB'!M712,'[2]Annex 4 template - CompB'!M718,'[2]Annex 4 template - CompB'!M724,'[2]Annex 4 template - CompB'!M730,'[2]Annex 4 template - CompB'!M736,'[2]Annex 4 template - CompB'!M741,'[2]Annex 4 template - CompB'!M747,'[2]Annex 4 template - CompB'!M752,'[2]Annex 4 template - CompB'!M758,'[2]Annex 4 template - CompB'!M763,'[2]Annex 4 template - CompB'!M769,'[2]Annex 4 template - CompB'!M774,'[2]Annex 4 template - CompB'!M780,'[2]Annex 4 template - CompB'!M785,'[2]Annex 4 template - CompB'!M791,'[2]Annex 4 template - CompB'!M796,'[2]Annex 4 template - CompB'!M802,'[2]Annex 4 template - CompB'!M807,'[2]Annex 4 template - CompB'!M812,'[2]Annex 4 template - CompB'!M818,'[2]Annex 4 template - CompB'!M824,'[2]Annex 4 template - CompB'!M830,'[2]Annex 4 template - CompB'!M836,'[2]Annex 4 template - CompB'!M842,'[2]Annex 4 template - CompB'!M854,'[2]Annex 4 template - CompB'!M862,)</f>
        <v>662320.20060499117</v>
      </c>
      <c r="O18" s="34">
        <f>SUM('[2]Annex 4 template - CompB'!N701,'[2]Annex 4 template - CompB'!N707,'[2]Annex 4 template - CompB'!N712,'[2]Annex 4 template - CompB'!N718,'[2]Annex 4 template - CompB'!N724,'[2]Annex 4 template - CompB'!N730,'[2]Annex 4 template - CompB'!N736,'[2]Annex 4 template - CompB'!N741,'[2]Annex 4 template - CompB'!N747,'[2]Annex 4 template - CompB'!N752,'[2]Annex 4 template - CompB'!N758,'[2]Annex 4 template - CompB'!N763,'[2]Annex 4 template - CompB'!N769,'[2]Annex 4 template - CompB'!N774,'[2]Annex 4 template - CompB'!N780,'[2]Annex 4 template - CompB'!N785,'[2]Annex 4 template - CompB'!N791,'[2]Annex 4 template - CompB'!N796,'[2]Annex 4 template - CompB'!N802,'[2]Annex 4 template - CompB'!N807,'[2]Annex 4 template - CompB'!N812,'[2]Annex 4 template - CompB'!N818,'[2]Annex 4 template - CompB'!N824,'[2]Annex 4 template - CompB'!N830,'[2]Annex 4 template - CompB'!N836,'[2]Annex 4 template - CompB'!N842,'[2]Annex 4 template - CompB'!N854,'[2]Annex 4 template - CompB'!N862,)</f>
        <v>682198.96259116859</v>
      </c>
      <c r="P18" s="34">
        <f>SUM('[2]Annex 4 template - CompB'!O701,'[2]Annex 4 template - CompB'!O707,'[2]Annex 4 template - CompB'!O712,'[2]Annex 4 template - CompB'!O718,'[2]Annex 4 template - CompB'!O724,'[2]Annex 4 template - CompB'!O730,'[2]Annex 4 template - CompB'!O736,'[2]Annex 4 template - CompB'!O741,'[2]Annex 4 template - CompB'!O747,'[2]Annex 4 template - CompB'!O752,'[2]Annex 4 template - CompB'!O758,'[2]Annex 4 template - CompB'!O763,'[2]Annex 4 template - CompB'!O769,'[2]Annex 4 template - CompB'!O774,'[2]Annex 4 template - CompB'!O780,'[2]Annex 4 template - CompB'!O785,'[2]Annex 4 template - CompB'!O791,'[2]Annex 4 template - CompB'!O796,'[2]Annex 4 template - CompB'!O802,'[2]Annex 4 template - CompB'!O807,'[2]Annex 4 template - CompB'!O812,'[2]Annex 4 template - CompB'!O818,'[2]Annex 4 template - CompB'!O824,'[2]Annex 4 template - CompB'!O830,'[2]Annex 4 template - CompB'!O836,'[2]Annex 4 template - CompB'!O842,'[2]Annex 4 template - CompB'!O854,'[2]Annex 4 template - CompB'!O862,)</f>
        <v>712158.17749778496</v>
      </c>
      <c r="Q18" s="34">
        <f>SUM('[2]Annex 4 template - CompB'!P701,'[2]Annex 4 template - CompB'!P707,'[2]Annex 4 template - CompB'!P712,'[2]Annex 4 template - CompB'!P718,'[2]Annex 4 template - CompB'!P724,'[2]Annex 4 template - CompB'!P730,'[2]Annex 4 template - CompB'!P736,'[2]Annex 4 template - CompB'!P741,'[2]Annex 4 template - CompB'!P747,'[2]Annex 4 template - CompB'!P752,'[2]Annex 4 template - CompB'!P758,'[2]Annex 4 template - CompB'!P763,'[2]Annex 4 template - CompB'!P769,'[2]Annex 4 template - CompB'!P774,'[2]Annex 4 template - CompB'!P780,'[2]Annex 4 template - CompB'!P785,'[2]Annex 4 template - CompB'!P791,'[2]Annex 4 template - CompB'!P796,'[2]Annex 4 template - CompB'!P802,'[2]Annex 4 template - CompB'!P807,'[2]Annex 4 template - CompB'!P812,'[2]Annex 4 template - CompB'!P818,'[2]Annex 4 template - CompB'!P824,'[2]Annex 4 template - CompB'!P830,'[2]Annex 4 template - CompB'!P836,'[2]Annex 4 template - CompB'!P842,'[2]Annex 4 template - CompB'!P854,'[2]Annex 4 template - CompB'!P862,)</f>
        <v>729962.13193522952</v>
      </c>
      <c r="R18" s="34">
        <f>SUM('[2]Annex 4 template - CompB'!Q701,'[2]Annex 4 template - CompB'!Q707,'[2]Annex 4 template - CompB'!Q712,'[2]Annex 4 template - CompB'!Q718,'[2]Annex 4 template - CompB'!Q724,'[2]Annex 4 template - CompB'!Q730,'[2]Annex 4 template - CompB'!Q736,'[2]Annex 4 template - CompB'!Q741,'[2]Annex 4 template - CompB'!Q747,'[2]Annex 4 template - CompB'!Q752,'[2]Annex 4 template - CompB'!Q758,'[2]Annex 4 template - CompB'!Q763,'[2]Annex 4 template - CompB'!Q769,'[2]Annex 4 template - CompB'!Q774,'[2]Annex 4 template - CompB'!Q780,'[2]Annex 4 template - CompB'!Q785,'[2]Annex 4 template - CompB'!Q791,'[2]Annex 4 template - CompB'!Q796,'[2]Annex 4 template - CompB'!Q802,'[2]Annex 4 template - CompB'!Q807,'[2]Annex 4 template - CompB'!Q812,'[2]Annex 4 template - CompB'!Q818,'[2]Annex 4 template - CompB'!Q824,'[2]Annex 4 template - CompB'!Q830,'[2]Annex 4 template - CompB'!Q836,'[2]Annex 4 template - CompB'!Q842,'[2]Annex 4 template - CompB'!Q854,'[2]Annex 4 template - CompB'!Q862,)</f>
        <v>62082.080193847447</v>
      </c>
      <c r="S18" s="36">
        <f>SUM(K18:R18)</f>
        <v>4368347.0985232275</v>
      </c>
    </row>
    <row r="19" spans="2:19" ht="6" customHeight="1">
      <c r="B19" s="30"/>
      <c r="C19" s="30"/>
      <c r="D19" s="34"/>
      <c r="E19" s="34"/>
      <c r="F19" s="30"/>
      <c r="G19" s="30"/>
      <c r="H19" s="30"/>
      <c r="I19" s="30"/>
      <c r="J19" s="30"/>
      <c r="K19" s="30"/>
      <c r="L19" s="30"/>
      <c r="M19" s="30"/>
      <c r="N19" s="30"/>
      <c r="O19" s="30"/>
      <c r="P19" s="30"/>
      <c r="Q19" s="30"/>
      <c r="R19" s="30"/>
      <c r="S19" s="30"/>
    </row>
    <row r="20" spans="2:19" ht="27">
      <c r="B20" s="33" t="str">
        <f>'[2]Annex 4 template - CompB'!C872</f>
        <v>3.3.b. Assemble evidence for Pacific Island countries to use in negotiations to address the impacts of climate-driven tuna redistribution,</v>
      </c>
      <c r="C20" s="30"/>
      <c r="D20" s="34">
        <f>SUM('[2]Annex 4 template - CompB'!D874:D992)</f>
        <v>3678060.1752301576</v>
      </c>
      <c r="E20" s="34">
        <f>SUM('[2]Annex 4 template - CompB'!D875,'[2]Annex 4 template - CompB'!D880,'[2]Annex 4 template - CompB'!D885,'[2]Annex 4 template - CompB'!D891,'[2]Annex 4 template - CompB'!D897,'[2]Annex 4 template - CompB'!D903,'[2]Annex 4 template - CompB'!D909,'[2]Annex 4 template - CompB'!D915,'[2]Annex 4 template - CompB'!D921,'[2]Annex 4 template - CompB'!D927,'[2]Annex 4 template - CompB'!D933,'[2]Annex 4 template - CompB'!D939,'[2]Annex 4 template - CompB'!D955,'[2]Annex 4 template - CompB'!D962,'[2]Annex 4 template - CompB'!D969,'[2]Annex 4 template - CompB'!D976,'[2]Annex 4 template - CompB'!D982,'[2]Annex 4 template - CompB'!D988)</f>
        <v>3678060.1752301576</v>
      </c>
      <c r="F20" s="34">
        <f>SUM('[2]Annex 4 template - CompB'!E875,'[2]Annex 4 template - CompB'!E880,'[2]Annex 4 template - CompB'!E885,'[2]Annex 4 template - CompB'!E891,'[2]Annex 4 template - CompB'!E897,'[2]Annex 4 template - CompB'!E903,'[2]Annex 4 template - CompB'!E909,'[2]Annex 4 template - CompB'!E915,'[2]Annex 4 template - CompB'!E921,'[2]Annex 4 template - CompB'!E927,'[2]Annex 4 template - CompB'!E933,'[2]Annex 4 template - CompB'!E939,'[2]Annex 4 template - CompB'!E955,'[2]Annex 4 template - CompB'!E962,'[2]Annex 4 template - CompB'!E969,'[2]Annex 4 template - CompB'!E976,'[2]Annex 4 template - CompB'!E982,'[2]Annex 4 template - CompB'!E988)</f>
        <v>0</v>
      </c>
      <c r="G20" s="34">
        <f>SUM('[2]Annex 4 template - CompB'!F875,'[2]Annex 4 template - CompB'!F880,'[2]Annex 4 template - CompB'!F885,'[2]Annex 4 template - CompB'!F891,'[2]Annex 4 template - CompB'!F897,'[2]Annex 4 template - CompB'!F903,'[2]Annex 4 template - CompB'!F909,'[2]Annex 4 template - CompB'!F915,'[2]Annex 4 template - CompB'!F921,'[2]Annex 4 template - CompB'!F927,'[2]Annex 4 template - CompB'!F933,'[2]Annex 4 template - CompB'!F939,'[2]Annex 4 template - CompB'!F955,'[2]Annex 4 template - CompB'!F962,'[2]Annex 4 template - CompB'!F969,'[2]Annex 4 template - CompB'!F976,'[2]Annex 4 template - CompB'!F982,'[2]Annex 4 template - CompB'!F988)</f>
        <v>0</v>
      </c>
      <c r="H20" s="34">
        <f>SUM('[2]Annex 4 template - CompB'!G875,'[2]Annex 4 template - CompB'!G880,'[2]Annex 4 template - CompB'!G885,'[2]Annex 4 template - CompB'!G891,'[2]Annex 4 template - CompB'!G897,'[2]Annex 4 template - CompB'!G903,'[2]Annex 4 template - CompB'!G909,'[2]Annex 4 template - CompB'!G915,'[2]Annex 4 template - CompB'!G921,'[2]Annex 4 template - CompB'!G927,'[2]Annex 4 template - CompB'!G933,'[2]Annex 4 template - CompB'!G939,'[2]Annex 4 template - CompB'!G955,'[2]Annex 4 template - CompB'!G962,'[2]Annex 4 template - CompB'!G969,'[2]Annex 4 template - CompB'!G976,'[2]Annex 4 template - CompB'!G982,'[2]Annex 4 template - CompB'!G988)</f>
        <v>0</v>
      </c>
      <c r="I20" s="34">
        <f>SUM('[2]Annex 4 template - CompB'!H875,'[2]Annex 4 template - CompB'!H880,'[2]Annex 4 template - CompB'!H885,'[2]Annex 4 template - CompB'!H891,'[2]Annex 4 template - CompB'!H897,'[2]Annex 4 template - CompB'!H903,'[2]Annex 4 template - CompB'!H909,'[2]Annex 4 template - CompB'!H915,'[2]Annex 4 template - CompB'!H921,'[2]Annex 4 template - CompB'!H927,'[2]Annex 4 template - CompB'!H933,'[2]Annex 4 template - CompB'!H939,'[2]Annex 4 template - CompB'!H955,'[2]Annex 4 template - CompB'!H962,'[2]Annex 4 template - CompB'!H969,'[2]Annex 4 template - CompB'!H976,'[2]Annex 4 template - CompB'!H982,'[2]Annex 4 template - CompB'!H988)</f>
        <v>0</v>
      </c>
      <c r="J20" s="34">
        <f>SUM('[2]Annex 4 template - CompB'!I875,'[2]Annex 4 template - CompB'!I880,'[2]Annex 4 template - CompB'!I885,'[2]Annex 4 template - CompB'!I891,'[2]Annex 4 template - CompB'!I897,'[2]Annex 4 template - CompB'!I903,'[2]Annex 4 template - CompB'!I909,'[2]Annex 4 template - CompB'!I915,'[2]Annex 4 template - CompB'!I921,'[2]Annex 4 template - CompB'!I927,'[2]Annex 4 template - CompB'!I933,'[2]Annex 4 template - CompB'!I939,'[2]Annex 4 template - CompB'!I955,'[2]Annex 4 template - CompB'!I962,'[2]Annex 4 template - CompB'!I969,'[2]Annex 4 template - CompB'!I976,'[2]Annex 4 template - CompB'!I982,'[2]Annex 4 template - CompB'!I988)</f>
        <v>0</v>
      </c>
      <c r="K20" s="34">
        <f>SUM('[2]Annex 4 template - CompB'!J875,'[2]Annex 4 template - CompB'!J880,'[2]Annex 4 template - CompB'!J885,'[2]Annex 4 template - CompB'!J891,'[2]Annex 4 template - CompB'!J897,'[2]Annex 4 template - CompB'!J903,'[2]Annex 4 template - CompB'!J909,'[2]Annex 4 template - CompB'!J915,'[2]Annex 4 template - CompB'!J921,'[2]Annex 4 template - CompB'!J927,'[2]Annex 4 template - CompB'!J933,'[2]Annex 4 template - CompB'!J939,'[2]Annex 4 template - CompB'!J955,'[2]Annex 4 template - CompB'!J962,'[2]Annex 4 template - CompB'!J969,'[2]Annex 4 template - CompB'!J976,'[2]Annex 4 template - CompB'!J982,'[2]Annex 4 template - CompB'!J988)</f>
        <v>284372.9218293454</v>
      </c>
      <c r="L20" s="34">
        <f>SUM('[2]Annex 4 template - CompB'!K875,'[2]Annex 4 template - CompB'!K880,'[2]Annex 4 template - CompB'!K885,'[2]Annex 4 template - CompB'!K891,'[2]Annex 4 template - CompB'!K897,'[2]Annex 4 template - CompB'!K903,'[2]Annex 4 template - CompB'!K909,'[2]Annex 4 template - CompB'!K915,'[2]Annex 4 template - CompB'!K921,'[2]Annex 4 template - CompB'!K927,'[2]Annex 4 template - CompB'!K933,'[2]Annex 4 template - CompB'!K939,'[2]Annex 4 template - CompB'!K955,'[2]Annex 4 template - CompB'!K962,'[2]Annex 4 template - CompB'!K969,'[2]Annex 4 template - CompB'!K976,'[2]Annex 4 template - CompB'!K982,'[2]Annex 4 template - CompB'!K988)</f>
        <v>523511.347390979</v>
      </c>
      <c r="M20" s="34">
        <f>SUM('[2]Annex 4 template - CompB'!L875,'[2]Annex 4 template - CompB'!L880,'[2]Annex 4 template - CompB'!L885,'[2]Annex 4 template - CompB'!L891,'[2]Annex 4 template - CompB'!L897,'[2]Annex 4 template - CompB'!L903,'[2]Annex 4 template - CompB'!L909,'[2]Annex 4 template - CompB'!L915,'[2]Annex 4 template - CompB'!L921,'[2]Annex 4 template - CompB'!L927,'[2]Annex 4 template - CompB'!L933,'[2]Annex 4 template - CompB'!L939,'[2]Annex 4 template - CompB'!L955,'[2]Annex 4 template - CompB'!L962,'[2]Annex 4 template - CompB'!L969,'[2]Annex 4 template - CompB'!L976,'[2]Annex 4 template - CompB'!L982,'[2]Annex 4 template - CompB'!L988)</f>
        <v>536599.13107575336</v>
      </c>
      <c r="N20" s="34">
        <f>SUM('[2]Annex 4 template - CompB'!M875,'[2]Annex 4 template - CompB'!M880,'[2]Annex 4 template - CompB'!M885,'[2]Annex 4 template - CompB'!M891,'[2]Annex 4 template - CompB'!M897,'[2]Annex 4 template - CompB'!M903,'[2]Annex 4 template - CompB'!M909,'[2]Annex 4 template - CompB'!M915,'[2]Annex 4 template - CompB'!M921,'[2]Annex 4 template - CompB'!M927,'[2]Annex 4 template - CompB'!M933,'[2]Annex 4 template - CompB'!M939,'[2]Annex 4 template - CompB'!M955,'[2]Annex 4 template - CompB'!M962,'[2]Annex 4 template - CompB'!M969,'[2]Annex 4 template - CompB'!M976,'[2]Annex 4 template - CompB'!M982,'[2]Annex 4 template - CompB'!M988)</f>
        <v>550014.10935264709</v>
      </c>
      <c r="O20" s="34">
        <f>SUM('[2]Annex 4 template - CompB'!N875,'[2]Annex 4 template - CompB'!N880,'[2]Annex 4 template - CompB'!N885,'[2]Annex 4 template - CompB'!N891,'[2]Annex 4 template - CompB'!N897,'[2]Annex 4 template - CompB'!N903,'[2]Annex 4 template - CompB'!N909,'[2]Annex 4 template - CompB'!N915,'[2]Annex 4 template - CompB'!N921,'[2]Annex 4 template - CompB'!N927,'[2]Annex 4 template - CompB'!N933,'[2]Annex 4 template - CompB'!N939,'[2]Annex 4 template - CompB'!N955,'[2]Annex 4 template - CompB'!N962,'[2]Annex 4 template - CompB'!N969,'[2]Annex 4 template - CompB'!N976,'[2]Annex 4 template - CompB'!N982,'[2]Annex 4 template - CompB'!N988)</f>
        <v>567085.21905751608</v>
      </c>
      <c r="P20" s="34">
        <f>SUM('[2]Annex 4 template - CompB'!O875,'[2]Annex 4 template - CompB'!O880,'[2]Annex 4 template - CompB'!O885,'[2]Annex 4 template - CompB'!O891,'[2]Annex 4 template - CompB'!O897,'[2]Annex 4 template - CompB'!O903,'[2]Annex 4 template - CompB'!O909,'[2]Annex 4 template - CompB'!O915,'[2]Annex 4 template - CompB'!O921,'[2]Annex 4 template - CompB'!O927,'[2]Annex 4 template - CompB'!O933,'[2]Annex 4 template - CompB'!O939,'[2]Annex 4 template - CompB'!O955,'[2]Annex 4 template - CompB'!O962,'[2]Annex 4 template - CompB'!O969,'[2]Annex 4 template - CompB'!O976,'[2]Annex 4 template - CompB'!O982,'[2]Annex 4 template - CompB'!O988)</f>
        <v>594166.59037579107</v>
      </c>
      <c r="Q20" s="34">
        <f>SUM('[2]Annex 4 template - CompB'!P875,'[2]Annex 4 template - CompB'!P880,'[2]Annex 4 template - CompB'!P885,'[2]Annex 4 template - CompB'!P891,'[2]Annex 4 template - CompB'!P897,'[2]Annex 4 template - CompB'!P903,'[2]Annex 4 template - CompB'!P909,'[2]Annex 4 template - CompB'!P915,'[2]Annex 4 template - CompB'!P921,'[2]Annex 4 template - CompB'!P927,'[2]Annex 4 template - CompB'!P933,'[2]Annex 4 template - CompB'!P939,'[2]Annex 4 template - CompB'!P955,'[2]Annex 4 template - CompB'!P962,'[2]Annex 4 template - CompB'!P969,'[2]Annex 4 template - CompB'!P976,'[2]Annex 4 template - CompB'!P982,'[2]Annex 4 template - CompB'!P988)</f>
        <v>560228.77595427749</v>
      </c>
      <c r="R20" s="34">
        <f>SUM('[2]Annex 4 template - CompB'!Q875,'[2]Annex 4 template - CompB'!Q880,'[2]Annex 4 template - CompB'!Q885,'[2]Annex 4 template - CompB'!Q891,'[2]Annex 4 template - CompB'!Q897,'[2]Annex 4 template - CompB'!Q903,'[2]Annex 4 template - CompB'!Q909,'[2]Annex 4 template - CompB'!Q915,'[2]Annex 4 template - CompB'!Q921,'[2]Annex 4 template - CompB'!Q927,'[2]Annex 4 template - CompB'!Q933,'[2]Annex 4 template - CompB'!Q939,'[2]Annex 4 template - CompB'!Q955,'[2]Annex 4 template - CompB'!Q962,'[2]Annex 4 template - CompB'!Q969,'[2]Annex 4 template - CompB'!Q976,'[2]Annex 4 template - CompB'!Q982,'[2]Annex 4 template - CompB'!Q988)</f>
        <v>62082.080193847447</v>
      </c>
      <c r="S20" s="36">
        <f>SUM(K20:R20)</f>
        <v>3678060.1752301566</v>
      </c>
    </row>
    <row r="21" spans="2:19" ht="15" customHeight="1">
      <c r="B21" s="91" t="s">
        <v>251</v>
      </c>
      <c r="C21" s="30"/>
      <c r="D21" s="30"/>
      <c r="E21" s="30"/>
      <c r="F21" s="30"/>
      <c r="G21" s="30"/>
      <c r="H21" s="30"/>
      <c r="I21" s="30"/>
      <c r="J21" s="30"/>
      <c r="K21" s="36">
        <f>SUM(K18:K20)</f>
        <v>527426.51633373275</v>
      </c>
      <c r="L21" s="36">
        <f t="shared" ref="L21:S21" si="1">SUM(L18:L20)</f>
        <v>1153917.2492160748</v>
      </c>
      <c r="M21" s="36">
        <f t="shared" si="1"/>
        <v>1182765.1804464767</v>
      </c>
      <c r="N21" s="36">
        <f t="shared" si="1"/>
        <v>1212334.3099576384</v>
      </c>
      <c r="O21" s="36">
        <f t="shared" si="1"/>
        <v>1249284.1816486847</v>
      </c>
      <c r="P21" s="36">
        <f t="shared" si="1"/>
        <v>1306324.7678735759</v>
      </c>
      <c r="Q21" s="36">
        <f t="shared" si="1"/>
        <v>1290190.907889507</v>
      </c>
      <c r="R21" s="36">
        <f t="shared" si="1"/>
        <v>124164.16038769489</v>
      </c>
      <c r="S21" s="36">
        <f t="shared" si="1"/>
        <v>8046407.2737533841</v>
      </c>
    </row>
    <row r="22" spans="2:19">
      <c r="B22" s="32" t="s">
        <v>236</v>
      </c>
      <c r="C22" s="32"/>
      <c r="D22" s="93">
        <f>SUM(D8:D21)</f>
        <v>55892440.624003217</v>
      </c>
      <c r="E22" s="93">
        <f t="shared" ref="E22:J22" si="2">SUM(E8:E21)</f>
        <v>55892440.624003217</v>
      </c>
      <c r="F22" s="93">
        <f t="shared" si="2"/>
        <v>6935265.2109288163</v>
      </c>
      <c r="G22" s="93">
        <f t="shared" si="2"/>
        <v>1241879.2639962465</v>
      </c>
      <c r="H22" s="93">
        <f t="shared" si="2"/>
        <v>0</v>
      </c>
      <c r="I22" s="93">
        <f t="shared" si="2"/>
        <v>0</v>
      </c>
      <c r="J22" s="93">
        <f t="shared" si="2"/>
        <v>0</v>
      </c>
      <c r="K22" s="93">
        <f>SUM(K21,K15,K13)</f>
        <v>4130082.3600625144</v>
      </c>
      <c r="L22" s="93">
        <f t="shared" ref="L22:S22" si="3">SUM(L21,L15,L13)</f>
        <v>8315546.3887730082</v>
      </c>
      <c r="M22" s="93">
        <f t="shared" si="3"/>
        <v>9751515.3797423318</v>
      </c>
      <c r="N22" s="93">
        <f t="shared" si="3"/>
        <v>7794806.8520483915</v>
      </c>
      <c r="O22" s="93">
        <f t="shared" si="3"/>
        <v>8848642.0858009141</v>
      </c>
      <c r="P22" s="93">
        <f t="shared" si="3"/>
        <v>8254723.0016493052</v>
      </c>
      <c r="Q22" s="93">
        <f t="shared" si="3"/>
        <v>8424632.0747636557</v>
      </c>
      <c r="R22" s="93">
        <f t="shared" si="3"/>
        <v>372492.48116308468</v>
      </c>
      <c r="S22" s="93">
        <f t="shared" si="3"/>
        <v>55892440.624003209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7C036A91C4175499EBEF36E3B0FEA2A" ma:contentTypeVersion="14" ma:contentTypeDescription="Create a new document." ma:contentTypeScope="" ma:versionID="dcd3af65d8a10df1b33f9aaa4e0a7927">
  <xsd:schema xmlns:xsd="http://www.w3.org/2001/XMLSchema" xmlns:xs="http://www.w3.org/2001/XMLSchema" xmlns:p="http://schemas.microsoft.com/office/2006/metadata/properties" xmlns:ns2="505ccb20-7403-45a6-b481-ca1dd862337d" xmlns:ns3="e5565b3b-de73-408f-92ec-2a950ff896c8" targetNamespace="http://schemas.microsoft.com/office/2006/metadata/properties" ma:root="true" ma:fieldsID="3c82aef621d8e4eb77d4e0fd2c947e6a" ns2:_="" ns3:_="">
    <xsd:import namespace="505ccb20-7403-45a6-b481-ca1dd862337d"/>
    <xsd:import namespace="e5565b3b-de73-408f-92ec-2a950ff896c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Dateand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5ccb20-7403-45a6-b481-ca1dd86233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Dateandtime" ma:index="21" nillable="true" ma:displayName="Date and time" ma:format="DateOnly" ma:internalName="Dateand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5565b3b-de73-408f-92ec-2a950ff896c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a2e2747-e17c-42bb-aa81-38a2638568af}" ma:internalName="TaxCatchAll" ma:showField="CatchAllData" ma:web="e5565b3b-de73-408f-92ec-2a950ff896c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05ccb20-7403-45a6-b481-ca1dd862337d">
      <Terms xmlns="http://schemas.microsoft.com/office/infopath/2007/PartnerControls"/>
    </lcf76f155ced4ddcb4097134ff3c332f>
    <TaxCatchAll xmlns="e5565b3b-de73-408f-92ec-2a950ff896c8" xsi:nil="true"/>
    <Dateandtime xmlns="505ccb20-7403-45a6-b481-ca1dd862337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D342C90-F813-4C20-8AFC-F56E28B8305F}"/>
</file>

<file path=customXml/itemProps2.xml><?xml version="1.0" encoding="utf-8"?>
<ds:datastoreItem xmlns:ds="http://schemas.openxmlformats.org/officeDocument/2006/customXml" ds:itemID="{B731945C-EEF0-46FB-9129-D98EC37B6500}"/>
</file>

<file path=customXml/itemProps3.xml><?xml version="1.0" encoding="utf-8"?>
<ds:datastoreItem xmlns:ds="http://schemas.openxmlformats.org/officeDocument/2006/customXml" ds:itemID="{A6DAD2A4-4D9D-41A0-8B3B-8569EF35F693}"/>
</file>

<file path=docMetadata/LabelInfo.xml><?xml version="1.0" encoding="utf-8"?>
<clbl:labelList xmlns:clbl="http://schemas.microsoft.com/office/2020/mipLabelMetadata">
  <clbl:label id="{c4de61a9-99b4-4c6a-962e-bd856602e8be}" enabled="0" method="" siteId="{c4de61a9-99b4-4c6a-962e-bd856602e8be}"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Ray Greer</dc:creator>
  <cp:keywords/>
  <dc:description/>
  <cp:lastModifiedBy>Lixiang Wang</cp:lastModifiedBy>
  <cp:revision/>
  <dcterms:created xsi:type="dcterms:W3CDTF">2024-01-17T07:46:26Z</dcterms:created>
  <dcterms:modified xsi:type="dcterms:W3CDTF">2024-11-14T04:21:28Z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0x01010067C036A91C4175499EBEF36E3B0FEA2A</vt:lpwstr>
  </property>
  <property fmtid="{D5CDD505-2E9C-101B-9397-08002B2CF9AE}" pid="3" name="MediaServiceImageTags">
    <vt:lpwstr/>
  </property>
</Properties>
</file>