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nfao-my.sharepoint.com/personal/hoshie_kato_fao_org/Documents/Shared folder/FP/Kenya/IDR1/Revised package/ANNEX_02_FEASIBILITY_STUDY/"/>
    </mc:Choice>
  </mc:AlternateContent>
  <xr:revisionPtr revIDLastSave="594" documentId="8_{7707D2C1-9DF4-3945-9465-AD7A75F257A0}" xr6:coauthVersionLast="47" xr6:coauthVersionMax="47" xr10:uidLastSave="{DF365292-8D4E-4C02-9EE9-0D78B33439B3}"/>
  <bookViews>
    <workbookView xWindow="19090" yWindow="-110" windowWidth="19420" windowHeight="10420" xr2:uid="{EA06E6B1-80FA-E443-9EA8-34A67423224D}"/>
  </bookViews>
  <sheets>
    <sheet name="Activity data" sheetId="1" r:id="rId1"/>
    <sheet name="E3" sheetId="2" state="hidden" r:id="rId2"/>
  </sheets>
  <externalReferences>
    <externalReference r:id="rId3"/>
  </externalReferences>
  <definedNames>
    <definedName name="Coops">'E3'!$F$5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9" i="1" l="1"/>
  <c r="J29" i="1"/>
  <c r="I29" i="1"/>
  <c r="E29" i="1"/>
  <c r="D29" i="1"/>
  <c r="C29" i="1"/>
  <c r="F29" i="1"/>
  <c r="G29" i="1"/>
  <c r="H29" i="1"/>
  <c r="I20" i="1"/>
  <c r="C9" i="1"/>
  <c r="F9" i="1" s="1"/>
  <c r="H9" i="1" s="1"/>
  <c r="H10" i="1" s="1"/>
  <c r="P26" i="1"/>
  <c r="I27" i="1"/>
  <c r="K27" i="1" s="1"/>
  <c r="I18" i="1"/>
  <c r="K18" i="1" s="1"/>
  <c r="C19" i="1"/>
  <c r="F19" i="1" s="1"/>
  <c r="O12" i="1"/>
  <c r="O8" i="1"/>
  <c r="O7" i="1"/>
  <c r="O6" i="1"/>
  <c r="O5" i="1"/>
  <c r="O4" i="1"/>
  <c r="F18" i="1"/>
  <c r="I17" i="1"/>
  <c r="F27" i="1"/>
  <c r="H27" i="1" s="1"/>
  <c r="C16" i="1"/>
  <c r="E16" i="1" s="1"/>
  <c r="H16" i="1" s="1"/>
  <c r="E18" i="1"/>
  <c r="H18" i="1" s="1"/>
  <c r="D18" i="1"/>
  <c r="G18" i="1" s="1"/>
  <c r="C17" i="1"/>
  <c r="F17" i="1" s="1"/>
  <c r="D27" i="1"/>
  <c r="E27" i="1"/>
  <c r="D39" i="1"/>
  <c r="I16" i="1" s="1"/>
  <c r="L16" i="1" s="1"/>
  <c r="K5" i="2"/>
  <c r="K6" i="2" s="1"/>
  <c r="G5" i="2"/>
  <c r="H5" i="2" s="1"/>
  <c r="H6" i="2"/>
  <c r="F6" i="2"/>
  <c r="F5" i="2"/>
  <c r="Q1" i="1"/>
  <c r="D2" i="1"/>
  <c r="E2" i="1"/>
  <c r="A10" i="1"/>
  <c r="A14" i="1"/>
  <c r="A20" i="1"/>
  <c r="Q22" i="1"/>
  <c r="Q23" i="1"/>
  <c r="A24" i="1"/>
  <c r="A29" i="1"/>
  <c r="C10" i="1" l="1"/>
  <c r="F10" i="1"/>
  <c r="C13" i="1"/>
  <c r="C14" i="1" s="1"/>
  <c r="L27" i="1"/>
  <c r="N27" i="1" s="1"/>
  <c r="J27" i="1"/>
  <c r="I13" i="1"/>
  <c r="E19" i="1"/>
  <c r="H19" i="1" s="1"/>
  <c r="L18" i="1"/>
  <c r="N18" i="1" s="1"/>
  <c r="L17" i="1"/>
  <c r="M17" i="1" s="1"/>
  <c r="J17" i="1"/>
  <c r="C20" i="1"/>
  <c r="F13" i="1"/>
  <c r="F14" i="1" s="1"/>
  <c r="D19" i="1"/>
  <c r="G19" i="1" s="1"/>
  <c r="D17" i="1"/>
  <c r="G17" i="1" s="1"/>
  <c r="F16" i="1"/>
  <c r="D16" i="1"/>
  <c r="I30" i="1"/>
  <c r="J16" i="1"/>
  <c r="J20" i="1" s="1"/>
  <c r="I9" i="1"/>
  <c r="C30" i="1"/>
  <c r="E17" i="1"/>
  <c r="E20" i="1" s="1"/>
  <c r="G27" i="1"/>
  <c r="D9" i="1"/>
  <c r="D10" i="1" s="1"/>
  <c r="E9" i="1"/>
  <c r="E10" i="1" s="1"/>
  <c r="J18" i="1"/>
  <c r="K16" i="1"/>
  <c r="K17" i="1"/>
  <c r="G9" i="1"/>
  <c r="G10" i="1" s="1"/>
  <c r="L5" i="2"/>
  <c r="L6" i="2" s="1"/>
  <c r="I5" i="2"/>
  <c r="F30" i="1" l="1"/>
  <c r="F20" i="1"/>
  <c r="L13" i="1"/>
  <c r="I14" i="1"/>
  <c r="L9" i="1"/>
  <c r="I10" i="1"/>
  <c r="K20" i="1"/>
  <c r="G16" i="1"/>
  <c r="G20" i="1" s="1"/>
  <c r="D20" i="1"/>
  <c r="M27" i="1"/>
  <c r="J30" i="1"/>
  <c r="K30" i="1"/>
  <c r="D13" i="1"/>
  <c r="D14" i="1" s="1"/>
  <c r="H13" i="1"/>
  <c r="H14" i="1" s="1"/>
  <c r="N13" i="1"/>
  <c r="G13" i="1"/>
  <c r="G14" i="1" s="1"/>
  <c r="L30" i="1"/>
  <c r="E13" i="1"/>
  <c r="E14" i="1" s="1"/>
  <c r="N17" i="1"/>
  <c r="D30" i="1"/>
  <c r="M18" i="1"/>
  <c r="M16" i="1"/>
  <c r="M30" i="1" s="1"/>
  <c r="N16" i="1"/>
  <c r="K9" i="1"/>
  <c r="K10" i="1" s="1"/>
  <c r="J9" i="1"/>
  <c r="J10" i="1" s="1"/>
  <c r="H17" i="1"/>
  <c r="E30" i="1"/>
  <c r="M13" i="1"/>
  <c r="K13" i="1"/>
  <c r="K14" i="1" s="1"/>
  <c r="J13" i="1"/>
  <c r="J14" i="1" s="1"/>
  <c r="I6" i="2"/>
  <c r="J5" i="2"/>
  <c r="J6" i="2" s="1"/>
  <c r="H30" i="1" l="1"/>
  <c r="H20" i="1"/>
  <c r="G30" i="1"/>
  <c r="N30" i="1"/>
  <c r="N9" i="1"/>
  <c r="M9" i="1"/>
</calcChain>
</file>

<file path=xl/sharedStrings.xml><?xml version="1.0" encoding="utf-8"?>
<sst xmlns="http://schemas.openxmlformats.org/spreadsheetml/2006/main" count="280" uniqueCount="97">
  <si>
    <t>Male</t>
  </si>
  <si>
    <t>Female</t>
  </si>
  <si>
    <t>N-A</t>
  </si>
  <si>
    <t>GCF Result Area</t>
  </si>
  <si>
    <t>IRMF Indicator</t>
  </si>
  <si>
    <t>Means of Verification (MoV)</t>
  </si>
  <si>
    <t>Baseline</t>
  </si>
  <si>
    <t>Targets</t>
  </si>
  <si>
    <t>Notes</t>
  </si>
  <si>
    <t>Direct ben at Mid-Term</t>
  </si>
  <si>
    <t>Women at mid-term</t>
  </si>
  <si>
    <t>TOTAL DIRECT Beneficiaries FINAL</t>
  </si>
  <si>
    <t>Women (50%) Final Target</t>
  </si>
  <si>
    <t>Indirect at mid-term</t>
  </si>
  <si>
    <t>Women indirect at mid term</t>
  </si>
  <si>
    <t>FINAL INDIRECT</t>
  </si>
  <si>
    <t>Final indirect WOMEN (50%)</t>
  </si>
  <si>
    <t>ARA1 Most vulnerable people and communities</t>
  </si>
  <si>
    <t>Core 2: Direct and indirect beneficiaries reached</t>
  </si>
  <si>
    <t>ARA2 Health, well-being, food and water security</t>
  </si>
  <si>
    <t>ARA4 Ecosystems and ecosystem services</t>
  </si>
  <si>
    <t>MRA4 Forestry and land use</t>
  </si>
  <si>
    <t>Core 1: GHG emissions reduced, avoided or removed/sequestered</t>
  </si>
  <si>
    <t>EX-ACT, GLEAM, Decentralized carbon accounting in each county, supported by remote sensing imaging. Secondary source of information through Global Forest Watch and Kenya Forest Service annual reports.</t>
  </si>
  <si>
    <t>-643,794 TCo2 eq</t>
  </si>
  <si>
    <t>-1,287,589 TCo2 eq by project end (2030)
-4,268,492 tCo2Eq over project lifetime</t>
  </si>
  <si>
    <t>4.1: Hectares of terrestrial forest, terrestrial non-forest, freshwater and coastal marine areas brought under resoration and/or improved ecosystems</t>
  </si>
  <si>
    <t>Supplementary 2.1: Beneficiaries (female/male) adopting improved and/or new climate resilient livelihoods options</t>
  </si>
  <si>
    <t>N-a</t>
  </si>
  <si>
    <t>Resilience survey of project beneficiaries</t>
  </si>
  <si>
    <t>Landscape Management Strategy Reports</t>
  </si>
  <si>
    <t>Cooperative census and Resilience survey of project beneficiaries</t>
  </si>
  <si>
    <t>Direct BENEFICIARIES</t>
  </si>
  <si>
    <t>(participants * 4 household members)</t>
  </si>
  <si>
    <t>Project Participants in FFS</t>
  </si>
  <si>
    <t>Project Participants in COOPs</t>
  </si>
  <si>
    <t>INDIRECT BENEFICIARIES</t>
  </si>
  <si>
    <t>Members of coops in 6 VCs as per census-direct beneficiaries*4 household members</t>
  </si>
  <si>
    <t>Members of FFS by a coefficient of 3 *4 houshold members</t>
  </si>
  <si>
    <t>Direct beneficiaries</t>
  </si>
  <si>
    <t>Total</t>
  </si>
  <si>
    <t>At Mid-Term</t>
  </si>
  <si>
    <t>Indirect Beneficiaries</t>
  </si>
  <si>
    <t xml:space="preserve"> Total </t>
  </si>
  <si>
    <t xml:space="preserve"> Male </t>
  </si>
  <si>
    <t xml:space="preserve"> Female </t>
  </si>
  <si>
    <t xml:space="preserve"> At Mid-Term </t>
  </si>
  <si>
    <t>Cooperatives</t>
  </si>
  <si>
    <t>TOTAL FIGURES FOR PROJECt</t>
  </si>
  <si>
    <t>Same beneficiaries as 3.1.1 and 3.1.2</t>
  </si>
  <si>
    <t>1.1.1 Develop and deploy innovative and efficient extension methods for disseminating and demonstrating CRLCSA knowledge, technologies and practices in gender-responsive and socially inclusive ways</t>
  </si>
  <si>
    <t xml:space="preserve">1.1.2 Strengthen the dissemination of climate information services to last-mile users including women, youth and PwD through cooperatives and Farmer Organizations. </t>
  </si>
  <si>
    <t>1.1.3 Develop and test methodologies for decentralized carbon accounting</t>
  </si>
  <si>
    <t>1.1.4 Upgrade and update agricultural databases, crop and productivity datasets, cooperative census</t>
  </si>
  <si>
    <t>1.1.5 Assess local climate change impacts and eligible climate solutions for the ag sector</t>
  </si>
  <si>
    <t>1.1.6 Share knowledge and lessons learned through existing platforms</t>
  </si>
  <si>
    <t>2.1.1 Develop a county climate-resilient and low-carbon agricultural landscape management strategy and implementation plan, including improved watershed management, land use planning, reforestation and natural regeneration</t>
  </si>
  <si>
    <t xml:space="preserve">2.1.2 Implement and monitor climate-resilient and low-carbon landscape management plans. </t>
  </si>
  <si>
    <t>3.1.1 Deploy CRLCSA production/ processing assets and training to smallholder farmers, farmer organizations and associations</t>
  </si>
  <si>
    <t>3.1.2 Disseminate CRLCSA technology, knowledge and assets to cooperative members through peer-to-peer networks and exchanges</t>
  </si>
  <si>
    <t>3.1.3 Support smallholder farmer aggregation into cooperatives and other business units as climate risk reduction and risk sharing mechanisms</t>
  </si>
  <si>
    <t>3.1.4 Support improvements in social inclusion and women's meaningful participation in CRLC  value chains</t>
  </si>
  <si>
    <t>4.1.1 Work with buyers and aggregators to increase demand and market opportunities for CRLCSA commodities</t>
  </si>
  <si>
    <t>4.1.2 Increase access to various certification and labeling schemes such as FairTrade or GlobalGAP</t>
  </si>
  <si>
    <t xml:space="preserve">4.2.1 Develop gender-responsive and socially inclusive private finance tools, procedures and products to promote the upscale of CRLCSA value chains </t>
  </si>
  <si>
    <t>4.2.2 Support smallholders and their business units in the development of bankable business plans, with particular focus on social inclusion and gender-based access</t>
  </si>
  <si>
    <t>Definition of beneficiaries</t>
  </si>
  <si>
    <r>
      <t xml:space="preserve">Direct: 5000 smallholder farmers
</t>
    </r>
    <r>
      <rPr>
        <sz val="12"/>
        <color theme="1"/>
        <rFont val="Aptos Narrow"/>
        <family val="2"/>
        <scheme val="minor"/>
      </rPr>
      <t>Indirect:</t>
    </r>
    <r>
      <rPr>
        <i/>
        <sz val="12"/>
        <color theme="1"/>
        <rFont val="Aptos Narrow"/>
        <family val="2"/>
        <scheme val="minor"/>
      </rPr>
      <t xml:space="preserve"> each farmer transferring knowledge to 3 people</t>
    </r>
  </si>
  <si>
    <t>100 Bank staff, not counted among project direct beneficiaries</t>
  </si>
  <si>
    <t>Already counted among project beneficiaries (3.1.1 and 3.1.2)</t>
  </si>
  <si>
    <t>Cooperatives whose menbers are already counted among project beneficiaries</t>
  </si>
  <si>
    <t>Already counted as part of the figure for 3.1.1 (some FFS members will join cooperatives)</t>
  </si>
  <si>
    <t>Already counted as aprt of the figures for 3.1.1 and 3.1.2</t>
  </si>
  <si>
    <t xml:space="preserve">Represent farmers reached through FFS. </t>
  </si>
  <si>
    <t xml:space="preserve">Represent farmers reached through Cooperatives. </t>
  </si>
  <si>
    <t>50 government staff per county not counted as beneficiaries</t>
  </si>
  <si>
    <t>The figure for activity 1.1.6 is not included in the figure for total beneficiaries (assumed to be general public and beyond project influence)</t>
  </si>
  <si>
    <t>5 government staff from each county not counted as beneficiaries</t>
  </si>
  <si>
    <t>20 persons per county (government staff) not counted as beneficiaries</t>
  </si>
  <si>
    <t>15 people per county + 20 people at LREB level (government staff) not counted as beneficiaries</t>
  </si>
  <si>
    <t>30 people per county (extension staff) (government staff) not counted as beneficiaries</t>
  </si>
  <si>
    <t>20 people per county (KMD + agro staff) (government staff) not counted as beneficiaries</t>
  </si>
  <si>
    <t>Direct: FFS Participants over 4 years and their households
Indirect: each farmer transferring knowledge to 3 people</t>
  </si>
  <si>
    <t>Direct: 80,000 participating farmers and their households 
Indirect: each farmer transferring knowledge to 3 people</t>
  </si>
  <si>
    <t>Direct: 1000 people per county with access to new info, lessons, etc.
Indirect: each farmer transferring knowledge to 3 people</t>
  </si>
  <si>
    <t>Direct: 10% of FFS participants smallholder farmers
Indirect: each farmer transferring knowledge to 3 people</t>
  </si>
  <si>
    <t>Direct: 15% of total women, youth and PLWD participants under 3.1.1/3.1.2 will have meaningful roles in grops/organizations</t>
  </si>
  <si>
    <t>Government</t>
  </si>
  <si>
    <t>Private Sector</t>
  </si>
  <si>
    <t>Output 1.1</t>
  </si>
  <si>
    <t>Output 1.2</t>
  </si>
  <si>
    <t>Output 3.1</t>
  </si>
  <si>
    <t>Output 4.1</t>
  </si>
  <si>
    <t>Output 4.2</t>
  </si>
  <si>
    <t>Activity</t>
  </si>
  <si>
    <t xml:space="preserve">Other participants </t>
  </si>
  <si>
    <t xml:space="preserve">4.2.3 Facilitate smallholders access to financial incentives schemes for agroforestry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</si>
</sst>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20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  <font>
      <b/>
      <i/>
      <sz val="12"/>
      <color theme="4" tint="-0.249977111117893"/>
      <name val="Aptos Narrow"/>
      <family val="2"/>
      <scheme val="minor"/>
    </font>
    <font>
      <i/>
      <sz val="12"/>
      <color theme="1"/>
      <name val="Aptos Narrow"/>
      <family val="2"/>
      <scheme val="minor"/>
    </font>
    <font>
      <b/>
      <i/>
      <sz val="12"/>
      <color theme="1"/>
      <name val="Aptos Narrow"/>
      <family val="2"/>
      <scheme val="minor"/>
    </font>
    <font>
      <i/>
      <sz val="12"/>
      <color rgb="FF000000"/>
      <name val="Aptos Narrow"/>
      <family val="2"/>
      <scheme val="minor"/>
    </font>
    <font>
      <b/>
      <sz val="12"/>
      <color theme="1"/>
      <name val="Aptos Narrow"/>
      <scheme val="minor"/>
    </font>
    <font>
      <b/>
      <sz val="10"/>
      <color rgb="FF000000"/>
      <name val="Arial"/>
      <family val="2"/>
    </font>
    <font>
      <u/>
      <sz val="10"/>
      <color rgb="FF000000"/>
      <name val="Arial"/>
      <family val="2"/>
    </font>
    <font>
      <sz val="10"/>
      <color rgb="FF000000"/>
      <name val="Arial"/>
      <family val="2"/>
    </font>
    <font>
      <b/>
      <sz val="12"/>
      <color rgb="FFFFFFFF"/>
      <name val="Aptos Narrow"/>
      <family val="2"/>
      <scheme val="minor"/>
    </font>
    <font>
      <b/>
      <sz val="12"/>
      <color theme="0"/>
      <name val="Aptos Narrow"/>
      <scheme val="minor"/>
    </font>
    <font>
      <b/>
      <i/>
      <sz val="12"/>
      <color theme="4" tint="-0.249977111117893"/>
      <name val="Aptos Narrow"/>
      <scheme val="minor"/>
    </font>
    <font>
      <b/>
      <i/>
      <sz val="12"/>
      <color theme="1"/>
      <name val="Aptos Narrow"/>
      <scheme val="minor"/>
    </font>
    <font>
      <i/>
      <sz val="12"/>
      <color theme="1"/>
      <name val="Aptos Narrow"/>
      <scheme val="minor"/>
    </font>
    <font>
      <sz val="12"/>
      <color theme="0"/>
      <name val="Aptos Narrow"/>
      <scheme val="minor"/>
    </font>
    <font>
      <i/>
      <sz val="12"/>
      <color theme="0"/>
      <name val="Aptos Narrow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104861"/>
        <bgColor rgb="FF000000"/>
      </patternFill>
    </fill>
    <fill>
      <patternFill patternType="solid">
        <fgColor theme="3" tint="0.249977111117893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0">
    <xf numFmtId="0" fontId="0" fillId="0" borderId="0" xfId="0"/>
    <xf numFmtId="0" fontId="9" fillId="6" borderId="0" xfId="0" applyFont="1" applyFill="1" applyAlignment="1">
      <alignment wrapText="1"/>
    </xf>
    <xf numFmtId="165" fontId="9" fillId="6" borderId="0" xfId="1" applyNumberFormat="1" applyFont="1" applyFill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165" fontId="0" fillId="0" borderId="1" xfId="1" applyNumberFormat="1" applyFont="1" applyFill="1" applyBorder="1" applyAlignment="1">
      <alignment wrapText="1"/>
    </xf>
    <xf numFmtId="165" fontId="0" fillId="0" borderId="2" xfId="1" applyNumberFormat="1" applyFont="1" applyFill="1" applyBorder="1" applyAlignment="1">
      <alignment wrapText="1"/>
    </xf>
    <xf numFmtId="165" fontId="0" fillId="0" borderId="3" xfId="1" applyNumberFormat="1" applyFont="1" applyFill="1" applyBorder="1" applyAlignment="1">
      <alignment wrapText="1"/>
    </xf>
    <xf numFmtId="0" fontId="0" fillId="0" borderId="1" xfId="0" applyBorder="1" applyAlignment="1">
      <alignment wrapText="1"/>
    </xf>
    <xf numFmtId="165" fontId="0" fillId="0" borderId="4" xfId="1" applyNumberFormat="1" applyFont="1" applyFill="1" applyBorder="1" applyAlignment="1">
      <alignment wrapText="1"/>
    </xf>
    <xf numFmtId="0" fontId="11" fillId="0" borderId="4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 wrapText="1"/>
    </xf>
    <xf numFmtId="164" fontId="0" fillId="0" borderId="4" xfId="0" applyNumberFormat="1" applyBorder="1"/>
    <xf numFmtId="0" fontId="11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vertical="top" wrapText="1"/>
    </xf>
    <xf numFmtId="0" fontId="12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wrapText="1"/>
    </xf>
    <xf numFmtId="165" fontId="0" fillId="0" borderId="4" xfId="1" quotePrefix="1" applyNumberFormat="1" applyFont="1" applyFill="1" applyBorder="1" applyAlignment="1">
      <alignment wrapText="1"/>
    </xf>
    <xf numFmtId="164" fontId="0" fillId="0" borderId="0" xfId="0" applyNumberFormat="1"/>
    <xf numFmtId="0" fontId="6" fillId="4" borderId="5" xfId="1" applyNumberFormat="1" applyFont="1" applyFill="1" applyBorder="1" applyAlignment="1">
      <alignment vertical="center" wrapText="1"/>
    </xf>
    <xf numFmtId="0" fontId="8" fillId="5" borderId="5" xfId="1" applyNumberFormat="1" applyFont="1" applyFill="1" applyBorder="1" applyAlignment="1">
      <alignment vertical="center" wrapText="1"/>
    </xf>
    <xf numFmtId="0" fontId="6" fillId="5" borderId="5" xfId="1" applyNumberFormat="1" applyFont="1" applyFill="1" applyBorder="1" applyAlignment="1">
      <alignment vertical="center" wrapText="1"/>
    </xf>
    <xf numFmtId="0" fontId="5" fillId="3" borderId="5" xfId="1" applyNumberFormat="1" applyFont="1" applyFill="1" applyBorder="1" applyAlignment="1">
      <alignment vertical="center" wrapText="1"/>
    </xf>
    <xf numFmtId="0" fontId="6" fillId="5" borderId="5" xfId="1" applyNumberFormat="1" applyFont="1" applyFill="1" applyBorder="1" applyAlignment="1">
      <alignment horizontal="left" vertical="center" wrapText="1"/>
    </xf>
    <xf numFmtId="0" fontId="5" fillId="3" borderId="5" xfId="1" applyNumberFormat="1" applyFont="1" applyFill="1" applyBorder="1" applyAlignment="1">
      <alignment vertical="center"/>
    </xf>
    <xf numFmtId="0" fontId="18" fillId="8" borderId="5" xfId="0" applyFont="1" applyFill="1" applyBorder="1" applyAlignment="1">
      <alignment vertical="center"/>
    </xf>
    <xf numFmtId="164" fontId="2" fillId="2" borderId="5" xfId="1" applyFont="1" applyFill="1" applyBorder="1" applyAlignment="1">
      <alignment horizontal="center" vertical="center" wrapText="1"/>
    </xf>
    <xf numFmtId="164" fontId="2" fillId="2" borderId="5" xfId="1" applyFont="1" applyFill="1" applyBorder="1" applyAlignment="1">
      <alignment vertical="center" wrapText="1"/>
    </xf>
    <xf numFmtId="0" fontId="0" fillId="0" borderId="0" xfId="0" applyAlignment="1">
      <alignment vertical="center"/>
    </xf>
    <xf numFmtId="164" fontId="4" fillId="2" borderId="5" xfId="1" applyFont="1" applyFill="1" applyBorder="1" applyAlignment="1">
      <alignment vertical="center" wrapText="1"/>
    </xf>
    <xf numFmtId="164" fontId="5" fillId="3" borderId="5" xfId="1" applyFont="1" applyFill="1" applyBorder="1" applyAlignment="1">
      <alignment vertical="center" wrapText="1"/>
    </xf>
    <xf numFmtId="164" fontId="15" fillId="3" borderId="5" xfId="1" applyFont="1" applyFill="1" applyBorder="1" applyAlignment="1">
      <alignment vertical="center"/>
    </xf>
    <xf numFmtId="164" fontId="15" fillId="3" borderId="5" xfId="1" applyFont="1" applyFill="1" applyBorder="1" applyAlignment="1">
      <alignment vertical="center" wrapText="1"/>
    </xf>
    <xf numFmtId="164" fontId="5" fillId="3" borderId="5" xfId="1" applyFont="1" applyFill="1" applyBorder="1" applyAlignment="1">
      <alignment vertical="center"/>
    </xf>
    <xf numFmtId="164" fontId="6" fillId="4" borderId="5" xfId="1" applyFont="1" applyFill="1" applyBorder="1" applyAlignment="1">
      <alignment vertical="center" wrapText="1"/>
    </xf>
    <xf numFmtId="164" fontId="16" fillId="4" borderId="5" xfId="1" applyFont="1" applyFill="1" applyBorder="1" applyAlignment="1">
      <alignment vertical="center"/>
    </xf>
    <xf numFmtId="164" fontId="16" fillId="4" borderId="5" xfId="1" applyFont="1" applyFill="1" applyBorder="1" applyAlignment="1">
      <alignment vertical="center" wrapText="1"/>
    </xf>
    <xf numFmtId="164" fontId="7" fillId="5" borderId="5" xfId="1" applyFont="1" applyFill="1" applyBorder="1" applyAlignment="1">
      <alignment horizontal="left" vertical="center" wrapText="1"/>
    </xf>
    <xf numFmtId="164" fontId="5" fillId="3" borderId="5" xfId="1" applyFont="1" applyFill="1" applyBorder="1" applyAlignment="1">
      <alignment horizontal="left" vertical="center" wrapText="1"/>
    </xf>
    <xf numFmtId="164" fontId="15" fillId="3" borderId="5" xfId="1" applyFont="1" applyFill="1" applyBorder="1" applyAlignment="1">
      <alignment horizontal="left" vertical="center" wrapText="1"/>
    </xf>
    <xf numFmtId="164" fontId="6" fillId="4" borderId="5" xfId="1" applyFont="1" applyFill="1" applyBorder="1" applyAlignment="1">
      <alignment horizontal="left" vertical="center" wrapText="1"/>
    </xf>
    <xf numFmtId="164" fontId="6" fillId="5" borderId="5" xfId="1" applyFont="1" applyFill="1" applyBorder="1" applyAlignment="1">
      <alignment vertical="center" wrapText="1"/>
    </xf>
    <xf numFmtId="164" fontId="16" fillId="5" borderId="5" xfId="1" applyFont="1" applyFill="1" applyBorder="1" applyAlignment="1">
      <alignment vertical="center"/>
    </xf>
    <xf numFmtId="164" fontId="7" fillId="5" borderId="5" xfId="1" applyFont="1" applyFill="1" applyBorder="1" applyAlignment="1">
      <alignment vertical="center"/>
    </xf>
    <xf numFmtId="164" fontId="16" fillId="5" borderId="5" xfId="1" applyFont="1" applyFill="1" applyBorder="1" applyAlignment="1">
      <alignment vertical="center" wrapText="1"/>
    </xf>
    <xf numFmtId="164" fontId="6" fillId="5" borderId="5" xfId="1" applyFont="1" applyFill="1" applyBorder="1" applyAlignment="1">
      <alignment vertical="center"/>
    </xf>
    <xf numFmtId="164" fontId="17" fillId="4" borderId="5" xfId="1" applyFont="1" applyFill="1" applyBorder="1" applyAlignment="1">
      <alignment vertical="center"/>
    </xf>
    <xf numFmtId="164" fontId="6" fillId="4" borderId="5" xfId="1" applyFont="1" applyFill="1" applyBorder="1" applyAlignment="1">
      <alignment vertical="center"/>
    </xf>
    <xf numFmtId="164" fontId="19" fillId="8" borderId="5" xfId="1" applyFont="1" applyFill="1" applyBorder="1" applyAlignment="1">
      <alignment vertical="center" wrapText="1"/>
    </xf>
    <xf numFmtId="164" fontId="14" fillId="8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164" fontId="0" fillId="0" borderId="0" xfId="0" applyNumberFormat="1" applyAlignment="1">
      <alignment vertical="center"/>
    </xf>
    <xf numFmtId="164" fontId="0" fillId="0" borderId="0" xfId="1" applyFont="1" applyBorder="1" applyAlignment="1">
      <alignment vertical="center"/>
    </xf>
    <xf numFmtId="164" fontId="9" fillId="0" borderId="0" xfId="1" applyFont="1" applyAlignment="1">
      <alignment vertical="center"/>
    </xf>
    <xf numFmtId="164" fontId="0" fillId="0" borderId="0" xfId="1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9" fillId="0" borderId="0" xfId="0" applyNumberFormat="1" applyFont="1" applyAlignment="1">
      <alignment vertical="center"/>
    </xf>
    <xf numFmtId="164" fontId="16" fillId="5" borderId="5" xfId="1" applyFont="1" applyFill="1" applyBorder="1" applyAlignment="1">
      <alignment horizontal="left" vertical="center" wrapText="1"/>
    </xf>
    <xf numFmtId="164" fontId="6" fillId="5" borderId="5" xfId="1" applyFont="1" applyFill="1" applyBorder="1" applyAlignment="1">
      <alignment horizontal="left" vertical="center" wrapText="1"/>
    </xf>
    <xf numFmtId="164" fontId="7" fillId="4" borderId="5" xfId="1" applyFont="1" applyFill="1" applyBorder="1" applyAlignment="1">
      <alignment vertical="center" wrapText="1"/>
    </xf>
    <xf numFmtId="164" fontId="14" fillId="2" borderId="5" xfId="1" applyFont="1" applyFill="1" applyBorder="1" applyAlignment="1">
      <alignment horizontal="center" vertical="center" wrapText="1"/>
    </xf>
    <xf numFmtId="164" fontId="13" fillId="7" borderId="5" xfId="0" applyNumberFormat="1" applyFont="1" applyFill="1" applyBorder="1" applyAlignment="1">
      <alignment horizontal="center" vertical="center" wrapText="1"/>
    </xf>
    <xf numFmtId="164" fontId="2" fillId="2" borderId="5" xfId="1" applyFont="1" applyFill="1" applyBorder="1" applyAlignment="1">
      <alignment horizontal="center" vertical="center" wrapText="1"/>
    </xf>
    <xf numFmtId="0" fontId="2" fillId="2" borderId="6" xfId="1" applyNumberFormat="1" applyFont="1" applyFill="1" applyBorder="1" applyAlignment="1">
      <alignment horizontal="center" vertical="center" wrapText="1"/>
    </xf>
    <xf numFmtId="0" fontId="2" fillId="2" borderId="7" xfId="1" applyNumberFormat="1" applyFont="1" applyFill="1" applyBorder="1" applyAlignment="1">
      <alignment horizontal="center" vertical="center" wrapText="1"/>
    </xf>
    <xf numFmtId="164" fontId="2" fillId="2" borderId="6" xfId="1" applyFont="1" applyFill="1" applyBorder="1" applyAlignment="1">
      <alignment horizontal="center" vertical="center" wrapText="1"/>
    </xf>
    <xf numFmtId="164" fontId="2" fillId="2" borderId="7" xfId="1" applyFont="1" applyFill="1" applyBorder="1" applyAlignment="1">
      <alignment horizontal="center" vertical="center" wrapText="1"/>
    </xf>
    <xf numFmtId="165" fontId="9" fillId="6" borderId="0" xfId="1" applyNumberFormat="1" applyFont="1" applyFill="1" applyAlignment="1">
      <alignment horizont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7d954ae4e76618c3/OECI/PROJECTS/PROJECTS%20(ongoing)/FAO%20-%20Kenya/FP%20and%20FS/Budgets/Kenya%20ABRFB%20MAY%2012%20FINAL%20EDITED.xlsx" TargetMode="External"/><Relationship Id="rId1" Type="http://schemas.openxmlformats.org/officeDocument/2006/relationships/externalLinkPath" Target="/7d954ae4e76618c3/OECI/PROJECTS/PROJECTS%20(ongoing)/FAO%20-%20Kenya/FP%20and%20FS/Budgets/Kenya%20ABRFB%20MAY%2012%20FINAL%20EDIT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BRFB"/>
      <sheetName val="FAO"/>
      <sheetName val="AGT"/>
      <sheetName val="Costs -Benefits- Assumptions"/>
      <sheetName val="INF"/>
      <sheetName val="O&amp;M"/>
      <sheetName val="Summary Tables"/>
      <sheetName val="LOGFRAME"/>
      <sheetName val="Beneficiaries"/>
      <sheetName val="SEP"/>
      <sheetName val="DK cofinancing"/>
      <sheetName val="County cofinancing"/>
      <sheetName val="Annex 5 - Timetab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2">
          <cell r="D2" t="str">
            <v>output</v>
          </cell>
          <cell r="T2" t="str">
            <v>Assumptions</v>
          </cell>
        </row>
        <row r="3">
          <cell r="H3" t="str">
            <v>Male</v>
          </cell>
          <cell r="I3" t="str">
            <v>Female</v>
          </cell>
        </row>
        <row r="11">
          <cell r="E11" t="str">
            <v>Sub-Total output 1.1.</v>
          </cell>
        </row>
        <row r="16">
          <cell r="E16" t="str">
            <v>Sub-Total output 2.1</v>
          </cell>
        </row>
        <row r="23">
          <cell r="E23" t="str">
            <v>Sub-Total Output 3.1</v>
          </cell>
        </row>
        <row r="26">
          <cell r="T26" t="str">
            <v>Private sector organizations not included in project beneficiaries</v>
          </cell>
        </row>
        <row r="27">
          <cell r="T27" t="str">
            <v>Cooperatives whose menbers are already counted among project beneficiaries</v>
          </cell>
        </row>
        <row r="28">
          <cell r="E28" t="str">
            <v>Sub-Total Output 4.1</v>
          </cell>
        </row>
        <row r="32">
          <cell r="H32">
            <v>2500</v>
          </cell>
          <cell r="I32">
            <v>2500</v>
          </cell>
        </row>
        <row r="35">
          <cell r="E35" t="str">
            <v>Sub-Total Output 4.2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F0F8C7-4CAE-9B47-8EB2-5C7B5E3C1886}">
  <dimension ref="A1:Q40"/>
  <sheetViews>
    <sheetView tabSelected="1" zoomScale="80" zoomScaleNormal="80" workbookViewId="0">
      <selection activeCell="K33" sqref="K33"/>
    </sheetView>
  </sheetViews>
  <sheetFormatPr defaultColWidth="11.19921875" defaultRowHeight="15.6" x14ac:dyDescent="0.3"/>
  <cols>
    <col min="1" max="1" width="46.5" style="28" customWidth="1"/>
    <col min="2" max="2" width="33.09765625" style="28" customWidth="1"/>
    <col min="3" max="3" width="13.69921875" style="51" bestFit="1" customWidth="1"/>
    <col min="4" max="4" width="13.69921875" style="28" customWidth="1"/>
    <col min="5" max="5" width="13" style="28" bestFit="1" customWidth="1"/>
    <col min="6" max="6" width="13" style="51" hidden="1" customWidth="1"/>
    <col min="7" max="8" width="13" style="28" hidden="1" customWidth="1"/>
    <col min="9" max="9" width="14.5" style="28" bestFit="1" customWidth="1"/>
    <col min="10" max="11" width="13.5" style="28" bestFit="1" customWidth="1"/>
    <col min="12" max="12" width="14.5" style="28" hidden="1" customWidth="1"/>
    <col min="13" max="14" width="13" style="28" hidden="1" customWidth="1"/>
    <col min="15" max="15" width="11.19921875" style="28"/>
    <col min="16" max="16" width="13.5" style="28" customWidth="1"/>
    <col min="17" max="17" width="42.69921875" style="28" customWidth="1"/>
    <col min="18" max="16384" width="11.19921875" style="28"/>
  </cols>
  <sheetData>
    <row r="1" spans="1:17" x14ac:dyDescent="0.3">
      <c r="A1" s="65" t="s">
        <v>94</v>
      </c>
      <c r="B1" s="67" t="s">
        <v>66</v>
      </c>
      <c r="C1" s="64" t="s">
        <v>39</v>
      </c>
      <c r="D1" s="64"/>
      <c r="E1" s="64"/>
      <c r="F1" s="64"/>
      <c r="G1" s="64"/>
      <c r="H1" s="64"/>
      <c r="I1" s="64" t="s">
        <v>42</v>
      </c>
      <c r="J1" s="64"/>
      <c r="K1" s="64"/>
      <c r="L1" s="64"/>
      <c r="M1" s="64"/>
      <c r="N1" s="64"/>
      <c r="O1" s="64" t="s">
        <v>95</v>
      </c>
      <c r="P1" s="64"/>
      <c r="Q1" s="27" t="str">
        <f>[1]Beneficiaries!T2</f>
        <v>Assumptions</v>
      </c>
    </row>
    <row r="2" spans="1:17" ht="31.2" x14ac:dyDescent="0.3">
      <c r="A2" s="66"/>
      <c r="B2" s="68"/>
      <c r="C2" s="62" t="s">
        <v>40</v>
      </c>
      <c r="D2" s="26" t="str">
        <f>[1]Beneficiaries!H3</f>
        <v>Male</v>
      </c>
      <c r="E2" s="26" t="str">
        <f>[1]Beneficiaries!I3</f>
        <v>Female</v>
      </c>
      <c r="F2" s="62" t="s">
        <v>41</v>
      </c>
      <c r="G2" s="26" t="s">
        <v>0</v>
      </c>
      <c r="H2" s="26" t="s">
        <v>1</v>
      </c>
      <c r="I2" s="63" t="s">
        <v>43</v>
      </c>
      <c r="J2" s="63" t="s">
        <v>44</v>
      </c>
      <c r="K2" s="63" t="s">
        <v>45</v>
      </c>
      <c r="L2" s="63" t="s">
        <v>46</v>
      </c>
      <c r="M2" s="63" t="s">
        <v>44</v>
      </c>
      <c r="N2" s="63" t="s">
        <v>45</v>
      </c>
      <c r="O2" s="26" t="s">
        <v>87</v>
      </c>
      <c r="P2" s="26" t="s">
        <v>88</v>
      </c>
      <c r="Q2" s="29"/>
    </row>
    <row r="3" spans="1:17" x14ac:dyDescent="0.3">
      <c r="A3" s="22" t="s">
        <v>89</v>
      </c>
      <c r="B3" s="30"/>
      <c r="C3" s="31"/>
      <c r="D3" s="30"/>
      <c r="E3" s="30"/>
      <c r="F3" s="32"/>
      <c r="G3" s="30"/>
      <c r="H3" s="30"/>
      <c r="I3" s="30"/>
      <c r="J3" s="30"/>
      <c r="K3" s="30"/>
      <c r="L3" s="30"/>
      <c r="M3" s="30"/>
      <c r="N3" s="30"/>
      <c r="O3" s="30"/>
      <c r="P3" s="30"/>
      <c r="Q3" s="33"/>
    </row>
    <row r="4" spans="1:17" ht="78" x14ac:dyDescent="0.3">
      <c r="A4" s="19" t="s">
        <v>50</v>
      </c>
      <c r="B4" s="34" t="s">
        <v>2</v>
      </c>
      <c r="C4" s="34" t="s">
        <v>2</v>
      </c>
      <c r="D4" s="34" t="s">
        <v>2</v>
      </c>
      <c r="E4" s="34" t="s">
        <v>2</v>
      </c>
      <c r="F4" s="34" t="s">
        <v>2</v>
      </c>
      <c r="G4" s="34" t="s">
        <v>2</v>
      </c>
      <c r="H4" s="34" t="s">
        <v>2</v>
      </c>
      <c r="I4" s="34" t="s">
        <v>2</v>
      </c>
      <c r="J4" s="34" t="s">
        <v>2</v>
      </c>
      <c r="K4" s="34" t="s">
        <v>2</v>
      </c>
      <c r="L4" s="34" t="s">
        <v>2</v>
      </c>
      <c r="M4" s="34" t="s">
        <v>2</v>
      </c>
      <c r="N4" s="34" t="s">
        <v>2</v>
      </c>
      <c r="O4" s="34">
        <f>5*14</f>
        <v>70</v>
      </c>
      <c r="P4" s="34" t="s">
        <v>2</v>
      </c>
      <c r="Q4" s="19" t="s">
        <v>77</v>
      </c>
    </row>
    <row r="5" spans="1:17" ht="62.4" x14ac:dyDescent="0.3">
      <c r="A5" s="19" t="s">
        <v>51</v>
      </c>
      <c r="B5" s="34" t="s">
        <v>2</v>
      </c>
      <c r="C5" s="34" t="s">
        <v>2</v>
      </c>
      <c r="D5" s="34" t="s">
        <v>2</v>
      </c>
      <c r="E5" s="34" t="s">
        <v>2</v>
      </c>
      <c r="F5" s="34" t="s">
        <v>2</v>
      </c>
      <c r="G5" s="34" t="s">
        <v>2</v>
      </c>
      <c r="H5" s="34" t="s">
        <v>2</v>
      </c>
      <c r="I5" s="34" t="s">
        <v>2</v>
      </c>
      <c r="J5" s="34" t="s">
        <v>2</v>
      </c>
      <c r="K5" s="34" t="s">
        <v>2</v>
      </c>
      <c r="L5" s="34" t="s">
        <v>2</v>
      </c>
      <c r="M5" s="34" t="s">
        <v>2</v>
      </c>
      <c r="N5" s="34" t="s">
        <v>2</v>
      </c>
      <c r="O5" s="34">
        <f>20*14</f>
        <v>280</v>
      </c>
      <c r="P5" s="34" t="s">
        <v>2</v>
      </c>
      <c r="Q5" s="19" t="s">
        <v>78</v>
      </c>
    </row>
    <row r="6" spans="1:17" ht="31.2" x14ac:dyDescent="0.3">
      <c r="A6" s="19" t="s">
        <v>52</v>
      </c>
      <c r="B6" s="34" t="s">
        <v>2</v>
      </c>
      <c r="C6" s="34" t="s">
        <v>2</v>
      </c>
      <c r="D6" s="34" t="s">
        <v>2</v>
      </c>
      <c r="E6" s="34" t="s">
        <v>2</v>
      </c>
      <c r="F6" s="34" t="s">
        <v>2</v>
      </c>
      <c r="G6" s="34" t="s">
        <v>2</v>
      </c>
      <c r="H6" s="34" t="s">
        <v>2</v>
      </c>
      <c r="I6" s="34" t="s">
        <v>2</v>
      </c>
      <c r="J6" s="34" t="s">
        <v>2</v>
      </c>
      <c r="K6" s="34" t="s">
        <v>2</v>
      </c>
      <c r="L6" s="34" t="s">
        <v>2</v>
      </c>
      <c r="M6" s="34" t="s">
        <v>2</v>
      </c>
      <c r="N6" s="34" t="s">
        <v>2</v>
      </c>
      <c r="O6" s="34">
        <f>15*14+20</f>
        <v>230</v>
      </c>
      <c r="P6" s="34" t="s">
        <v>2</v>
      </c>
      <c r="Q6" s="19" t="s">
        <v>79</v>
      </c>
    </row>
    <row r="7" spans="1:17" ht="31.2" x14ac:dyDescent="0.3">
      <c r="A7" s="19" t="s">
        <v>53</v>
      </c>
      <c r="B7" s="34" t="s">
        <v>2</v>
      </c>
      <c r="C7" s="34" t="s">
        <v>2</v>
      </c>
      <c r="D7" s="34" t="s">
        <v>2</v>
      </c>
      <c r="E7" s="34" t="s">
        <v>2</v>
      </c>
      <c r="F7" s="34" t="s">
        <v>2</v>
      </c>
      <c r="G7" s="34" t="s">
        <v>2</v>
      </c>
      <c r="H7" s="34" t="s">
        <v>2</v>
      </c>
      <c r="I7" s="34" t="s">
        <v>2</v>
      </c>
      <c r="J7" s="34" t="s">
        <v>2</v>
      </c>
      <c r="K7" s="34" t="s">
        <v>2</v>
      </c>
      <c r="L7" s="34" t="s">
        <v>2</v>
      </c>
      <c r="M7" s="34" t="s">
        <v>2</v>
      </c>
      <c r="N7" s="34" t="s">
        <v>2</v>
      </c>
      <c r="O7" s="34">
        <f>30*14</f>
        <v>420</v>
      </c>
      <c r="P7" s="34" t="s">
        <v>2</v>
      </c>
      <c r="Q7" s="19" t="s">
        <v>80</v>
      </c>
    </row>
    <row r="8" spans="1:17" ht="31.2" x14ac:dyDescent="0.3">
      <c r="A8" s="19" t="s">
        <v>54</v>
      </c>
      <c r="B8" s="34" t="s">
        <v>2</v>
      </c>
      <c r="C8" s="34" t="s">
        <v>2</v>
      </c>
      <c r="D8" s="34" t="s">
        <v>2</v>
      </c>
      <c r="E8" s="34" t="s">
        <v>2</v>
      </c>
      <c r="F8" s="34" t="s">
        <v>2</v>
      </c>
      <c r="G8" s="34" t="s">
        <v>2</v>
      </c>
      <c r="H8" s="34" t="s">
        <v>2</v>
      </c>
      <c r="I8" s="34" t="s">
        <v>2</v>
      </c>
      <c r="J8" s="34" t="s">
        <v>2</v>
      </c>
      <c r="K8" s="34" t="s">
        <v>2</v>
      </c>
      <c r="L8" s="34" t="s">
        <v>2</v>
      </c>
      <c r="M8" s="34" t="s">
        <v>2</v>
      </c>
      <c r="N8" s="34" t="s">
        <v>2</v>
      </c>
      <c r="O8" s="34">
        <f>20*14</f>
        <v>280</v>
      </c>
      <c r="P8" s="34" t="s">
        <v>2</v>
      </c>
      <c r="Q8" s="19" t="s">
        <v>81</v>
      </c>
    </row>
    <row r="9" spans="1:17" ht="62.4" x14ac:dyDescent="0.3">
      <c r="A9" s="19" t="s">
        <v>55</v>
      </c>
      <c r="B9" s="34" t="s">
        <v>84</v>
      </c>
      <c r="C9" s="35">
        <f>1000*14</f>
        <v>14000</v>
      </c>
      <c r="D9" s="34">
        <f t="shared" ref="D9" si="0">C9*0.5</f>
        <v>7000</v>
      </c>
      <c r="E9" s="34">
        <f t="shared" ref="E9" si="1">C9*0.5</f>
        <v>7000</v>
      </c>
      <c r="F9" s="36">
        <f t="shared" ref="F9" si="2">C9/2</f>
        <v>7000</v>
      </c>
      <c r="G9" s="34">
        <f t="shared" ref="G9" si="3">F9*0.5</f>
        <v>3500</v>
      </c>
      <c r="H9" s="34">
        <f t="shared" ref="H9" si="4">F9*0.5</f>
        <v>3500</v>
      </c>
      <c r="I9" s="61">
        <f>C9*3</f>
        <v>42000</v>
      </c>
      <c r="J9" s="34">
        <f t="shared" ref="J9" si="5">I9*0.5</f>
        <v>21000</v>
      </c>
      <c r="K9" s="34">
        <f t="shared" ref="K9" si="6">I9*0.5</f>
        <v>21000</v>
      </c>
      <c r="L9" s="36">
        <f t="shared" ref="L9" si="7">I9/2</f>
        <v>21000</v>
      </c>
      <c r="M9" s="34">
        <f>L9*0.5</f>
        <v>10500</v>
      </c>
      <c r="N9" s="34">
        <f>L9*0.5</f>
        <v>10500</v>
      </c>
      <c r="O9" s="34" t="s">
        <v>2</v>
      </c>
      <c r="P9" s="34" t="s">
        <v>2</v>
      </c>
      <c r="Q9" s="19" t="s">
        <v>76</v>
      </c>
    </row>
    <row r="10" spans="1:17" x14ac:dyDescent="0.3">
      <c r="A10" s="23" t="str">
        <f>[1]Beneficiaries!E11</f>
        <v>Sub-Total output 1.1.</v>
      </c>
      <c r="B10" s="23"/>
      <c r="C10" s="59">
        <f>C9</f>
        <v>14000</v>
      </c>
      <c r="D10" s="60">
        <f t="shared" ref="D10:K10" si="8">D9</f>
        <v>7000</v>
      </c>
      <c r="E10" s="60">
        <f t="shared" si="8"/>
        <v>7000</v>
      </c>
      <c r="F10" s="59">
        <f t="shared" si="8"/>
        <v>7000</v>
      </c>
      <c r="G10" s="59">
        <f t="shared" si="8"/>
        <v>3500</v>
      </c>
      <c r="H10" s="59">
        <f t="shared" si="8"/>
        <v>3500</v>
      </c>
      <c r="I10" s="59">
        <f t="shared" si="8"/>
        <v>42000</v>
      </c>
      <c r="J10" s="60">
        <f t="shared" si="8"/>
        <v>21000</v>
      </c>
      <c r="K10" s="60">
        <f t="shared" si="8"/>
        <v>21000</v>
      </c>
      <c r="L10" s="37"/>
      <c r="M10" s="37"/>
      <c r="N10" s="37"/>
      <c r="O10" s="37"/>
      <c r="P10" s="37"/>
      <c r="Q10" s="37"/>
    </row>
    <row r="11" spans="1:17" x14ac:dyDescent="0.3">
      <c r="A11" s="22" t="s">
        <v>90</v>
      </c>
      <c r="B11" s="38"/>
      <c r="C11" s="39"/>
      <c r="D11" s="38"/>
      <c r="E11" s="38"/>
      <c r="F11" s="39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</row>
    <row r="12" spans="1:17" ht="78" x14ac:dyDescent="0.3">
      <c r="A12" s="19" t="s">
        <v>56</v>
      </c>
      <c r="B12" s="40" t="s">
        <v>2</v>
      </c>
      <c r="C12" s="34" t="s">
        <v>2</v>
      </c>
      <c r="D12" s="34" t="s">
        <v>2</v>
      </c>
      <c r="E12" s="34" t="s">
        <v>2</v>
      </c>
      <c r="F12" s="34" t="s">
        <v>2</v>
      </c>
      <c r="G12" s="34" t="s">
        <v>2</v>
      </c>
      <c r="H12" s="34" t="s">
        <v>2</v>
      </c>
      <c r="I12" s="40" t="s">
        <v>2</v>
      </c>
      <c r="J12" s="40" t="s">
        <v>2</v>
      </c>
      <c r="K12" s="40" t="s">
        <v>2</v>
      </c>
      <c r="L12" s="40" t="s">
        <v>2</v>
      </c>
      <c r="M12" s="40" t="s">
        <v>2</v>
      </c>
      <c r="N12" s="40" t="s">
        <v>2</v>
      </c>
      <c r="O12" s="40">
        <f>50*14</f>
        <v>700</v>
      </c>
      <c r="P12" s="34" t="s">
        <v>2</v>
      </c>
      <c r="Q12" s="19" t="s">
        <v>75</v>
      </c>
    </row>
    <row r="13" spans="1:17" ht="31.2" x14ac:dyDescent="0.3">
      <c r="A13" s="19" t="s">
        <v>57</v>
      </c>
      <c r="B13" s="34" t="s">
        <v>49</v>
      </c>
      <c r="C13" s="35">
        <f>C16+C17</f>
        <v>572000</v>
      </c>
      <c r="D13" s="34">
        <f t="shared" ref="D13" si="9">C13*0.5</f>
        <v>286000</v>
      </c>
      <c r="E13" s="34">
        <f t="shared" ref="E13" si="10">C13*0.5</f>
        <v>286000</v>
      </c>
      <c r="F13" s="36">
        <f t="shared" ref="F13" si="11">C13/2</f>
        <v>286000</v>
      </c>
      <c r="G13" s="34">
        <f t="shared" ref="G13" si="12">F13*0.5</f>
        <v>143000</v>
      </c>
      <c r="H13" s="34">
        <f t="shared" ref="H13" si="13">F13*0.5</f>
        <v>143000</v>
      </c>
      <c r="I13" s="34">
        <f>I16+I17</f>
        <v>2098140</v>
      </c>
      <c r="J13" s="34">
        <f t="shared" ref="J13" si="14">I13*0.5</f>
        <v>1049070</v>
      </c>
      <c r="K13" s="34">
        <f t="shared" ref="K13" si="15">I13*0.5</f>
        <v>1049070</v>
      </c>
      <c r="L13" s="34">
        <f>I13/2</f>
        <v>1049070</v>
      </c>
      <c r="M13" s="34">
        <f>L13*0.5</f>
        <v>524535</v>
      </c>
      <c r="N13" s="34">
        <f>L13*0.5</f>
        <v>524535</v>
      </c>
      <c r="O13" s="34" t="s">
        <v>2</v>
      </c>
      <c r="P13" s="34" t="s">
        <v>2</v>
      </c>
      <c r="Q13" s="19"/>
    </row>
    <row r="14" spans="1:17" x14ac:dyDescent="0.3">
      <c r="A14" s="20" t="str">
        <f>[1]Beneficiaries!E16</f>
        <v>Sub-Total output 2.1</v>
      </c>
      <c r="B14" s="41"/>
      <c r="C14" s="59">
        <f>C13</f>
        <v>572000</v>
      </c>
      <c r="D14" s="60">
        <f t="shared" ref="D14" si="16">D13</f>
        <v>286000</v>
      </c>
      <c r="E14" s="60">
        <f t="shared" ref="E14" si="17">E13</f>
        <v>286000</v>
      </c>
      <c r="F14" s="59">
        <f t="shared" ref="F14" si="18">F13</f>
        <v>286000</v>
      </c>
      <c r="G14" s="59">
        <f t="shared" ref="G14" si="19">G13</f>
        <v>143000</v>
      </c>
      <c r="H14" s="59">
        <f t="shared" ref="H14" si="20">H13</f>
        <v>143000</v>
      </c>
      <c r="I14" s="59">
        <f t="shared" ref="I14" si="21">I13</f>
        <v>2098140</v>
      </c>
      <c r="J14" s="60">
        <f t="shared" ref="J14" si="22">J13</f>
        <v>1049070</v>
      </c>
      <c r="K14" s="60">
        <f t="shared" ref="K14" si="23">K13</f>
        <v>1049070</v>
      </c>
      <c r="L14" s="43"/>
      <c r="M14" s="43"/>
      <c r="N14" s="43"/>
      <c r="O14" s="43"/>
      <c r="P14" s="43"/>
      <c r="Q14" s="43"/>
    </row>
    <row r="15" spans="1:17" x14ac:dyDescent="0.3">
      <c r="A15" s="24" t="s">
        <v>91</v>
      </c>
      <c r="B15" s="33"/>
      <c r="C15" s="31"/>
      <c r="D15" s="33"/>
      <c r="E15" s="33"/>
      <c r="F15" s="31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</row>
    <row r="16" spans="1:17" ht="62.4" x14ac:dyDescent="0.3">
      <c r="A16" s="19" t="s">
        <v>58</v>
      </c>
      <c r="B16" s="34" t="s">
        <v>82</v>
      </c>
      <c r="C16" s="35">
        <f>5*6*14*5*30*4</f>
        <v>252000</v>
      </c>
      <c r="D16" s="34">
        <f t="shared" ref="D16:D19" si="24">C16*0.5</f>
        <v>126000</v>
      </c>
      <c r="E16" s="34">
        <f t="shared" ref="E16:E19" si="25">C16*0.5</f>
        <v>126000</v>
      </c>
      <c r="F16" s="35">
        <f>C16/2</f>
        <v>126000</v>
      </c>
      <c r="G16" s="34">
        <f t="shared" ref="G16:H19" si="26">D16/2</f>
        <v>63000</v>
      </c>
      <c r="H16" s="34">
        <f t="shared" si="26"/>
        <v>63000</v>
      </c>
      <c r="I16" s="34">
        <f>D39</f>
        <v>756000</v>
      </c>
      <c r="J16" s="34">
        <f t="shared" ref="J16:J18" si="27">I16*0.5</f>
        <v>378000</v>
      </c>
      <c r="K16" s="34">
        <f t="shared" ref="K16:K18" si="28">I16*0.5</f>
        <v>378000</v>
      </c>
      <c r="L16" s="36">
        <f>I16/2</f>
        <v>378000</v>
      </c>
      <c r="M16" s="34">
        <f>L16*0.5</f>
        <v>189000</v>
      </c>
      <c r="N16" s="34">
        <f>L16*0.5</f>
        <v>189000</v>
      </c>
      <c r="O16" s="34" t="s">
        <v>2</v>
      </c>
      <c r="P16" s="34" t="s">
        <v>2</v>
      </c>
      <c r="Q16" s="19" t="s">
        <v>73</v>
      </c>
    </row>
    <row r="17" spans="1:17" ht="62.4" x14ac:dyDescent="0.3">
      <c r="A17" s="19" t="s">
        <v>59</v>
      </c>
      <c r="B17" s="34" t="s">
        <v>83</v>
      </c>
      <c r="C17" s="35">
        <f>80000*4</f>
        <v>320000</v>
      </c>
      <c r="D17" s="34">
        <f t="shared" si="24"/>
        <v>160000</v>
      </c>
      <c r="E17" s="34">
        <f t="shared" si="25"/>
        <v>160000</v>
      </c>
      <c r="F17" s="35">
        <f>C17/2</f>
        <v>160000</v>
      </c>
      <c r="G17" s="34">
        <f t="shared" si="26"/>
        <v>80000</v>
      </c>
      <c r="H17" s="34">
        <f t="shared" si="26"/>
        <v>80000</v>
      </c>
      <c r="I17" s="36">
        <f>D38</f>
        <v>1342140</v>
      </c>
      <c r="J17" s="34">
        <f t="shared" si="27"/>
        <v>671070</v>
      </c>
      <c r="K17" s="34">
        <f t="shared" si="28"/>
        <v>671070</v>
      </c>
      <c r="L17" s="36">
        <f t="shared" ref="L17:L18" si="29">I17/2</f>
        <v>671070</v>
      </c>
      <c r="M17" s="34">
        <f>L17*0.5</f>
        <v>335535</v>
      </c>
      <c r="N17" s="34">
        <f>L17*0.5</f>
        <v>335535</v>
      </c>
      <c r="O17" s="34" t="s">
        <v>2</v>
      </c>
      <c r="P17" s="34" t="s">
        <v>2</v>
      </c>
      <c r="Q17" s="19" t="s">
        <v>74</v>
      </c>
    </row>
    <row r="18" spans="1:17" ht="62.4" x14ac:dyDescent="0.3">
      <c r="A18" s="19" t="s">
        <v>60</v>
      </c>
      <c r="B18" s="34" t="s">
        <v>85</v>
      </c>
      <c r="C18" s="35">
        <v>6300</v>
      </c>
      <c r="D18" s="34">
        <f t="shared" si="24"/>
        <v>3150</v>
      </c>
      <c r="E18" s="34">
        <f t="shared" si="25"/>
        <v>3150</v>
      </c>
      <c r="F18" s="35">
        <f>C18/2</f>
        <v>3150</v>
      </c>
      <c r="G18" s="34">
        <f t="shared" si="26"/>
        <v>1575</v>
      </c>
      <c r="H18" s="34">
        <f t="shared" si="26"/>
        <v>1575</v>
      </c>
      <c r="I18" s="36">
        <f>C18*3</f>
        <v>18900</v>
      </c>
      <c r="J18" s="34">
        <f t="shared" si="27"/>
        <v>9450</v>
      </c>
      <c r="K18" s="34">
        <f t="shared" si="28"/>
        <v>9450</v>
      </c>
      <c r="L18" s="36">
        <f t="shared" si="29"/>
        <v>9450</v>
      </c>
      <c r="M18" s="34">
        <f>L18*0.5</f>
        <v>4725</v>
      </c>
      <c r="N18" s="34">
        <f>L18*0.5</f>
        <v>4725</v>
      </c>
      <c r="O18" s="34" t="s">
        <v>2</v>
      </c>
      <c r="P18" s="34" t="s">
        <v>2</v>
      </c>
      <c r="Q18" s="19" t="s">
        <v>71</v>
      </c>
    </row>
    <row r="19" spans="1:17" ht="62.4" x14ac:dyDescent="0.3">
      <c r="A19" s="19" t="s">
        <v>61</v>
      </c>
      <c r="B19" s="34" t="s">
        <v>86</v>
      </c>
      <c r="C19" s="35">
        <f>143000*0.5*0.15</f>
        <v>10725</v>
      </c>
      <c r="D19" s="34">
        <f t="shared" si="24"/>
        <v>5362.5</v>
      </c>
      <c r="E19" s="34">
        <f t="shared" si="25"/>
        <v>5362.5</v>
      </c>
      <c r="F19" s="35">
        <f>C19/2</f>
        <v>5362.5</v>
      </c>
      <c r="G19" s="34">
        <f t="shared" si="26"/>
        <v>2681.25</v>
      </c>
      <c r="H19" s="34">
        <f t="shared" si="26"/>
        <v>2681.25</v>
      </c>
      <c r="I19" s="40" t="s">
        <v>2</v>
      </c>
      <c r="J19" s="40" t="s">
        <v>2</v>
      </c>
      <c r="K19" s="40" t="s">
        <v>2</v>
      </c>
      <c r="L19" s="40" t="s">
        <v>2</v>
      </c>
      <c r="M19" s="40" t="s">
        <v>2</v>
      </c>
      <c r="N19" s="40" t="s">
        <v>2</v>
      </c>
      <c r="O19" s="34" t="s">
        <v>2</v>
      </c>
      <c r="P19" s="34" t="s">
        <v>2</v>
      </c>
      <c r="Q19" s="19" t="s">
        <v>72</v>
      </c>
    </row>
    <row r="20" spans="1:17" x14ac:dyDescent="0.3">
      <c r="A20" s="21" t="str">
        <f>[1]Beneficiaries!E23</f>
        <v>Sub-Total Output 3.1</v>
      </c>
      <c r="B20" s="41"/>
      <c r="C20" s="42">
        <f>C16+C17</f>
        <v>572000</v>
      </c>
      <c r="D20" s="45">
        <f t="shared" ref="D20:K20" si="30">D16+D17</f>
        <v>286000</v>
      </c>
      <c r="E20" s="45">
        <f t="shared" si="30"/>
        <v>286000</v>
      </c>
      <c r="F20" s="42">
        <f t="shared" si="30"/>
        <v>286000</v>
      </c>
      <c r="G20" s="42">
        <f t="shared" si="30"/>
        <v>143000</v>
      </c>
      <c r="H20" s="42">
        <f t="shared" si="30"/>
        <v>143000</v>
      </c>
      <c r="I20" s="42">
        <f t="shared" si="30"/>
        <v>2098140</v>
      </c>
      <c r="J20" s="45">
        <f t="shared" si="30"/>
        <v>1049070</v>
      </c>
      <c r="K20" s="45">
        <f t="shared" si="30"/>
        <v>1049070</v>
      </c>
      <c r="L20" s="41"/>
      <c r="M20" s="41"/>
      <c r="N20" s="41"/>
      <c r="O20" s="41"/>
      <c r="P20" s="41"/>
      <c r="Q20" s="45"/>
    </row>
    <row r="21" spans="1:17" x14ac:dyDescent="0.3">
      <c r="A21" s="22" t="s">
        <v>92</v>
      </c>
      <c r="B21" s="30"/>
      <c r="C21" s="31"/>
      <c r="D21" s="30"/>
      <c r="E21" s="30"/>
      <c r="F21" s="32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3"/>
    </row>
    <row r="22" spans="1:17" ht="46.8" x14ac:dyDescent="0.3">
      <c r="A22" s="19" t="s">
        <v>62</v>
      </c>
      <c r="B22" s="46" t="s">
        <v>2</v>
      </c>
      <c r="C22" s="46" t="s">
        <v>2</v>
      </c>
      <c r="D22" s="46" t="s">
        <v>2</v>
      </c>
      <c r="E22" s="46" t="s">
        <v>2</v>
      </c>
      <c r="F22" s="46" t="s">
        <v>2</v>
      </c>
      <c r="G22" s="46" t="s">
        <v>2</v>
      </c>
      <c r="H22" s="46" t="s">
        <v>2</v>
      </c>
      <c r="I22" s="46" t="s">
        <v>2</v>
      </c>
      <c r="J22" s="46" t="s">
        <v>2</v>
      </c>
      <c r="K22" s="46" t="s">
        <v>2</v>
      </c>
      <c r="L22" s="46" t="s">
        <v>2</v>
      </c>
      <c r="M22" s="46" t="s">
        <v>2</v>
      </c>
      <c r="N22" s="46" t="s">
        <v>2</v>
      </c>
      <c r="O22" s="34" t="s">
        <v>2</v>
      </c>
      <c r="P22" s="34">
        <v>20</v>
      </c>
      <c r="Q22" s="19" t="str">
        <f>[1]Beneficiaries!T26</f>
        <v>Private sector organizations not included in project beneficiaries</v>
      </c>
    </row>
    <row r="23" spans="1:17" ht="31.2" x14ac:dyDescent="0.3">
      <c r="A23" s="19" t="s">
        <v>63</v>
      </c>
      <c r="B23" s="34" t="s">
        <v>47</v>
      </c>
      <c r="C23" s="46" t="s">
        <v>2</v>
      </c>
      <c r="D23" s="46" t="s">
        <v>2</v>
      </c>
      <c r="E23" s="46" t="s">
        <v>2</v>
      </c>
      <c r="F23" s="46" t="s">
        <v>2</v>
      </c>
      <c r="G23" s="46" t="s">
        <v>2</v>
      </c>
      <c r="H23" s="46" t="s">
        <v>2</v>
      </c>
      <c r="I23" s="46" t="s">
        <v>2</v>
      </c>
      <c r="J23" s="46" t="s">
        <v>2</v>
      </c>
      <c r="K23" s="46" t="s">
        <v>2</v>
      </c>
      <c r="L23" s="46" t="s">
        <v>2</v>
      </c>
      <c r="M23" s="46" t="s">
        <v>2</v>
      </c>
      <c r="N23" s="46" t="s">
        <v>2</v>
      </c>
      <c r="O23" s="34" t="s">
        <v>2</v>
      </c>
      <c r="P23" s="34" t="s">
        <v>2</v>
      </c>
      <c r="Q23" s="19" t="str">
        <f>[1]Beneficiaries!T27</f>
        <v>Cooperatives whose menbers are already counted among project beneficiaries</v>
      </c>
    </row>
    <row r="24" spans="1:17" x14ac:dyDescent="0.3">
      <c r="A24" s="21" t="str">
        <f>[1]Beneficiaries!E28</f>
        <v>Sub-Total Output 4.1</v>
      </c>
      <c r="B24" s="41"/>
      <c r="C24" s="45" t="s">
        <v>2</v>
      </c>
      <c r="D24" s="41" t="s">
        <v>2</v>
      </c>
      <c r="E24" s="41" t="s">
        <v>2</v>
      </c>
      <c r="F24" s="44" t="s">
        <v>2</v>
      </c>
      <c r="G24" s="41" t="s">
        <v>2</v>
      </c>
      <c r="H24" s="41" t="s">
        <v>2</v>
      </c>
      <c r="I24" s="41" t="s">
        <v>2</v>
      </c>
      <c r="J24" s="41" t="s">
        <v>2</v>
      </c>
      <c r="K24" s="41" t="s">
        <v>2</v>
      </c>
      <c r="L24" s="41"/>
      <c r="M24" s="41"/>
      <c r="N24" s="41"/>
      <c r="O24" s="41"/>
      <c r="P24" s="41"/>
      <c r="Q24" s="45"/>
    </row>
    <row r="25" spans="1:17" x14ac:dyDescent="0.3">
      <c r="A25" s="22" t="s">
        <v>93</v>
      </c>
      <c r="B25" s="30"/>
      <c r="C25" s="31"/>
      <c r="D25" s="30"/>
      <c r="E25" s="30"/>
      <c r="F25" s="32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3"/>
    </row>
    <row r="26" spans="1:17" ht="46.8" x14ac:dyDescent="0.3">
      <c r="A26" s="19" t="s">
        <v>64</v>
      </c>
      <c r="B26" s="34" t="s">
        <v>2</v>
      </c>
      <c r="C26" s="34" t="s">
        <v>2</v>
      </c>
      <c r="D26" s="34" t="s">
        <v>2</v>
      </c>
      <c r="E26" s="34" t="s">
        <v>2</v>
      </c>
      <c r="F26" s="34" t="s">
        <v>2</v>
      </c>
      <c r="G26" s="34" t="s">
        <v>2</v>
      </c>
      <c r="H26" s="34" t="s">
        <v>2</v>
      </c>
      <c r="I26" s="34" t="s">
        <v>2</v>
      </c>
      <c r="J26" s="34" t="s">
        <v>2</v>
      </c>
      <c r="K26" s="34" t="s">
        <v>2</v>
      </c>
      <c r="L26" s="34" t="s">
        <v>2</v>
      </c>
      <c r="M26" s="34" t="s">
        <v>2</v>
      </c>
      <c r="N26" s="34" t="s">
        <v>2</v>
      </c>
      <c r="O26" s="34" t="s">
        <v>2</v>
      </c>
      <c r="P26" s="34">
        <f>50*3</f>
        <v>150</v>
      </c>
      <c r="Q26" s="19" t="s">
        <v>68</v>
      </c>
    </row>
    <row r="27" spans="1:17" ht="62.4" x14ac:dyDescent="0.3">
      <c r="A27" s="19" t="s">
        <v>65</v>
      </c>
      <c r="B27" s="34" t="s">
        <v>67</v>
      </c>
      <c r="C27" s="35">
        <v>5000</v>
      </c>
      <c r="D27" s="34">
        <f>[1]Beneficiaries!H32</f>
        <v>2500</v>
      </c>
      <c r="E27" s="34">
        <f>[1]Beneficiaries!I32</f>
        <v>2500</v>
      </c>
      <c r="F27" s="36">
        <f>C27*3</f>
        <v>15000</v>
      </c>
      <c r="G27" s="34">
        <f>F27*0.5</f>
        <v>7500</v>
      </c>
      <c r="H27" s="34">
        <f>F27*0.5</f>
        <v>7500</v>
      </c>
      <c r="I27" s="34">
        <f>C27*3</f>
        <v>15000</v>
      </c>
      <c r="J27" s="34">
        <f t="shared" ref="J27" si="31">I27*0.5</f>
        <v>7500</v>
      </c>
      <c r="K27" s="34">
        <f t="shared" ref="K27" si="32">I27*0.5</f>
        <v>7500</v>
      </c>
      <c r="L27" s="36">
        <f t="shared" ref="L27" si="33">I27/2</f>
        <v>7500</v>
      </c>
      <c r="M27" s="34">
        <f>L27*0.5</f>
        <v>3750</v>
      </c>
      <c r="N27" s="34">
        <f>L27*0.5</f>
        <v>3750</v>
      </c>
      <c r="O27" s="34" t="s">
        <v>2</v>
      </c>
      <c r="P27" s="34" t="s">
        <v>2</v>
      </c>
      <c r="Q27" s="19" t="s">
        <v>69</v>
      </c>
    </row>
    <row r="28" spans="1:17" ht="31.2" x14ac:dyDescent="0.3">
      <c r="A28" s="19" t="s">
        <v>96</v>
      </c>
      <c r="B28" s="34" t="s">
        <v>47</v>
      </c>
      <c r="C28" s="47" t="s">
        <v>2</v>
      </c>
      <c r="D28" s="47" t="s">
        <v>2</v>
      </c>
      <c r="E28" s="47" t="s">
        <v>2</v>
      </c>
      <c r="F28" s="47" t="s">
        <v>2</v>
      </c>
      <c r="G28" s="47" t="s">
        <v>2</v>
      </c>
      <c r="H28" s="47" t="s">
        <v>2</v>
      </c>
      <c r="I28" s="34" t="s">
        <v>2</v>
      </c>
      <c r="J28" s="34" t="s">
        <v>2</v>
      </c>
      <c r="K28" s="34" t="s">
        <v>2</v>
      </c>
      <c r="L28" s="34" t="s">
        <v>2</v>
      </c>
      <c r="M28" s="34" t="s">
        <v>2</v>
      </c>
      <c r="N28" s="34" t="s">
        <v>2</v>
      </c>
      <c r="O28" s="34" t="s">
        <v>2</v>
      </c>
      <c r="P28" s="34" t="s">
        <v>2</v>
      </c>
      <c r="Q28" s="19" t="s">
        <v>70</v>
      </c>
    </row>
    <row r="29" spans="1:17" x14ac:dyDescent="0.3">
      <c r="A29" s="21" t="str">
        <f>[1]Beneficiaries!E35</f>
        <v>Sub-Total Output 4.2</v>
      </c>
      <c r="B29" s="41"/>
      <c r="C29" s="42">
        <f>C27</f>
        <v>5000</v>
      </c>
      <c r="D29" s="45">
        <f>D27</f>
        <v>2500</v>
      </c>
      <c r="E29" s="45">
        <f>E27</f>
        <v>2500</v>
      </c>
      <c r="F29" s="42" t="e">
        <f>#REF!</f>
        <v>#REF!</v>
      </c>
      <c r="G29" s="42" t="e">
        <f>#REF!</f>
        <v>#REF!</v>
      </c>
      <c r="H29" s="42" t="e">
        <f>#REF!</f>
        <v>#REF!</v>
      </c>
      <c r="I29" s="42">
        <f>I27</f>
        <v>15000</v>
      </c>
      <c r="J29" s="45">
        <f>J27</f>
        <v>7500</v>
      </c>
      <c r="K29" s="45">
        <f>K27</f>
        <v>7500</v>
      </c>
      <c r="L29" s="41"/>
      <c r="M29" s="41"/>
      <c r="N29" s="41"/>
      <c r="O29" s="41"/>
      <c r="P29" s="41"/>
      <c r="Q29" s="43"/>
    </row>
    <row r="30" spans="1:17" x14ac:dyDescent="0.3">
      <c r="A30" s="25" t="s">
        <v>48</v>
      </c>
      <c r="B30" s="48" t="s">
        <v>39</v>
      </c>
      <c r="C30" s="49">
        <f>C17+C16</f>
        <v>572000</v>
      </c>
      <c r="D30" s="49">
        <f>D17+D16</f>
        <v>286000</v>
      </c>
      <c r="E30" s="49">
        <f>E17+E16</f>
        <v>286000</v>
      </c>
      <c r="F30" s="49">
        <f>F17+F16</f>
        <v>286000</v>
      </c>
      <c r="G30" s="49">
        <f>G17+G16</f>
        <v>143000</v>
      </c>
      <c r="H30" s="49">
        <f>H17+H16</f>
        <v>143000</v>
      </c>
      <c r="I30" s="49">
        <f>I17+I16</f>
        <v>2098140</v>
      </c>
      <c r="J30" s="49">
        <f>J17+J16</f>
        <v>1049070</v>
      </c>
      <c r="K30" s="49">
        <f>K17+K16</f>
        <v>1049070</v>
      </c>
      <c r="L30" s="49">
        <f>L17+L16</f>
        <v>1049070</v>
      </c>
      <c r="M30" s="49">
        <f>M17+M16</f>
        <v>524535</v>
      </c>
      <c r="N30" s="49">
        <f>N17+N16</f>
        <v>524535</v>
      </c>
      <c r="O30" s="49"/>
      <c r="P30" s="49"/>
      <c r="Q30" s="49"/>
    </row>
    <row r="32" spans="1:17" x14ac:dyDescent="0.3">
      <c r="B32" s="50"/>
    </row>
    <row r="33" spans="2:8" x14ac:dyDescent="0.3">
      <c r="B33" s="52" t="s">
        <v>32</v>
      </c>
      <c r="C33" s="28" t="s">
        <v>33</v>
      </c>
      <c r="E33" s="51"/>
    </row>
    <row r="34" spans="2:8" x14ac:dyDescent="0.3">
      <c r="B34" s="51" t="s">
        <v>34</v>
      </c>
      <c r="C34" s="53">
        <v>63000</v>
      </c>
      <c r="D34" s="54">
        <v>252000</v>
      </c>
      <c r="E34" s="55"/>
      <c r="G34" s="56"/>
      <c r="H34" s="56"/>
    </row>
    <row r="35" spans="2:8" x14ac:dyDescent="0.3">
      <c r="B35" s="51" t="s">
        <v>35</v>
      </c>
      <c r="C35" s="53">
        <v>80000</v>
      </c>
      <c r="D35" s="54">
        <v>320000</v>
      </c>
      <c r="E35" s="55"/>
      <c r="G35" s="56"/>
      <c r="H35" s="56"/>
    </row>
    <row r="36" spans="2:8" x14ac:dyDescent="0.3">
      <c r="B36" s="51"/>
      <c r="C36" s="57">
        <v>143000</v>
      </c>
      <c r="D36" s="57">
        <v>572000</v>
      </c>
      <c r="E36" s="58"/>
      <c r="G36" s="57"/>
      <c r="H36" s="57"/>
    </row>
    <row r="37" spans="2:8" x14ac:dyDescent="0.3">
      <c r="B37" s="52" t="s">
        <v>36</v>
      </c>
      <c r="C37" s="28"/>
      <c r="E37" s="51"/>
    </row>
    <row r="38" spans="2:8" x14ac:dyDescent="0.3">
      <c r="B38" s="51" t="s">
        <v>37</v>
      </c>
      <c r="C38" s="28"/>
      <c r="D38" s="53">
        <v>1342140</v>
      </c>
      <c r="E38" s="58"/>
      <c r="G38" s="53"/>
      <c r="H38" s="53"/>
    </row>
    <row r="39" spans="2:8" x14ac:dyDescent="0.3">
      <c r="B39" s="51" t="s">
        <v>38</v>
      </c>
      <c r="C39" s="28"/>
      <c r="D39" s="53">
        <f>C34*3*4</f>
        <v>756000</v>
      </c>
      <c r="E39" s="58"/>
      <c r="G39" s="53"/>
      <c r="H39" s="53"/>
    </row>
    <row r="40" spans="2:8" x14ac:dyDescent="0.3">
      <c r="B40" s="51"/>
      <c r="C40" s="28"/>
      <c r="D40" s="57">
        <v>2098140</v>
      </c>
      <c r="E40" s="58"/>
      <c r="G40" s="57"/>
      <c r="H40" s="57"/>
    </row>
  </sheetData>
  <mergeCells count="5">
    <mergeCell ref="O1:P1"/>
    <mergeCell ref="A1:A2"/>
    <mergeCell ref="B1:B2"/>
    <mergeCell ref="C1:H1"/>
    <mergeCell ref="I1:N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99EDC-1152-8649-B627-5366BB75887F}">
  <dimension ref="A1:M9"/>
  <sheetViews>
    <sheetView workbookViewId="0">
      <selection activeCell="M5" sqref="M5:M6"/>
    </sheetView>
  </sheetViews>
  <sheetFormatPr defaultColWidth="11.19921875" defaultRowHeight="15.6" x14ac:dyDescent="0.3"/>
  <cols>
    <col min="2" max="2" width="27" customWidth="1"/>
    <col min="3" max="3" width="18.296875" customWidth="1"/>
    <col min="7" max="7" width="14.5" customWidth="1"/>
    <col min="9" max="9" width="13" bestFit="1" customWidth="1"/>
    <col min="10" max="10" width="13.69921875" customWidth="1"/>
    <col min="11" max="11" width="13" bestFit="1" customWidth="1"/>
    <col min="13" max="13" width="44.5" customWidth="1"/>
  </cols>
  <sheetData>
    <row r="1" spans="1:13" ht="31.2" x14ac:dyDescent="0.3">
      <c r="A1" s="1" t="s">
        <v>3</v>
      </c>
      <c r="B1" s="1" t="s">
        <v>4</v>
      </c>
      <c r="C1" s="2" t="s">
        <v>5</v>
      </c>
      <c r="D1" s="1" t="s">
        <v>6</v>
      </c>
      <c r="E1" s="69" t="s">
        <v>7</v>
      </c>
      <c r="F1" s="69"/>
      <c r="G1" s="69"/>
      <c r="H1" s="69"/>
      <c r="I1" s="69"/>
      <c r="J1" s="69"/>
      <c r="K1" s="69"/>
      <c r="L1" s="69"/>
      <c r="M1" s="1" t="s">
        <v>8</v>
      </c>
    </row>
    <row r="2" spans="1:13" ht="62.4" x14ac:dyDescent="0.3">
      <c r="A2" s="3"/>
      <c r="B2" s="3"/>
      <c r="C2" s="3"/>
      <c r="D2" s="3"/>
      <c r="E2" s="4" t="s">
        <v>9</v>
      </c>
      <c r="F2" s="4" t="s">
        <v>10</v>
      </c>
      <c r="G2" s="5" t="s">
        <v>11</v>
      </c>
      <c r="H2" s="4" t="s">
        <v>12</v>
      </c>
      <c r="I2" s="4" t="s">
        <v>13</v>
      </c>
      <c r="J2" s="4" t="s">
        <v>14</v>
      </c>
      <c r="K2" s="6" t="s">
        <v>15</v>
      </c>
      <c r="L2" s="4" t="s">
        <v>16</v>
      </c>
      <c r="M2" s="7"/>
    </row>
    <row r="3" spans="1:13" ht="127.95" customHeight="1" x14ac:dyDescent="0.3">
      <c r="A3" s="9" t="s">
        <v>21</v>
      </c>
      <c r="B3" s="9" t="s">
        <v>22</v>
      </c>
      <c r="C3" s="10" t="s">
        <v>23</v>
      </c>
      <c r="D3" s="11">
        <v>0</v>
      </c>
      <c r="E3" s="17" t="s">
        <v>24</v>
      </c>
      <c r="F3" s="8" t="s">
        <v>2</v>
      </c>
      <c r="G3" s="17" t="s">
        <v>25</v>
      </c>
      <c r="H3" s="8" t="s">
        <v>28</v>
      </c>
      <c r="I3" s="8" t="s">
        <v>28</v>
      </c>
      <c r="J3" s="8" t="s">
        <v>28</v>
      </c>
      <c r="K3" s="8" t="s">
        <v>28</v>
      </c>
      <c r="L3" s="8" t="s">
        <v>28</v>
      </c>
      <c r="M3" s="8"/>
    </row>
    <row r="4" spans="1:13" ht="94.05" customHeight="1" x14ac:dyDescent="0.3">
      <c r="A4" s="13" t="s">
        <v>20</v>
      </c>
      <c r="B4" s="14" t="s">
        <v>26</v>
      </c>
      <c r="C4" s="10" t="s">
        <v>30</v>
      </c>
      <c r="D4" s="15">
        <v>0</v>
      </c>
      <c r="E4" s="8">
        <v>1400</v>
      </c>
      <c r="F4" s="8" t="s">
        <v>2</v>
      </c>
      <c r="G4" s="8">
        <v>2800</v>
      </c>
      <c r="H4" s="8" t="s">
        <v>2</v>
      </c>
      <c r="I4" s="8" t="s">
        <v>2</v>
      </c>
      <c r="J4" s="8" t="s">
        <v>2</v>
      </c>
      <c r="K4" s="8" t="s">
        <v>2</v>
      </c>
      <c r="L4" s="8" t="s">
        <v>2</v>
      </c>
      <c r="M4" s="8"/>
    </row>
    <row r="5" spans="1:13" ht="84" customHeight="1" x14ac:dyDescent="0.3">
      <c r="A5" s="9" t="s">
        <v>17</v>
      </c>
      <c r="B5" s="9" t="s">
        <v>18</v>
      </c>
      <c r="C5" s="10" t="s">
        <v>31</v>
      </c>
      <c r="D5" s="11">
        <v>0</v>
      </c>
      <c r="E5" s="8">
        <v>200000</v>
      </c>
      <c r="F5" s="8">
        <f>E5*0.5</f>
        <v>100000</v>
      </c>
      <c r="G5" s="8">
        <f>'Activity data'!D36</f>
        <v>572000</v>
      </c>
      <c r="H5" s="8">
        <f>G5*0.5</f>
        <v>286000</v>
      </c>
      <c r="I5" s="12">
        <f>K5/2</f>
        <v>1049070</v>
      </c>
      <c r="J5" s="18">
        <f>I5*0.5</f>
        <v>524535</v>
      </c>
      <c r="K5" s="8">
        <f>'Activity data'!D40</f>
        <v>2098140</v>
      </c>
      <c r="L5" s="8">
        <f>K5*0.5</f>
        <v>1049070</v>
      </c>
    </row>
    <row r="6" spans="1:13" ht="121.05" customHeight="1" x14ac:dyDescent="0.3">
      <c r="A6" s="9" t="s">
        <v>19</v>
      </c>
      <c r="B6" s="9" t="s">
        <v>27</v>
      </c>
      <c r="C6" s="10" t="s">
        <v>29</v>
      </c>
      <c r="D6" s="11">
        <v>0</v>
      </c>
      <c r="E6" s="8">
        <v>200000</v>
      </c>
      <c r="F6" s="8">
        <f>E6*0.5</f>
        <v>100000</v>
      </c>
      <c r="G6" s="8">
        <v>572000</v>
      </c>
      <c r="H6" s="8">
        <f>G6*0.5</f>
        <v>286000</v>
      </c>
      <c r="I6" s="12">
        <f>I5</f>
        <v>1049070</v>
      </c>
      <c r="J6" s="12">
        <f>J5</f>
        <v>524535</v>
      </c>
      <c r="K6" s="8">
        <f>K5</f>
        <v>2098140</v>
      </c>
      <c r="L6" s="8">
        <f>L5</f>
        <v>1049070</v>
      </c>
    </row>
    <row r="7" spans="1:13" x14ac:dyDescent="0.3">
      <c r="A7" s="9"/>
      <c r="B7" s="9"/>
      <c r="C7" s="10"/>
      <c r="D7" s="11"/>
      <c r="E7" s="8"/>
      <c r="F7" s="8"/>
      <c r="G7" s="8"/>
      <c r="H7" s="8"/>
      <c r="I7" s="12"/>
      <c r="J7" s="12"/>
      <c r="K7" s="8"/>
      <c r="L7" s="8"/>
      <c r="M7" s="16"/>
    </row>
    <row r="8" spans="1:13" x14ac:dyDescent="0.3">
      <c r="A8" s="9"/>
      <c r="B8" s="9"/>
      <c r="C8" s="9"/>
      <c r="D8" s="9"/>
      <c r="E8" s="8"/>
      <c r="F8" s="8"/>
      <c r="G8" s="8"/>
      <c r="H8" s="8"/>
      <c r="I8" s="12"/>
      <c r="J8" s="12"/>
      <c r="K8" s="8"/>
      <c r="L8" s="8"/>
      <c r="M8" s="16"/>
    </row>
    <row r="9" spans="1:13" x14ac:dyDescent="0.3">
      <c r="A9" s="9"/>
      <c r="B9" s="9"/>
      <c r="C9" s="10"/>
      <c r="D9" s="9"/>
      <c r="E9" s="8"/>
      <c r="F9" s="8"/>
      <c r="G9" s="8"/>
      <c r="H9" s="8"/>
      <c r="I9" s="12"/>
      <c r="J9" s="12"/>
      <c r="K9" s="8"/>
      <c r="L9" s="8"/>
      <c r="M9" s="16"/>
    </row>
  </sheetData>
  <mergeCells count="1">
    <mergeCell ref="E1:L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7C036A91C4175499EBEF36E3B0FEA2A" ma:contentTypeVersion="14" ma:contentTypeDescription="Create a new document." ma:contentTypeScope="" ma:versionID="dcd3af65d8a10df1b33f9aaa4e0a7927">
  <xsd:schema xmlns:xsd="http://www.w3.org/2001/XMLSchema" xmlns:xs="http://www.w3.org/2001/XMLSchema" xmlns:p="http://schemas.microsoft.com/office/2006/metadata/properties" xmlns:ns2="505ccb20-7403-45a6-b481-ca1dd862337d" xmlns:ns3="e5565b3b-de73-408f-92ec-2a950ff896c8" targetNamespace="http://schemas.microsoft.com/office/2006/metadata/properties" ma:root="true" ma:fieldsID="3c82aef621d8e4eb77d4e0fd2c947e6a" ns2:_="" ns3:_="">
    <xsd:import namespace="505ccb20-7403-45a6-b481-ca1dd862337d"/>
    <xsd:import namespace="e5565b3b-de73-408f-92ec-2a950ff896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Dateand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5ccb20-7403-45a6-b481-ca1dd86233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3a5397d5-9543-4dbc-8fcb-23c3638b1d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Dateandtime" ma:index="21" nillable="true" ma:displayName="Date and time" ma:format="DateOnly" ma:internalName="Dateandtim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65b3b-de73-408f-92ec-2a950ff896c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a2e2747-e17c-42bb-aa81-38a2638568af}" ma:internalName="TaxCatchAll" ma:showField="CatchAllData" ma:web="e5565b3b-de73-408f-92ec-2a950ff896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05ccb20-7403-45a6-b481-ca1dd862337d">
      <Terms xmlns="http://schemas.microsoft.com/office/infopath/2007/PartnerControls"/>
    </lcf76f155ced4ddcb4097134ff3c332f>
    <TaxCatchAll xmlns="e5565b3b-de73-408f-92ec-2a950ff896c8" xsi:nil="true"/>
    <Dateandtime xmlns="505ccb20-7403-45a6-b481-ca1dd862337d" xsi:nil="true"/>
  </documentManagement>
</p:properties>
</file>

<file path=customXml/itemProps1.xml><?xml version="1.0" encoding="utf-8"?>
<ds:datastoreItem xmlns:ds="http://schemas.openxmlformats.org/officeDocument/2006/customXml" ds:itemID="{D4B5C05B-1A04-4311-AA58-57DA22246679}"/>
</file>

<file path=customXml/itemProps2.xml><?xml version="1.0" encoding="utf-8"?>
<ds:datastoreItem xmlns:ds="http://schemas.openxmlformats.org/officeDocument/2006/customXml" ds:itemID="{109307A1-F0E0-4250-A194-A3DF5EF8F8DF}"/>
</file>

<file path=customXml/itemProps3.xml><?xml version="1.0" encoding="utf-8"?>
<ds:datastoreItem xmlns:ds="http://schemas.openxmlformats.org/officeDocument/2006/customXml" ds:itemID="{76F4240A-115E-46AA-B83D-FA070F1B1CC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Activity data</vt:lpstr>
      <vt:lpstr>E3</vt:lpstr>
      <vt:lpstr>Coops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joana.talafre</dc:creator>
  <cp:lastModifiedBy>Kato, Hoshie (OCBD)</cp:lastModifiedBy>
  <dcterms:created xsi:type="dcterms:W3CDTF">2024-09-26T13:09:08Z</dcterms:created>
  <dcterms:modified xsi:type="dcterms:W3CDTF">2024-09-28T21:39:57Z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0x01010067C036A91C4175499EBEF36E3B0FEA2A</vt:lpwstr>
  </property>
  <property fmtid="{D5CDD505-2E9C-101B-9397-08002B2CF9AE}" pid="3" name="MediaServiceImageTags">
    <vt:lpwstr/>
  </property>
</Properties>
</file>