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Shakil Beedassy\OneDrive\Desktop\BREFONS documents\"/>
    </mc:Choice>
  </mc:AlternateContent>
  <xr:revisionPtr revIDLastSave="0" documentId="13_ncr:1_{87F88FDD-619C-48EA-B394-ECF72EFE616E}" xr6:coauthVersionLast="47" xr6:coauthVersionMax="47" xr10:uidLastSave="{00000000-0000-0000-0000-000000000000}"/>
  <bookViews>
    <workbookView xWindow="-110" yWindow="-110" windowWidth="19420" windowHeight="10300" activeTab="2" xr2:uid="{32CAEE05-9BB8-4828-AA62-7EB77D0A4298}"/>
  </bookViews>
  <sheets>
    <sheet name="ADF_Beneficiaries" sheetId="3" r:id="rId1"/>
    <sheet name="GCF_Beneficiaries" sheetId="2" r:id="rId2"/>
    <sheet name="Total_ADF_GCF" sheetId="1" r:id="rId3"/>
    <sheet name="EfficiencyTotal Program Funding" sheetId="4" r:id="rId4"/>
  </sheets>
  <definedNames>
    <definedName name="_ftnref1" localSheetId="1">GCF_Beneficiaries!#REF!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0" i="1" l="1"/>
  <c r="H19" i="1"/>
  <c r="I18" i="1"/>
  <c r="H18" i="1"/>
  <c r="H17" i="1"/>
  <c r="H42" i="1"/>
  <c r="I42" i="1" s="1"/>
  <c r="F42" i="1"/>
  <c r="E43" i="1"/>
  <c r="E42" i="1"/>
  <c r="I40" i="1"/>
  <c r="I41" i="1"/>
  <c r="H40" i="1"/>
  <c r="H41" i="1"/>
  <c r="G40" i="1"/>
  <c r="G41" i="1"/>
  <c r="F40" i="1"/>
  <c r="F41" i="1"/>
  <c r="E41" i="1"/>
  <c r="E40" i="1"/>
  <c r="I43" i="1"/>
  <c r="G24" i="1"/>
  <c r="G21" i="1"/>
  <c r="G19" i="1"/>
  <c r="G18" i="1"/>
  <c r="G16" i="1"/>
  <c r="G15" i="1"/>
  <c r="F24" i="1"/>
  <c r="F22" i="1"/>
  <c r="F21" i="1"/>
  <c r="F19" i="1"/>
  <c r="F18" i="1"/>
  <c r="F16" i="1"/>
  <c r="F15" i="1"/>
  <c r="C24" i="3"/>
  <c r="C7" i="2"/>
  <c r="G20" i="1"/>
  <c r="E38" i="1" s="1"/>
  <c r="F23" i="1"/>
  <c r="F20" i="1"/>
  <c r="F17" i="1"/>
  <c r="F14" i="1"/>
  <c r="C18" i="2"/>
  <c r="C8" i="2"/>
  <c r="G14" i="1" s="1"/>
  <c r="C15" i="2"/>
  <c r="C9" i="2"/>
  <c r="F11" i="4"/>
  <c r="E11" i="4"/>
  <c r="F10" i="4"/>
  <c r="E10" i="4"/>
  <c r="B7" i="4"/>
  <c r="B6" i="4"/>
  <c r="B9" i="4"/>
  <c r="B5" i="4"/>
  <c r="B10" i="4"/>
  <c r="C18" i="3"/>
  <c r="C14" i="2"/>
  <c r="C16" i="2" s="1"/>
  <c r="C20" i="3"/>
  <c r="G21" i="3"/>
  <c r="C17" i="3" s="1"/>
  <c r="F38" i="1" l="1"/>
  <c r="G38" i="1" s="1"/>
  <c r="H38" i="1"/>
  <c r="I38" i="1" s="1"/>
  <c r="E34" i="1"/>
  <c r="F34" i="1" s="1"/>
  <c r="G34" i="1" s="1"/>
  <c r="E36" i="1"/>
  <c r="E35" i="1"/>
  <c r="H35" i="1" s="1"/>
  <c r="I35" i="1" s="1"/>
  <c r="E37" i="1"/>
  <c r="F35" i="1"/>
  <c r="G35" i="1" s="1"/>
  <c r="H34" i="1"/>
  <c r="I34" i="1" s="1"/>
  <c r="E32" i="1"/>
  <c r="F26" i="1"/>
  <c r="G23" i="1"/>
  <c r="E39" i="1" s="1"/>
  <c r="C17" i="2"/>
  <c r="G17" i="1" s="1"/>
  <c r="E33" i="1" s="1"/>
  <c r="E30" i="1"/>
  <c r="C23" i="3"/>
  <c r="I21" i="2"/>
  <c r="I18" i="2"/>
  <c r="H20" i="2"/>
  <c r="D20" i="2"/>
  <c r="E20" i="2"/>
  <c r="F20" i="2"/>
  <c r="G20" i="2"/>
  <c r="D19" i="2"/>
  <c r="E19" i="2"/>
  <c r="F19" i="2"/>
  <c r="G19" i="2"/>
  <c r="H19" i="2"/>
  <c r="D17" i="2"/>
  <c r="E17" i="2"/>
  <c r="F17" i="2"/>
  <c r="G17" i="2"/>
  <c r="H17" i="2"/>
  <c r="D16" i="2"/>
  <c r="E16" i="2"/>
  <c r="F16" i="2"/>
  <c r="G16" i="2"/>
  <c r="H16" i="2"/>
  <c r="E13" i="2"/>
  <c r="F13" i="2"/>
  <c r="G13" i="2"/>
  <c r="H13" i="2"/>
  <c r="D13" i="2"/>
  <c r="I10" i="2"/>
  <c r="I9" i="2"/>
  <c r="I4" i="2"/>
  <c r="I5" i="2"/>
  <c r="I3" i="2"/>
  <c r="H36" i="1" l="1"/>
  <c r="I36" i="1" s="1"/>
  <c r="F36" i="1"/>
  <c r="G36" i="1" s="1"/>
  <c r="F39" i="1"/>
  <c r="G39" i="1" s="1"/>
  <c r="H39" i="1"/>
  <c r="I39" i="1" s="1"/>
  <c r="H37" i="1"/>
  <c r="I37" i="1" s="1"/>
  <c r="F37" i="1"/>
  <c r="G37" i="1" s="1"/>
  <c r="H33" i="1"/>
  <c r="I33" i="1" s="1"/>
  <c r="F33" i="1"/>
  <c r="G33" i="1" s="1"/>
  <c r="H32" i="1"/>
  <c r="I32" i="1" s="1"/>
  <c r="F32" i="1"/>
  <c r="G32" i="1" s="1"/>
  <c r="H30" i="1"/>
  <c r="I30" i="1" s="1"/>
  <c r="F30" i="1"/>
  <c r="G30" i="1" s="1"/>
  <c r="G26" i="1"/>
  <c r="H26" i="1" s="1"/>
  <c r="E31" i="1"/>
  <c r="I8" i="2"/>
  <c r="G22" i="2"/>
  <c r="H22" i="2"/>
  <c r="I19" i="2"/>
  <c r="I17" i="2"/>
  <c r="I16" i="2"/>
  <c r="E22" i="2"/>
  <c r="I20" i="2"/>
  <c r="I13" i="2"/>
  <c r="F22" i="2"/>
  <c r="D22" i="2"/>
  <c r="H31" i="1" l="1"/>
  <c r="I31" i="1" s="1"/>
  <c r="F31" i="1"/>
  <c r="G31" i="1" s="1"/>
  <c r="I22" i="2"/>
  <c r="C10" i="2" l="1"/>
  <c r="C11" i="2" s="1"/>
  <c r="M4" i="2"/>
  <c r="M7" i="2" s="1"/>
  <c r="B9" i="1"/>
  <c r="B12" i="1" s="1"/>
  <c r="B18" i="3"/>
  <c r="C7" i="3"/>
  <c r="C5" i="3"/>
  <c r="B4" i="3"/>
  <c r="C8" i="3" l="1"/>
  <c r="C22" i="3" s="1"/>
  <c r="C11" i="3"/>
  <c r="C12" i="3" s="1"/>
  <c r="B3" i="1" s="1"/>
  <c r="C19" i="3"/>
  <c r="C19" i="2"/>
  <c r="C20" i="2" s="1"/>
  <c r="C21" i="3"/>
  <c r="C3" i="1"/>
  <c r="C4" i="1" s="1"/>
  <c r="D3" i="1" l="1"/>
  <c r="B4" i="1"/>
  <c r="C25" i="3"/>
  <c r="E3" i="1" s="1"/>
  <c r="K21" i="2" l="1"/>
  <c r="F3" i="1"/>
  <c r="G3" i="1" s="1"/>
  <c r="F23" i="2"/>
  <c r="F24" i="2" s="1"/>
  <c r="G23" i="2"/>
  <c r="G24" i="2" s="1"/>
  <c r="H23" i="2"/>
  <c r="H24" i="2" s="1"/>
  <c r="E23" i="2"/>
  <c r="E24" i="2" s="1"/>
  <c r="D23" i="2"/>
  <c r="D4" i="1"/>
  <c r="E4" i="1" l="1"/>
  <c r="I23" i="2"/>
  <c r="D24" i="2"/>
  <c r="I24" i="2" s="1"/>
  <c r="I3" i="1"/>
  <c r="I4" i="1" s="1"/>
  <c r="G4" i="1" l="1"/>
  <c r="F4" i="1"/>
  <c r="H3" i="1" l="1"/>
  <c r="H4" i="1" s="1"/>
</calcChain>
</file>

<file path=xl/sharedStrings.xml><?xml version="1.0" encoding="utf-8"?>
<sst xmlns="http://schemas.openxmlformats.org/spreadsheetml/2006/main" count="203" uniqueCount="123">
  <si>
    <t>Baseleine Direct Program Beneficiaries by Component and Activity</t>
  </si>
  <si>
    <t>Program Beneficiaries (Direct Beneficiaries)</t>
  </si>
  <si>
    <t>Related Activity</t>
  </si>
  <si>
    <t>Total</t>
  </si>
  <si>
    <t xml:space="preserve">Estimated direct beneficiaries of small-scale water supply infrastructure, irrigation lands, and animal feed, health, and market access infrastructure. </t>
  </si>
  <si>
    <t>Activity 1.2.1</t>
  </si>
  <si>
    <t>Activity  1.3.1</t>
  </si>
  <si>
    <t>Total Direct Benificiaries  (Component 1)</t>
  </si>
  <si>
    <t>Activity 2.1.1</t>
  </si>
  <si>
    <t>Activity 2.2.1</t>
  </si>
  <si>
    <t>Total Direct Beneficiaries (Component 2)</t>
  </si>
  <si>
    <t>Activity 3.1.1</t>
  </si>
  <si>
    <t>Direct institutional beneficiaries</t>
  </si>
  <si>
    <t>Activity 3.3.1</t>
  </si>
  <si>
    <t xml:space="preserve">Number of institutional staff trained </t>
  </si>
  <si>
    <t>Total Direct Beneficiaries (Component 3)</t>
  </si>
  <si>
    <t>Grand Total Programme Beneficiaries</t>
  </si>
  <si>
    <t>Country</t>
  </si>
  <si>
    <t>Population</t>
  </si>
  <si>
    <t>Baseline Indirect Program Beneficiaries by Component and Activity</t>
  </si>
  <si>
    <t>Djibouti</t>
  </si>
  <si>
    <t>Program Beneficiaries (Indirect Beneficiaries)</t>
  </si>
  <si>
    <t>Ethiopia</t>
  </si>
  <si>
    <t>Kenya</t>
  </si>
  <si>
    <t>Indirect beneficiaries of agroforestry plantation at household level  (Ave. Household Size of 5 Members)</t>
  </si>
  <si>
    <t>Somalia</t>
  </si>
  <si>
    <t>South Sudan</t>
  </si>
  <si>
    <t>Total Indirect Benificiaries  (Component 1)</t>
  </si>
  <si>
    <t>Sudan</t>
  </si>
  <si>
    <t>Indirect beneficiaries of entrepreneurial skills development at household level  (Ave. Household Size of 5 Members)</t>
  </si>
  <si>
    <t>Total Indirect Beneficiaries (Component 2)</t>
  </si>
  <si>
    <t>Indirect employment generated in the farming sector as a result of access to and use of climate-informed agro-advisory services (casual labourers and agro-dealers etc.,). Estimated at 2 per ha.</t>
  </si>
  <si>
    <t>Total Indirect Beneficiaries (Component 3)</t>
  </si>
  <si>
    <t>GCF Direct Program Beneficiaries by Component and Activity</t>
  </si>
  <si>
    <t>GCF Indirect Program Beneficiaries by Component and Activity</t>
  </si>
  <si>
    <t>https://www.un.org/en/development/desa/population/publications/pdf/popfacts/PopFacts_2017-2.pdf</t>
  </si>
  <si>
    <t>Programme Beneficiaries (Direct Plus Indirect)</t>
  </si>
  <si>
    <t>Region</t>
  </si>
  <si>
    <t>Direct (GCF)</t>
  </si>
  <si>
    <t>Total(D+I)</t>
  </si>
  <si>
    <t>Male</t>
  </si>
  <si>
    <t>Females</t>
  </si>
  <si>
    <t>% of Total Population</t>
  </si>
  <si>
    <t>IGAD Region</t>
  </si>
  <si>
    <t>D = Direct</t>
  </si>
  <si>
    <t>I = Indirect</t>
  </si>
  <si>
    <t>Total Program Funding (USD)</t>
  </si>
  <si>
    <t>Program Direct Beneficiaries</t>
  </si>
  <si>
    <t xml:space="preserve">Total Emissions Reductions in 25years (tCo2e) </t>
  </si>
  <si>
    <t>Estimated Cost per Program Beneficiary</t>
  </si>
  <si>
    <t>Estimated GCF cost per Program Beneficiary</t>
  </si>
  <si>
    <t>Estimated GCF cost per tCO2e</t>
  </si>
  <si>
    <t>Number of agropastoralists and pastoralists trained on sustainable land management best practices</t>
  </si>
  <si>
    <t>Number of small holder farmers and pastoralists benefiting from extension services</t>
  </si>
  <si>
    <t>Activity  1.3.2</t>
  </si>
  <si>
    <t xml:space="preserve">Number of beneficiaries receiving resilient varieties to improve agricultural and fodder production </t>
  </si>
  <si>
    <t>Activity 2.2.3</t>
  </si>
  <si>
    <t>Indirect beneficiaries at household level benefitting from sustainable land management practices (ave 5 members)</t>
  </si>
  <si>
    <t>Indirect beneficiaries at household level benefitting from extension services (ave 5 members)</t>
  </si>
  <si>
    <t>South Soudan</t>
  </si>
  <si>
    <t>Baseline  indirect beneficiaries</t>
  </si>
  <si>
    <t xml:space="preserve">It is estimated that at least 1% of the population in the five IGAD countries will indirectly benefit from improved climate resilient infrastructure  </t>
  </si>
  <si>
    <t xml:space="preserve">It is estimated that at least 1% of the population in the five IGAD countries will indirectly benefit from improved climate regulatory frameworks and institutional reforms  </t>
  </si>
  <si>
    <t>Number of agribusiness MSMEs including women and youth headed households eligible to access to innovative climate financing (credit and insurance)</t>
  </si>
  <si>
    <t>Activities 2.2.3 &amp; 2.2.4</t>
  </si>
  <si>
    <t xml:space="preserve">* Note that component 3 involves training, which are mainly targeting beneficiaries of component 1 and 2. </t>
  </si>
  <si>
    <t>Additional number of small holder farmers and pastoralist benefiting from the established and deployed digital advisory services (less component 1)</t>
  </si>
  <si>
    <t>Indirect beneficiaries at MSME level having access to innovative climate financing (credit and insurance)- (MSME minimum size of 20 employees)</t>
  </si>
  <si>
    <t xml:space="preserve">Number of people directly benefiting from agroforestry management practices </t>
  </si>
  <si>
    <t>Additional number of pastoralists and smallholder farmers trained and equiped on the use of climate-informed agro-advisory services (total number -800,000 less direct beneficiaries of component 1)</t>
  </si>
  <si>
    <t>* It is assumed that all beneficiaries of component 1, will also benefit from the activity related to 3.1.1</t>
  </si>
  <si>
    <t xml:space="preserve">** To avoid double counting, not all activities are included in the head count. For e.g., those benefitting from TAAT related activity are likely to be beneficiaries of activity 1.2.1. Similarly, those from component 1 will benefit from advisory services. </t>
  </si>
  <si>
    <t xml:space="preserve">Direct number of women and youth-led MSMEs trained on entrepreneurial skills development in renewable energy technologies </t>
  </si>
  <si>
    <t>GCF Amount Allocated Mitigation</t>
  </si>
  <si>
    <t>Estimated Programme Cost per tCO2e</t>
  </si>
  <si>
    <t xml:space="preserve">GCFFunding (USD) </t>
  </si>
  <si>
    <t>GCF Amount Allocated for Adaptation</t>
  </si>
  <si>
    <t>GCF</t>
  </si>
  <si>
    <t>AfDB</t>
  </si>
  <si>
    <t>Adapt</t>
  </si>
  <si>
    <t>Miti</t>
  </si>
  <si>
    <t xml:space="preserve">* In order to avoid double counting, activity 1.3.2 is not added as these beneficiaries may come from activity 1.2.1&amp; 1.3.1 </t>
  </si>
  <si>
    <t>Indirect beneficiaries (small holder farmers and pastoralist) of deployed digital advisory (casual labourers and agro-dealers etc.,). Estimated at 2 per ha.</t>
  </si>
  <si>
    <t>Direct (ADF)</t>
  </si>
  <si>
    <t>Total D (ADF+GCF)</t>
  </si>
  <si>
    <t>Indirect (ADF+GCF)</t>
  </si>
  <si>
    <t>ara1</t>
  </si>
  <si>
    <t>ara2</t>
  </si>
  <si>
    <t>ADF beneficiary</t>
  </si>
  <si>
    <t>GCF Beneficiary</t>
  </si>
  <si>
    <t>ARA1 (direct)</t>
  </si>
  <si>
    <t>ARA1 (indirect)</t>
  </si>
  <si>
    <t>ARA2 (direct)</t>
  </si>
  <si>
    <t>ARA2 (indirect)</t>
  </si>
  <si>
    <t>Total direct</t>
  </si>
  <si>
    <t>total indirect</t>
  </si>
  <si>
    <t>total</t>
  </si>
  <si>
    <t>water</t>
  </si>
  <si>
    <t>food</t>
  </si>
  <si>
    <t>ARA1 supp.2.4 EWS</t>
  </si>
  <si>
    <t>Result Area
(core indicators)</t>
  </si>
  <si>
    <t>Result Area
Supplementary indicators</t>
  </si>
  <si>
    <t>ARA1 supp 2.5 Innovation</t>
  </si>
  <si>
    <t>ARA2 Supp 2.2 food security</t>
  </si>
  <si>
    <t>ARA2 Supp 2.3 water security</t>
  </si>
  <si>
    <t>innovation</t>
  </si>
  <si>
    <t>EWS</t>
  </si>
  <si>
    <t>Total ARA1 core direct</t>
  </si>
  <si>
    <t>Total ARA1 core indirect</t>
  </si>
  <si>
    <t xml:space="preserve">Male </t>
  </si>
  <si>
    <t>Female</t>
  </si>
  <si>
    <t>mid term</t>
  </si>
  <si>
    <t>male/female</t>
  </si>
  <si>
    <t>ARA1 supp.2.4 EWS direct</t>
  </si>
  <si>
    <t>ARA1 supp.2.4 EWS indirect</t>
  </si>
  <si>
    <t>ARA1 supp 2.5 Innov direct</t>
  </si>
  <si>
    <t>ARA1 supp 2.5 Innov indirect</t>
  </si>
  <si>
    <t>Total ARA2 core direct</t>
  </si>
  <si>
    <t>Total ARA2 core indirect</t>
  </si>
  <si>
    <t>ARA2 Supp 2.2 food security direct</t>
  </si>
  <si>
    <t>ARA2 Supp 2.2 food security indirect</t>
  </si>
  <si>
    <t>ARA2 Supp 2.3 food security direct</t>
  </si>
  <si>
    <t>ARA2 Supp 2.3 food security indirect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</si>
</sst>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_-* #,##0.0_-;\-* #,##0.0_-;_-* &quot;-&quot;?_-;_-@_-"/>
    <numFmt numFmtId="165" formatCode="0.0%"/>
    <numFmt numFmtId="166" formatCode="[$$-45C]#,##0.0"/>
    <numFmt numFmtId="167" formatCode="[$$-C09]#,##0.0"/>
    <numFmt numFmtId="168" formatCode="0.0"/>
    <numFmt numFmtId="169" formatCode="_-* #,##0_-;\-* #,##0_-;_-* &quot;-&quot;??_-;_-@_-"/>
    <numFmt numFmtId="170" formatCode="_-* #,##0_-;\-* #,##0_-;_-* &quot;-&quot;?_-;_-@_-"/>
    <numFmt numFmtId="171" formatCode="[$$-C09]#,##0.00"/>
  </numFmts>
  <fonts count="23"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color theme="1"/>
      <name val="Arial"/>
      <family val="2"/>
    </font>
    <font>
      <sz val="10"/>
      <color rgb="FF202124"/>
      <name val="Arial"/>
      <family val="2"/>
    </font>
    <font>
      <sz val="10"/>
      <color rgb="FF5F6368"/>
      <name val="Arial"/>
      <family val="2"/>
    </font>
    <font>
      <b/>
      <sz val="10"/>
      <color theme="1"/>
      <name val="Arial"/>
      <family val="2"/>
    </font>
    <font>
      <sz val="10"/>
      <color rgb="FF000000"/>
      <name val="Arial"/>
      <family val="2"/>
    </font>
    <font>
      <b/>
      <sz val="10"/>
      <name val="Arial"/>
      <family val="2"/>
    </font>
    <font>
      <u/>
      <sz val="11"/>
      <color theme="10"/>
      <name val="Calibri"/>
      <family val="2"/>
      <scheme val="minor"/>
    </font>
    <font>
      <sz val="11"/>
      <color theme="1"/>
      <name val="Arial"/>
      <family val="2"/>
    </font>
    <font>
      <sz val="11"/>
      <color rgb="FF5F6368"/>
      <name val="Arial"/>
      <family val="2"/>
    </font>
    <font>
      <sz val="11"/>
      <color rgb="FF202124"/>
      <name val="Arial"/>
      <family val="2"/>
    </font>
    <font>
      <sz val="11"/>
      <color rgb="FF4D5156"/>
      <name val="Arial"/>
      <family val="2"/>
    </font>
    <font>
      <b/>
      <sz val="11"/>
      <color theme="1"/>
      <name val="Arial"/>
      <family val="2"/>
    </font>
    <font>
      <sz val="11"/>
      <color rgb="FF006100"/>
      <name val="Calibri"/>
      <family val="2"/>
      <scheme val="minor"/>
    </font>
    <font>
      <b/>
      <sz val="11"/>
      <name val="Arial Narrow"/>
      <family val="2"/>
    </font>
    <font>
      <sz val="11"/>
      <name val="Arial Narrow"/>
      <family val="2"/>
    </font>
    <font>
      <i/>
      <sz val="10"/>
      <color rgb="FF000000"/>
      <name val="Arial"/>
      <family val="2"/>
    </font>
    <font>
      <i/>
      <sz val="10"/>
      <color theme="1"/>
      <name val="Arial"/>
      <family val="2"/>
    </font>
    <font>
      <sz val="11"/>
      <color theme="1"/>
      <name val="Arial Narrow"/>
      <family val="2"/>
    </font>
  </fonts>
  <fills count="12">
    <fill>
      <patternFill patternType="none"/>
    </fill>
    <fill>
      <patternFill patternType="gray125"/>
    </fill>
    <fill>
      <patternFill patternType="solid">
        <fgColor rgb="FFA5A5A5"/>
      </patternFill>
    </fill>
    <fill>
      <patternFill patternType="solid">
        <fgColor theme="6"/>
      </patternFill>
    </fill>
    <fill>
      <patternFill patternType="solid">
        <fgColor theme="5" tint="0.39997558519241921"/>
        <bgColor indexed="64"/>
      </patternFill>
    </fill>
    <fill>
      <patternFill patternType="solid">
        <fgColor theme="9"/>
        <bgColor indexed="64"/>
      </patternFill>
    </fill>
    <fill>
      <patternFill patternType="solid">
        <fgColor theme="5" tint="0.79998168889431442"/>
        <bgColor indexed="64"/>
      </patternFill>
    </fill>
    <fill>
      <patternFill patternType="solid">
        <fgColor rgb="FFC6EFCE"/>
      </patternFill>
    </fill>
    <fill>
      <patternFill patternType="solid">
        <fgColor theme="9" tint="0.59999389629810485"/>
        <bgColor indexed="64"/>
      </patternFill>
    </fill>
    <fill>
      <patternFill patternType="solid">
        <fgColor theme="0"/>
        <bgColor indexed="64"/>
      </patternFill>
    </fill>
    <fill>
      <patternFill patternType="solid">
        <fgColor theme="4" tint="0.79998168889431442"/>
        <bgColor indexed="64"/>
      </patternFill>
    </fill>
    <fill>
      <patternFill patternType="solid">
        <fgColor theme="6"/>
        <bgColor indexed="64"/>
      </patternFill>
    </fill>
  </fills>
  <borders count="24">
    <border>
      <left/>
      <right/>
      <top/>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double">
        <color rgb="FF3F3F3F"/>
      </right>
      <top/>
      <bottom/>
      <diagonal/>
    </border>
    <border>
      <left style="double">
        <color rgb="FF3F3F3F"/>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bottom style="double">
        <color rgb="FF3F3F3F"/>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s>
  <cellStyleXfs count="6">
    <xf numFmtId="0" fontId="0" fillId="0" borderId="0"/>
    <xf numFmtId="43" fontId="1" fillId="0" borderId="0" applyFont="0" applyFill="0" applyBorder="0" applyAlignment="0" applyProtection="0"/>
    <xf numFmtId="0" fontId="2" fillId="2" borderId="1" applyNumberFormat="0" applyAlignment="0" applyProtection="0"/>
    <xf numFmtId="0" fontId="4" fillId="3" borderId="0" applyNumberFormat="0" applyBorder="0" applyAlignment="0" applyProtection="0"/>
    <xf numFmtId="0" fontId="11" fillId="0" borderId="0" applyNumberFormat="0" applyFill="0" applyBorder="0" applyAlignment="0" applyProtection="0"/>
    <xf numFmtId="0" fontId="17" fillId="7" borderId="0" applyNumberFormat="0" applyBorder="0" applyAlignment="0" applyProtection="0"/>
  </cellStyleXfs>
  <cellXfs count="147">
    <xf numFmtId="0" fontId="0" fillId="0" borderId="0" xfId="0"/>
    <xf numFmtId="0" fontId="5" fillId="0" borderId="0" xfId="0" applyFont="1"/>
    <xf numFmtId="0" fontId="5" fillId="0" borderId="2" xfId="0" applyFont="1" applyBorder="1"/>
    <xf numFmtId="0" fontId="9" fillId="0" borderId="2" xfId="0" applyFont="1" applyBorder="1"/>
    <xf numFmtId="0" fontId="5" fillId="0" borderId="2" xfId="0" applyFont="1" applyBorder="1" applyAlignment="1">
      <alignment vertical="top" wrapText="1"/>
    </xf>
    <xf numFmtId="164" fontId="5" fillId="0" borderId="2" xfId="1" applyNumberFormat="1" applyFont="1" applyBorder="1" applyAlignment="1">
      <alignment vertical="top"/>
    </xf>
    <xf numFmtId="0" fontId="5" fillId="0" borderId="2" xfId="0" applyFont="1" applyBorder="1" applyAlignment="1">
      <alignment vertical="top"/>
    </xf>
    <xf numFmtId="0" fontId="10" fillId="3" borderId="4" xfId="3" applyFont="1" applyBorder="1" applyAlignment="1">
      <alignment vertical="top"/>
    </xf>
    <xf numFmtId="0" fontId="10" fillId="3" borderId="0" xfId="3" applyFont="1" applyBorder="1" applyAlignment="1">
      <alignment vertical="top"/>
    </xf>
    <xf numFmtId="164" fontId="10" fillId="3" borderId="5" xfId="1" applyNumberFormat="1" applyFont="1" applyFill="1" applyBorder="1" applyAlignment="1">
      <alignment vertical="top"/>
    </xf>
    <xf numFmtId="0" fontId="10" fillId="6" borderId="6" xfId="3" applyFont="1" applyFill="1" applyBorder="1" applyAlignment="1">
      <alignment vertical="top"/>
    </xf>
    <xf numFmtId="0" fontId="10" fillId="6" borderId="7" xfId="3" applyFont="1" applyFill="1" applyBorder="1" applyAlignment="1">
      <alignment horizontal="right" vertical="top"/>
    </xf>
    <xf numFmtId="0" fontId="8" fillId="2" borderId="1" xfId="2" applyFont="1" applyAlignment="1">
      <alignment vertical="top"/>
    </xf>
    <xf numFmtId="164" fontId="8" fillId="2" borderId="1" xfId="1" applyNumberFormat="1" applyFont="1" applyFill="1" applyBorder="1" applyAlignment="1">
      <alignment vertical="top"/>
    </xf>
    <xf numFmtId="0" fontId="10" fillId="3" borderId="2" xfId="3" applyFont="1" applyBorder="1" applyAlignment="1">
      <alignment vertical="top"/>
    </xf>
    <xf numFmtId="0" fontId="8" fillId="6" borderId="2" xfId="0" applyFont="1" applyFill="1" applyBorder="1"/>
    <xf numFmtId="164" fontId="8" fillId="6" borderId="2" xfId="1" applyNumberFormat="1" applyFont="1" applyFill="1" applyBorder="1"/>
    <xf numFmtId="0" fontId="11" fillId="0" borderId="0" xfId="4"/>
    <xf numFmtId="0" fontId="8" fillId="0" borderId="2" xfId="0" applyFont="1" applyBorder="1" applyAlignment="1">
      <alignment horizontal="right" vertical="top" wrapText="1"/>
    </xf>
    <xf numFmtId="0" fontId="8" fillId="0" borderId="2" xfId="0" applyFont="1" applyBorder="1" applyAlignment="1">
      <alignment horizontal="right" vertical="top"/>
    </xf>
    <xf numFmtId="0" fontId="10" fillId="3" borderId="0" xfId="3" applyFont="1" applyBorder="1" applyAlignment="1">
      <alignment horizontal="right" vertical="top"/>
    </xf>
    <xf numFmtId="0" fontId="8" fillId="2" borderId="1" xfId="2" applyFont="1" applyAlignment="1">
      <alignment horizontal="right" vertical="top"/>
    </xf>
    <xf numFmtId="0" fontId="10" fillId="6" borderId="3" xfId="3" applyFont="1" applyFill="1" applyBorder="1" applyAlignment="1">
      <alignment horizontal="right" vertical="top"/>
    </xf>
    <xf numFmtId="0" fontId="8" fillId="0" borderId="0" xfId="0" applyFont="1" applyAlignment="1">
      <alignment horizontal="right"/>
    </xf>
    <xf numFmtId="0" fontId="8" fillId="0" borderId="0" xfId="0" applyFont="1" applyAlignment="1">
      <alignment horizontal="right" vertical="top"/>
    </xf>
    <xf numFmtId="0" fontId="8" fillId="0" borderId="0" xfId="0" applyFont="1" applyAlignment="1">
      <alignment horizontal="right" vertical="top" wrapText="1"/>
    </xf>
    <xf numFmtId="164" fontId="5" fillId="0" borderId="0" xfId="1" applyNumberFormat="1" applyFont="1" applyBorder="1" applyAlignment="1">
      <alignment vertical="top"/>
    </xf>
    <xf numFmtId="0" fontId="10" fillId="3" borderId="8" xfId="3" applyFont="1" applyBorder="1" applyAlignment="1">
      <alignment vertical="top"/>
    </xf>
    <xf numFmtId="164" fontId="8" fillId="2" borderId="9" xfId="1" applyNumberFormat="1" applyFont="1" applyFill="1" applyBorder="1" applyAlignment="1">
      <alignment vertical="top"/>
    </xf>
    <xf numFmtId="3" fontId="7" fillId="0" borderId="2" xfId="0" applyNumberFormat="1" applyFont="1" applyBorder="1"/>
    <xf numFmtId="3" fontId="6" fillId="0" borderId="2" xfId="0" applyNumberFormat="1" applyFont="1" applyBorder="1"/>
    <xf numFmtId="3" fontId="5" fillId="0" borderId="2" xfId="0" applyNumberFormat="1" applyFont="1" applyBorder="1"/>
    <xf numFmtId="3" fontId="5" fillId="0" borderId="2" xfId="0" applyNumberFormat="1" applyFont="1" applyBorder="1" applyAlignment="1">
      <alignment horizontal="right" vertical="top"/>
    </xf>
    <xf numFmtId="0" fontId="5" fillId="0" borderId="2" xfId="0" applyFont="1" applyBorder="1" applyAlignment="1">
      <alignment horizontal="left" vertical="top"/>
    </xf>
    <xf numFmtId="0" fontId="8" fillId="5" borderId="2" xfId="0" applyFont="1" applyFill="1" applyBorder="1" applyAlignment="1">
      <alignment horizontal="left" vertical="top"/>
    </xf>
    <xf numFmtId="0" fontId="8" fillId="5" borderId="2" xfId="0" applyFont="1" applyFill="1" applyBorder="1" applyAlignment="1">
      <alignment horizontal="right" vertical="top"/>
    </xf>
    <xf numFmtId="0" fontId="3" fillId="5" borderId="2" xfId="0" applyFont="1" applyFill="1" applyBorder="1"/>
    <xf numFmtId="0" fontId="12" fillId="0" borderId="2" xfId="0" applyFont="1" applyBorder="1"/>
    <xf numFmtId="3" fontId="13" fillId="0" borderId="2" xfId="0" applyNumberFormat="1" applyFont="1" applyBorder="1"/>
    <xf numFmtId="3" fontId="14" fillId="0" borderId="2" xfId="0" applyNumberFormat="1" applyFont="1" applyBorder="1"/>
    <xf numFmtId="3" fontId="12" fillId="0" borderId="2" xfId="0" applyNumberFormat="1" applyFont="1" applyBorder="1"/>
    <xf numFmtId="164" fontId="16" fillId="4" borderId="2" xfId="1" applyNumberFormat="1" applyFont="1" applyFill="1" applyBorder="1" applyAlignment="1">
      <alignment horizontal="center" vertical="top"/>
    </xf>
    <xf numFmtId="164" fontId="16" fillId="4" borderId="2" xfId="1" applyNumberFormat="1" applyFont="1" applyFill="1" applyBorder="1" applyAlignment="1">
      <alignment horizontal="center" vertical="top" wrapText="1"/>
    </xf>
    <xf numFmtId="43" fontId="12" fillId="0" borderId="2" xfId="1" applyFont="1" applyBorder="1"/>
    <xf numFmtId="43" fontId="12" fillId="0" borderId="2" xfId="0" applyNumberFormat="1" applyFont="1" applyBorder="1"/>
    <xf numFmtId="0" fontId="12" fillId="4" borderId="13" xfId="0" applyFont="1" applyFill="1" applyBorder="1" applyAlignment="1">
      <alignment vertical="top"/>
    </xf>
    <xf numFmtId="164" fontId="16" fillId="4" borderId="14" xfId="1" applyNumberFormat="1" applyFont="1" applyFill="1" applyBorder="1" applyAlignment="1">
      <alignment horizontal="center" vertical="top" wrapText="1"/>
    </xf>
    <xf numFmtId="0" fontId="12" fillId="0" borderId="13" xfId="0" applyFont="1" applyBorder="1"/>
    <xf numFmtId="10" fontId="12" fillId="0" borderId="14" xfId="0" applyNumberFormat="1" applyFont="1" applyBorder="1"/>
    <xf numFmtId="0" fontId="12" fillId="6" borderId="15" xfId="0" applyFont="1" applyFill="1" applyBorder="1"/>
    <xf numFmtId="0" fontId="8" fillId="8" borderId="2" xfId="0" applyFont="1" applyFill="1" applyBorder="1" applyAlignment="1">
      <alignment horizontal="left" vertical="top"/>
    </xf>
    <xf numFmtId="3" fontId="8" fillId="8" borderId="2" xfId="0" applyNumberFormat="1" applyFont="1" applyFill="1" applyBorder="1" applyAlignment="1">
      <alignment horizontal="right" vertical="top"/>
    </xf>
    <xf numFmtId="165" fontId="12" fillId="6" borderId="16" xfId="0" applyNumberFormat="1" applyFont="1" applyFill="1" applyBorder="1"/>
    <xf numFmtId="165" fontId="12" fillId="6" borderId="17" xfId="0" applyNumberFormat="1" applyFont="1" applyFill="1" applyBorder="1"/>
    <xf numFmtId="165" fontId="0" fillId="0" borderId="0" xfId="0" applyNumberFormat="1"/>
    <xf numFmtId="168" fontId="0" fillId="0" borderId="0" xfId="0" applyNumberFormat="1"/>
    <xf numFmtId="0" fontId="18" fillId="7" borderId="10" xfId="5" applyNumberFormat="1" applyFont="1" applyBorder="1" applyAlignment="1" applyProtection="1"/>
    <xf numFmtId="166" fontId="18" fillId="7" borderId="12" xfId="5" applyNumberFormat="1" applyFont="1" applyBorder="1" applyAlignment="1">
      <alignment horizontal="right"/>
    </xf>
    <xf numFmtId="0" fontId="18" fillId="7" borderId="13" xfId="5" applyNumberFormat="1" applyFont="1" applyBorder="1" applyAlignment="1" applyProtection="1"/>
    <xf numFmtId="167" fontId="18" fillId="7" borderId="14" xfId="5" applyNumberFormat="1" applyFont="1" applyBorder="1" applyAlignment="1" applyProtection="1">
      <alignment horizontal="right"/>
    </xf>
    <xf numFmtId="0" fontId="19" fillId="7" borderId="13" xfId="5" applyNumberFormat="1" applyFont="1" applyBorder="1" applyAlignment="1" applyProtection="1"/>
    <xf numFmtId="168" fontId="19" fillId="7" borderId="14" xfId="5" applyNumberFormat="1" applyFont="1" applyBorder="1" applyAlignment="1" applyProtection="1">
      <alignment horizontal="right"/>
    </xf>
    <xf numFmtId="167" fontId="19" fillId="7" borderId="14" xfId="5" applyNumberFormat="1" applyFont="1" applyBorder="1" applyAlignment="1" applyProtection="1"/>
    <xf numFmtId="3" fontId="0" fillId="0" borderId="0" xfId="0" applyNumberFormat="1"/>
    <xf numFmtId="3" fontId="15" fillId="0" borderId="2" xfId="0" applyNumberFormat="1" applyFont="1" applyBorder="1" applyAlignment="1">
      <alignment horizontal="right"/>
    </xf>
    <xf numFmtId="3" fontId="5" fillId="0" borderId="2" xfId="0" applyNumberFormat="1" applyFont="1" applyBorder="1" applyAlignment="1">
      <alignment vertical="top" wrapText="1"/>
    </xf>
    <xf numFmtId="164" fontId="5" fillId="9" borderId="2" xfId="1" applyNumberFormat="1" applyFont="1" applyFill="1" applyBorder="1" applyAlignment="1">
      <alignment vertical="top"/>
    </xf>
    <xf numFmtId="0" fontId="0" fillId="0" borderId="2" xfId="0" applyBorder="1"/>
    <xf numFmtId="169" fontId="0" fillId="0" borderId="2" xfId="1" applyNumberFormat="1" applyFont="1" applyBorder="1"/>
    <xf numFmtId="169" fontId="0" fillId="0" borderId="0" xfId="0" applyNumberFormat="1"/>
    <xf numFmtId="169" fontId="3" fillId="0" borderId="0" xfId="0" applyNumberFormat="1" applyFont="1"/>
    <xf numFmtId="164" fontId="0" fillId="0" borderId="0" xfId="0" applyNumberFormat="1"/>
    <xf numFmtId="170" fontId="0" fillId="0" borderId="2" xfId="0" applyNumberFormat="1" applyBorder="1"/>
    <xf numFmtId="170" fontId="0" fillId="0" borderId="0" xfId="0" applyNumberFormat="1"/>
    <xf numFmtId="0" fontId="20" fillId="10" borderId="2" xfId="0" applyFont="1" applyFill="1" applyBorder="1"/>
    <xf numFmtId="0" fontId="8" fillId="0" borderId="2" xfId="0" applyFont="1" applyBorder="1" applyAlignment="1">
      <alignment horizontal="center" vertical="top" wrapText="1"/>
    </xf>
    <xf numFmtId="0" fontId="8" fillId="0" borderId="2" xfId="0" applyFont="1" applyBorder="1" applyAlignment="1">
      <alignment horizontal="center" vertical="top"/>
    </xf>
    <xf numFmtId="0" fontId="8" fillId="9" borderId="2" xfId="0" applyFont="1" applyFill="1" applyBorder="1" applyAlignment="1">
      <alignment horizontal="center" vertical="top"/>
    </xf>
    <xf numFmtId="0" fontId="10" fillId="3" borderId="0" xfId="3" applyFont="1" applyBorder="1" applyAlignment="1">
      <alignment horizontal="center" vertical="top"/>
    </xf>
    <xf numFmtId="3" fontId="0" fillId="0" borderId="2" xfId="0" applyNumberFormat="1" applyBorder="1"/>
    <xf numFmtId="167" fontId="0" fillId="0" borderId="0" xfId="0" applyNumberFormat="1"/>
    <xf numFmtId="171" fontId="0" fillId="0" borderId="0" xfId="0" applyNumberFormat="1"/>
    <xf numFmtId="0" fontId="19" fillId="10" borderId="13" xfId="5" applyNumberFormat="1" applyFont="1" applyFill="1" applyBorder="1" applyAlignment="1" applyProtection="1"/>
    <xf numFmtId="167" fontId="19" fillId="10" borderId="14" xfId="5" applyNumberFormat="1" applyFont="1" applyFill="1" applyBorder="1" applyAlignment="1" applyProtection="1"/>
    <xf numFmtId="0" fontId="19" fillId="10" borderId="15" xfId="5" applyNumberFormat="1" applyFont="1" applyFill="1" applyBorder="1" applyAlignment="1" applyProtection="1"/>
    <xf numFmtId="167" fontId="19" fillId="10" borderId="17" xfId="5" applyNumberFormat="1" applyFont="1" applyFill="1" applyBorder="1" applyAlignment="1" applyProtection="1"/>
    <xf numFmtId="0" fontId="22" fillId="0" borderId="2" xfId="0" applyFont="1" applyBorder="1" applyAlignment="1">
      <alignment horizontal="center"/>
    </xf>
    <xf numFmtId="0" fontId="22" fillId="0" borderId="0" xfId="0" applyFont="1"/>
    <xf numFmtId="165" fontId="22" fillId="0" borderId="2" xfId="0" applyNumberFormat="1" applyFont="1" applyBorder="1"/>
    <xf numFmtId="10" fontId="22" fillId="0" borderId="2" xfId="0" applyNumberFormat="1" applyFont="1" applyBorder="1"/>
    <xf numFmtId="0" fontId="21" fillId="10" borderId="0" xfId="0" applyFont="1" applyFill="1"/>
    <xf numFmtId="0" fontId="0" fillId="10" borderId="0" xfId="0" applyFill="1"/>
    <xf numFmtId="169" fontId="0" fillId="10" borderId="2" xfId="1" applyNumberFormat="1" applyFont="1" applyFill="1" applyBorder="1"/>
    <xf numFmtId="170" fontId="0" fillId="10" borderId="0" xfId="0" applyNumberFormat="1" applyFill="1"/>
    <xf numFmtId="0" fontId="0" fillId="9" borderId="0" xfId="0" applyFill="1"/>
    <xf numFmtId="170" fontId="0" fillId="9" borderId="0" xfId="0" applyNumberFormat="1" applyFill="1"/>
    <xf numFmtId="0" fontId="8" fillId="5" borderId="2" xfId="0" applyFont="1" applyFill="1" applyBorder="1" applyAlignment="1">
      <alignment horizontal="center"/>
    </xf>
    <xf numFmtId="0" fontId="0" fillId="10" borderId="18" xfId="0" applyFill="1" applyBorder="1" applyAlignment="1">
      <alignment horizontal="left" wrapText="1"/>
    </xf>
    <xf numFmtId="0" fontId="8" fillId="5" borderId="8" xfId="0" applyFont="1" applyFill="1" applyBorder="1" applyAlignment="1">
      <alignment horizontal="center"/>
    </xf>
    <xf numFmtId="0" fontId="0" fillId="0" borderId="18" xfId="0" applyBorder="1" applyAlignment="1">
      <alignment horizontal="center"/>
    </xf>
    <xf numFmtId="0" fontId="16" fillId="5" borderId="10" xfId="0" applyFont="1" applyFill="1" applyBorder="1" applyAlignment="1">
      <alignment horizontal="center"/>
    </xf>
    <xf numFmtId="0" fontId="16" fillId="5" borderId="11" xfId="0" applyFont="1" applyFill="1" applyBorder="1" applyAlignment="1">
      <alignment horizontal="center"/>
    </xf>
    <xf numFmtId="0" fontId="16" fillId="5" borderId="12" xfId="0" applyFont="1" applyFill="1" applyBorder="1" applyAlignment="1">
      <alignment horizontal="center"/>
    </xf>
    <xf numFmtId="0" fontId="0" fillId="0" borderId="0" xfId="0" applyAlignment="1">
      <alignment horizontal="center"/>
    </xf>
    <xf numFmtId="3" fontId="5" fillId="0" borderId="0" xfId="0" applyNumberFormat="1" applyFont="1"/>
    <xf numFmtId="169" fontId="5" fillId="0" borderId="0" xfId="0" applyNumberFormat="1" applyFont="1"/>
    <xf numFmtId="169" fontId="5" fillId="0" borderId="2" xfId="1" applyNumberFormat="1" applyFont="1" applyBorder="1"/>
    <xf numFmtId="0" fontId="5" fillId="0" borderId="2" xfId="0" applyFont="1" applyBorder="1" applyAlignment="1">
      <alignment horizontal="center"/>
    </xf>
    <xf numFmtId="0" fontId="0" fillId="0" borderId="2" xfId="0" applyBorder="1" applyAlignment="1">
      <alignment wrapText="1"/>
    </xf>
    <xf numFmtId="0" fontId="8" fillId="11" borderId="19" xfId="0" applyFont="1" applyFill="1" applyBorder="1" applyAlignment="1">
      <alignment horizontal="center" wrapText="1"/>
    </xf>
    <xf numFmtId="0" fontId="8" fillId="11" borderId="19" xfId="0" applyFont="1" applyFill="1" applyBorder="1" applyAlignment="1">
      <alignment horizontal="center"/>
    </xf>
    <xf numFmtId="0" fontId="0" fillId="0" borderId="8" xfId="0" applyBorder="1"/>
    <xf numFmtId="0" fontId="8" fillId="0" borderId="10" xfId="0" applyFont="1" applyBorder="1"/>
    <xf numFmtId="0" fontId="0" fillId="0" borderId="11" xfId="0" applyBorder="1"/>
    <xf numFmtId="169" fontId="8" fillId="0" borderId="11" xfId="1" applyNumberFormat="1" applyFont="1" applyBorder="1" applyAlignment="1">
      <alignment horizontal="center"/>
    </xf>
    <xf numFmtId="3" fontId="8" fillId="0" borderId="12" xfId="0" applyNumberFormat="1" applyFont="1" applyBorder="1" applyAlignment="1"/>
    <xf numFmtId="0" fontId="5" fillId="0" borderId="13" xfId="0" applyFont="1" applyBorder="1" applyAlignment="1">
      <alignment horizontal="center"/>
    </xf>
    <xf numFmtId="3" fontId="5" fillId="0" borderId="14" xfId="0" applyNumberFormat="1" applyFont="1" applyBorder="1"/>
    <xf numFmtId="0" fontId="5" fillId="0" borderId="15" xfId="0" applyFont="1" applyBorder="1" applyAlignment="1">
      <alignment horizontal="center"/>
    </xf>
    <xf numFmtId="0" fontId="5" fillId="0" borderId="16" xfId="0" applyFont="1" applyBorder="1" applyAlignment="1">
      <alignment horizontal="center"/>
    </xf>
    <xf numFmtId="169" fontId="5" fillId="0" borderId="16" xfId="1" applyNumberFormat="1" applyFont="1" applyBorder="1"/>
    <xf numFmtId="3" fontId="5" fillId="0" borderId="17" xfId="0" applyNumberFormat="1" applyFont="1" applyBorder="1"/>
    <xf numFmtId="3" fontId="5" fillId="0" borderId="8" xfId="0" applyNumberFormat="1" applyFont="1" applyBorder="1"/>
    <xf numFmtId="169" fontId="8" fillId="0" borderId="11" xfId="1" applyNumberFormat="1" applyFont="1" applyBorder="1"/>
    <xf numFmtId="3" fontId="8" fillId="0" borderId="12" xfId="0" applyNumberFormat="1" applyFont="1" applyBorder="1"/>
    <xf numFmtId="0" fontId="5" fillId="0" borderId="13" xfId="0" applyFont="1" applyBorder="1"/>
    <xf numFmtId="0" fontId="5" fillId="0" borderId="15" xfId="0" applyFont="1" applyBorder="1"/>
    <xf numFmtId="0" fontId="0" fillId="0" borderId="16" xfId="0" applyBorder="1"/>
    <xf numFmtId="0" fontId="5" fillId="0" borderId="8" xfId="0" applyFont="1" applyBorder="1"/>
    <xf numFmtId="169" fontId="5" fillId="0" borderId="8" xfId="0" applyNumberFormat="1" applyFont="1" applyBorder="1"/>
    <xf numFmtId="0" fontId="0" fillId="0" borderId="12" xfId="0" applyBorder="1"/>
    <xf numFmtId="169" fontId="0" fillId="0" borderId="14" xfId="0" applyNumberFormat="1" applyBorder="1"/>
    <xf numFmtId="43" fontId="0" fillId="0" borderId="14" xfId="0" applyNumberFormat="1" applyBorder="1"/>
    <xf numFmtId="0" fontId="0" fillId="0" borderId="17" xfId="0" applyBorder="1"/>
    <xf numFmtId="0" fontId="0" fillId="0" borderId="20" xfId="0" applyBorder="1"/>
    <xf numFmtId="169" fontId="0" fillId="0" borderId="21" xfId="0" applyNumberFormat="1" applyBorder="1"/>
    <xf numFmtId="43" fontId="0" fillId="0" borderId="21" xfId="0" applyNumberFormat="1" applyBorder="1"/>
    <xf numFmtId="0" fontId="0" fillId="0" borderId="22" xfId="0" applyBorder="1"/>
    <xf numFmtId="169" fontId="0" fillId="0" borderId="14" xfId="1" applyNumberFormat="1" applyFont="1" applyBorder="1"/>
    <xf numFmtId="3" fontId="5" fillId="0" borderId="20" xfId="0" applyNumberFormat="1" applyFont="1" applyBorder="1"/>
    <xf numFmtId="169" fontId="0" fillId="0" borderId="21" xfId="1" applyNumberFormat="1" applyFont="1" applyBorder="1"/>
    <xf numFmtId="0" fontId="5" fillId="0" borderId="10" xfId="0" applyFont="1" applyBorder="1"/>
    <xf numFmtId="169" fontId="5" fillId="0" borderId="12" xfId="0" applyNumberFormat="1" applyFont="1" applyBorder="1"/>
    <xf numFmtId="0" fontId="5" fillId="0" borderId="13" xfId="0" applyFont="1" applyFill="1" applyBorder="1"/>
    <xf numFmtId="169" fontId="0" fillId="0" borderId="23" xfId="0" applyNumberFormat="1" applyBorder="1"/>
    <xf numFmtId="0" fontId="0" fillId="0" borderId="23" xfId="0" applyBorder="1"/>
    <xf numFmtId="0" fontId="5" fillId="0" borderId="13" xfId="0" applyFont="1" applyBorder="1" applyAlignment="1">
      <alignment horizontal="left"/>
    </xf>
  </cellXfs>
  <cellStyles count="6">
    <cellStyle name="Accent3" xfId="3" builtinId="37"/>
    <cellStyle name="Check Cell" xfId="2" builtinId="23"/>
    <cellStyle name="Comma" xfId="1" builtinId="3"/>
    <cellStyle name="Good" xfId="5" builtinId="26"/>
    <cellStyle name="Hyperlink" xfId="4"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hyperlink" Target="https://www.un.org/en/development/desa/population/publications/pdf/popfacts/PopFacts_2017-2.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2DE032-4382-444C-B9E3-00E074DF18BC}">
  <dimension ref="A1:AN26"/>
  <sheetViews>
    <sheetView topLeftCell="A12" workbookViewId="0">
      <selection activeCell="E24" sqref="E24"/>
    </sheetView>
  </sheetViews>
  <sheetFormatPr defaultColWidth="8.81640625" defaultRowHeight="14.5" x14ac:dyDescent="0.35"/>
  <cols>
    <col min="1" max="1" width="87" bestFit="1" customWidth="1"/>
    <col min="2" max="2" width="18.36328125" customWidth="1"/>
    <col min="3" max="3" width="14.6328125" customWidth="1"/>
    <col min="6" max="6" width="11.36328125" customWidth="1"/>
    <col min="7" max="7" width="14.36328125" customWidth="1"/>
    <col min="9" max="9" width="14.81640625" customWidth="1"/>
  </cols>
  <sheetData>
    <row r="1" spans="1:7" ht="14" customHeight="1" x14ac:dyDescent="0.35">
      <c r="A1" s="96" t="s">
        <v>0</v>
      </c>
      <c r="B1" s="96"/>
      <c r="C1" s="96"/>
    </row>
    <row r="2" spans="1:7" ht="14" customHeight="1" x14ac:dyDescent="0.35">
      <c r="A2" s="10" t="s">
        <v>1</v>
      </c>
      <c r="B2" s="22" t="s">
        <v>2</v>
      </c>
      <c r="C2" s="11" t="s">
        <v>3</v>
      </c>
    </row>
    <row r="3" spans="1:7" ht="14" customHeight="1" x14ac:dyDescent="0.35">
      <c r="A3" s="4" t="s">
        <v>4</v>
      </c>
      <c r="B3" s="18" t="s">
        <v>5</v>
      </c>
      <c r="C3" s="5">
        <v>306531</v>
      </c>
      <c r="D3" t="s">
        <v>87</v>
      </c>
      <c r="E3" t="s">
        <v>97</v>
      </c>
    </row>
    <row r="4" spans="1:7" ht="14" customHeight="1" x14ac:dyDescent="0.35">
      <c r="A4" s="3" t="s">
        <v>68</v>
      </c>
      <c r="B4" s="19" t="str">
        <f>B3</f>
        <v>Activity 1.2.1</v>
      </c>
      <c r="C4" s="5">
        <v>110000</v>
      </c>
      <c r="D4" t="s">
        <v>87</v>
      </c>
      <c r="E4" t="s">
        <v>98</v>
      </c>
    </row>
    <row r="5" spans="1:7" ht="14" customHeight="1" x14ac:dyDescent="0.35">
      <c r="A5" s="7" t="s">
        <v>7</v>
      </c>
      <c r="B5" s="20"/>
      <c r="C5" s="9">
        <f>SUM(C3:C4)</f>
        <v>416531</v>
      </c>
    </row>
    <row r="6" spans="1:7" ht="27" customHeight="1" thickBot="1" x14ac:dyDescent="0.4">
      <c r="A6" s="4" t="s">
        <v>72</v>
      </c>
      <c r="B6" s="24" t="s">
        <v>9</v>
      </c>
      <c r="C6" s="5">
        <v>2500</v>
      </c>
      <c r="D6" t="s">
        <v>86</v>
      </c>
      <c r="E6" t="s">
        <v>105</v>
      </c>
    </row>
    <row r="7" spans="1:7" ht="14" customHeight="1" thickTop="1" thickBot="1" x14ac:dyDescent="0.4">
      <c r="A7" s="12" t="s">
        <v>10</v>
      </c>
      <c r="B7" s="21"/>
      <c r="C7" s="13">
        <f>SUM(C6:C6)</f>
        <v>2500</v>
      </c>
    </row>
    <row r="8" spans="1:7" ht="14" customHeight="1" thickTop="1" x14ac:dyDescent="0.35">
      <c r="A8" s="4" t="s">
        <v>69</v>
      </c>
      <c r="B8" s="18" t="s">
        <v>11</v>
      </c>
      <c r="C8" s="5">
        <f>800000-C5</f>
        <v>383469</v>
      </c>
      <c r="D8" t="s">
        <v>86</v>
      </c>
      <c r="E8" t="s">
        <v>106</v>
      </c>
    </row>
    <row r="9" spans="1:7" ht="14" customHeight="1" x14ac:dyDescent="0.35">
      <c r="A9" s="4" t="s">
        <v>12</v>
      </c>
      <c r="B9" s="23" t="s">
        <v>13</v>
      </c>
      <c r="C9" s="5">
        <v>60</v>
      </c>
      <c r="D9" t="s">
        <v>86</v>
      </c>
      <c r="E9" t="s">
        <v>106</v>
      </c>
    </row>
    <row r="10" spans="1:7" ht="14" customHeight="1" x14ac:dyDescent="0.35">
      <c r="A10" s="4" t="s">
        <v>14</v>
      </c>
      <c r="B10" s="23" t="s">
        <v>13</v>
      </c>
      <c r="C10" s="5">
        <v>360</v>
      </c>
      <c r="D10" t="s">
        <v>86</v>
      </c>
      <c r="E10" t="s">
        <v>106</v>
      </c>
    </row>
    <row r="11" spans="1:7" ht="14" customHeight="1" thickBot="1" x14ac:dyDescent="0.4">
      <c r="A11" s="27" t="s">
        <v>15</v>
      </c>
      <c r="B11" s="8"/>
      <c r="C11" s="28">
        <f>SUM(C8:C10)</f>
        <v>383889</v>
      </c>
    </row>
    <row r="12" spans="1:7" ht="14" customHeight="1" thickTop="1" x14ac:dyDescent="0.35">
      <c r="A12" s="15" t="s">
        <v>16</v>
      </c>
      <c r="B12" s="15"/>
      <c r="C12" s="16">
        <f>C5+C7+C11</f>
        <v>802920</v>
      </c>
    </row>
    <row r="13" spans="1:7" ht="14" customHeight="1" x14ac:dyDescent="0.35">
      <c r="A13" s="90" t="s">
        <v>70</v>
      </c>
      <c r="B13" s="1"/>
      <c r="C13" s="1"/>
    </row>
    <row r="14" spans="1:7" ht="14" customHeight="1" x14ac:dyDescent="0.35">
      <c r="A14" s="1"/>
      <c r="B14" s="1"/>
      <c r="C14" s="1"/>
      <c r="F14" s="36" t="s">
        <v>17</v>
      </c>
      <c r="G14" s="36" t="s">
        <v>18</v>
      </c>
    </row>
    <row r="15" spans="1:7" ht="14" customHeight="1" x14ac:dyDescent="0.35">
      <c r="A15" s="96" t="s">
        <v>19</v>
      </c>
      <c r="B15" s="96"/>
      <c r="C15" s="96"/>
      <c r="F15" s="2" t="s">
        <v>20</v>
      </c>
      <c r="G15" s="29">
        <v>921804</v>
      </c>
    </row>
    <row r="16" spans="1:7" ht="14" customHeight="1" x14ac:dyDescent="0.35">
      <c r="A16" s="10" t="s">
        <v>21</v>
      </c>
      <c r="B16" s="22" t="s">
        <v>2</v>
      </c>
      <c r="C16" s="11" t="s">
        <v>3</v>
      </c>
      <c r="F16" s="2" t="s">
        <v>22</v>
      </c>
      <c r="G16" s="30">
        <v>123379924</v>
      </c>
    </row>
    <row r="17" spans="1:40" ht="14" customHeight="1" x14ac:dyDescent="0.35">
      <c r="A17" s="4" t="s">
        <v>61</v>
      </c>
      <c r="B17" s="18" t="s">
        <v>5</v>
      </c>
      <c r="C17" s="5">
        <f>1/100*G21</f>
        <v>2442891.33</v>
      </c>
      <c r="D17" t="s">
        <v>86</v>
      </c>
      <c r="E17" t="s">
        <v>105</v>
      </c>
      <c r="F17" s="2" t="s">
        <v>23</v>
      </c>
      <c r="G17" s="79">
        <v>56660961</v>
      </c>
      <c r="I17" s="63"/>
    </row>
    <row r="18" spans="1:40" ht="14" customHeight="1" x14ac:dyDescent="0.35">
      <c r="A18" s="3" t="s">
        <v>24</v>
      </c>
      <c r="B18" s="19" t="str">
        <f>B17</f>
        <v>Activity 1.2.1</v>
      </c>
      <c r="C18" s="5">
        <f>5*C4</f>
        <v>550000</v>
      </c>
      <c r="D18" t="s">
        <v>87</v>
      </c>
      <c r="E18" t="s">
        <v>98</v>
      </c>
      <c r="F18" s="2" t="s">
        <v>25</v>
      </c>
      <c r="G18" s="30">
        <v>16976467</v>
      </c>
    </row>
    <row r="19" spans="1:40" ht="14" customHeight="1" x14ac:dyDescent="0.35">
      <c r="A19" s="7" t="s">
        <v>27</v>
      </c>
      <c r="B19" s="20"/>
      <c r="C19" s="9">
        <f>SUM(C17:C18)</f>
        <v>2992891.33</v>
      </c>
      <c r="F19" s="2" t="s">
        <v>26</v>
      </c>
      <c r="G19" s="29">
        <v>46349977</v>
      </c>
    </row>
    <row r="20" spans="1:40" ht="14" customHeight="1" thickBot="1" x14ac:dyDescent="0.4">
      <c r="A20" s="6" t="s">
        <v>29</v>
      </c>
      <c r="B20" s="24" t="s">
        <v>9</v>
      </c>
      <c r="C20" s="5">
        <f>5*C6</f>
        <v>12500</v>
      </c>
      <c r="D20" t="s">
        <v>86</v>
      </c>
      <c r="E20" t="s">
        <v>105</v>
      </c>
      <c r="F20" s="2" t="s">
        <v>28</v>
      </c>
      <c r="G20" s="29"/>
    </row>
    <row r="21" spans="1:40" ht="14" customHeight="1" thickTop="1" thickBot="1" x14ac:dyDescent="0.4">
      <c r="A21" s="12" t="s">
        <v>30</v>
      </c>
      <c r="B21" s="21"/>
      <c r="C21" s="13">
        <f>SUM(C20:C20)</f>
        <v>12500</v>
      </c>
      <c r="F21" s="2"/>
      <c r="G21" s="31">
        <f>SUM(G15:G20)</f>
        <v>244289133</v>
      </c>
    </row>
    <row r="22" spans="1:40" ht="14" customHeight="1" thickTop="1" x14ac:dyDescent="0.35">
      <c r="A22" s="4" t="s">
        <v>31</v>
      </c>
      <c r="B22" s="18" t="s">
        <v>11</v>
      </c>
      <c r="C22" s="5">
        <f>2*C8</f>
        <v>766938</v>
      </c>
      <c r="D22" t="s">
        <v>86</v>
      </c>
      <c r="E22" t="s">
        <v>106</v>
      </c>
    </row>
    <row r="23" spans="1:40" ht="14" customHeight="1" thickBot="1" x14ac:dyDescent="0.4">
      <c r="A23" s="4" t="s">
        <v>62</v>
      </c>
      <c r="B23" s="25" t="s">
        <v>13</v>
      </c>
      <c r="C23" s="26">
        <f>1/100*G21</f>
        <v>2442891.33</v>
      </c>
      <c r="D23" t="s">
        <v>86</v>
      </c>
      <c r="E23" t="s">
        <v>105</v>
      </c>
    </row>
    <row r="24" spans="1:40" ht="14" customHeight="1" thickTop="1" thickBot="1" x14ac:dyDescent="0.4">
      <c r="A24" s="14" t="s">
        <v>32</v>
      </c>
      <c r="B24" s="8"/>
      <c r="C24" s="13">
        <f>SUM(C22:C23)</f>
        <v>3209829.33</v>
      </c>
    </row>
    <row r="25" spans="1:40" ht="14" customHeight="1" thickTop="1" x14ac:dyDescent="0.35">
      <c r="A25" s="15" t="s">
        <v>16</v>
      </c>
      <c r="B25" s="15"/>
      <c r="C25" s="16">
        <f>C19+C21+C24</f>
        <v>6215220.6600000001</v>
      </c>
    </row>
    <row r="26" spans="1:40" s="91" customFormat="1" ht="27.65" customHeight="1" x14ac:dyDescent="0.35">
      <c r="A26" s="97" t="s">
        <v>71</v>
      </c>
      <c r="B26" s="97"/>
      <c r="C26" s="97"/>
      <c r="D26" s="94"/>
      <c r="E26" s="94"/>
      <c r="F26" s="94"/>
      <c r="G26" s="94"/>
      <c r="H26" s="94"/>
      <c r="I26" s="94"/>
      <c r="J26" s="94"/>
      <c r="K26" s="94"/>
      <c r="L26" s="94"/>
      <c r="M26" s="94"/>
      <c r="N26" s="94"/>
      <c r="O26" s="94"/>
      <c r="P26" s="94"/>
      <c r="Q26" s="94"/>
      <c r="R26" s="94"/>
      <c r="S26" s="94"/>
      <c r="T26" s="94"/>
      <c r="U26" s="94"/>
      <c r="V26" s="94"/>
      <c r="W26" s="94"/>
      <c r="X26" s="94"/>
      <c r="Y26" s="94"/>
      <c r="Z26" s="94"/>
      <c r="AA26" s="94"/>
      <c r="AB26" s="94"/>
      <c r="AC26" s="94"/>
      <c r="AD26" s="94"/>
      <c r="AE26" s="94"/>
      <c r="AF26" s="94"/>
      <c r="AG26" s="94"/>
      <c r="AH26" s="94"/>
      <c r="AI26" s="94"/>
      <c r="AJ26" s="94"/>
      <c r="AK26" s="94"/>
      <c r="AL26" s="94"/>
      <c r="AM26" s="94"/>
      <c r="AN26" s="94"/>
    </row>
  </sheetData>
  <mergeCells count="3">
    <mergeCell ref="A1:C1"/>
    <mergeCell ref="A15:C15"/>
    <mergeCell ref="A26:C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38B5CC-010F-43B8-8194-4518165787E0}">
  <dimension ref="A1:AP24"/>
  <sheetViews>
    <sheetView topLeftCell="A10" workbookViewId="0">
      <selection activeCell="J19" sqref="J19"/>
    </sheetView>
  </sheetViews>
  <sheetFormatPr defaultColWidth="8.81640625" defaultRowHeight="14.5" x14ac:dyDescent="0.35"/>
  <cols>
    <col min="1" max="1" width="102.453125" customWidth="1"/>
    <col min="2" max="2" width="15.81640625" customWidth="1"/>
    <col min="3" max="3" width="14" customWidth="1"/>
    <col min="4" max="6" width="11.81640625" hidden="1" customWidth="1"/>
    <col min="7" max="7" width="10.08984375" hidden="1" customWidth="1"/>
    <col min="8" max="8" width="12.6328125" hidden="1" customWidth="1"/>
    <col min="9" max="9" width="11.453125" hidden="1" customWidth="1"/>
    <col min="10" max="10" width="11.453125" customWidth="1"/>
    <col min="11" max="11" width="12.54296875" bestFit="1" customWidth="1"/>
    <col min="12" max="12" width="17.36328125" customWidth="1"/>
    <col min="13" max="13" width="17.453125" customWidth="1"/>
  </cols>
  <sheetData>
    <row r="1" spans="1:13" ht="14" customHeight="1" x14ac:dyDescent="0.35">
      <c r="A1" s="96" t="s">
        <v>33</v>
      </c>
      <c r="B1" s="96"/>
      <c r="C1" s="96"/>
      <c r="L1" s="34" t="s">
        <v>17</v>
      </c>
      <c r="M1" s="35" t="s">
        <v>18</v>
      </c>
    </row>
    <row r="2" spans="1:13" ht="14" customHeight="1" x14ac:dyDescent="0.35">
      <c r="A2" s="10" t="s">
        <v>1</v>
      </c>
      <c r="B2" s="22" t="s">
        <v>2</v>
      </c>
      <c r="C2" s="11" t="s">
        <v>3</v>
      </c>
      <c r="D2" s="67" t="s">
        <v>20</v>
      </c>
      <c r="E2" s="67" t="s">
        <v>22</v>
      </c>
      <c r="F2" s="67" t="s">
        <v>23</v>
      </c>
      <c r="G2" s="67" t="s">
        <v>25</v>
      </c>
      <c r="H2" s="67" t="s">
        <v>59</v>
      </c>
      <c r="L2" s="33" t="s">
        <v>20</v>
      </c>
      <c r="M2" s="32">
        <v>921804</v>
      </c>
    </row>
    <row r="3" spans="1:13" ht="14" customHeight="1" x14ac:dyDescent="0.35">
      <c r="A3" s="4" t="s">
        <v>52</v>
      </c>
      <c r="B3" s="75" t="s">
        <v>5</v>
      </c>
      <c r="C3" s="5">
        <v>31300</v>
      </c>
      <c r="D3" s="68">
        <v>5000</v>
      </c>
      <c r="E3" s="68">
        <v>3000</v>
      </c>
      <c r="F3" s="68">
        <v>15000</v>
      </c>
      <c r="G3" s="68">
        <v>3500</v>
      </c>
      <c r="H3" s="68">
        <v>4800</v>
      </c>
      <c r="I3" s="69">
        <f>SUM(D3:H3)</f>
        <v>31300</v>
      </c>
      <c r="J3" s="69" t="s">
        <v>98</v>
      </c>
      <c r="K3" s="69" t="s">
        <v>87</v>
      </c>
      <c r="L3" s="33" t="s">
        <v>22</v>
      </c>
      <c r="M3" s="32">
        <v>123379924</v>
      </c>
    </row>
    <row r="4" spans="1:13" ht="14" customHeight="1" x14ac:dyDescent="0.35">
      <c r="A4" s="4" t="s">
        <v>53</v>
      </c>
      <c r="B4" s="76" t="s">
        <v>6</v>
      </c>
      <c r="C4" s="5">
        <v>278000</v>
      </c>
      <c r="D4" s="68">
        <v>48000</v>
      </c>
      <c r="E4" s="68">
        <v>120000</v>
      </c>
      <c r="F4" s="68">
        <v>45000</v>
      </c>
      <c r="G4" s="68">
        <v>50000</v>
      </c>
      <c r="H4" s="68">
        <v>15000</v>
      </c>
      <c r="I4" s="69">
        <f t="shared" ref="I4:I5" si="0">SUM(D4:H4)</f>
        <v>278000</v>
      </c>
      <c r="J4" s="69" t="s">
        <v>106</v>
      </c>
      <c r="K4" s="69" t="s">
        <v>86</v>
      </c>
      <c r="L4" s="33" t="s">
        <v>23</v>
      </c>
      <c r="M4" s="32">
        <f>ADF_Beneficiaries!G17</f>
        <v>56660961</v>
      </c>
    </row>
    <row r="5" spans="1:13" ht="14" customHeight="1" x14ac:dyDescent="0.35">
      <c r="A5" s="4" t="s">
        <v>55</v>
      </c>
      <c r="B5" s="76" t="s">
        <v>54</v>
      </c>
      <c r="C5" s="5">
        <v>264000</v>
      </c>
      <c r="D5" s="68">
        <v>40000</v>
      </c>
      <c r="E5" s="68">
        <v>120000</v>
      </c>
      <c r="F5" s="68">
        <v>50000</v>
      </c>
      <c r="G5" s="68">
        <v>50000</v>
      </c>
      <c r="H5" s="68">
        <v>4000</v>
      </c>
      <c r="I5" s="69">
        <f t="shared" si="0"/>
        <v>264000</v>
      </c>
      <c r="J5" s="69" t="s">
        <v>98</v>
      </c>
      <c r="K5" s="69" t="s">
        <v>87</v>
      </c>
      <c r="L5" s="33" t="s">
        <v>25</v>
      </c>
      <c r="M5" s="32">
        <v>16976467</v>
      </c>
    </row>
    <row r="6" spans="1:13" ht="14" customHeight="1" x14ac:dyDescent="0.35">
      <c r="A6" s="74" t="s">
        <v>81</v>
      </c>
      <c r="B6" s="77"/>
      <c r="C6" s="66"/>
      <c r="D6" s="68"/>
      <c r="E6" s="68"/>
      <c r="F6" s="68"/>
      <c r="G6" s="68"/>
      <c r="H6" s="68"/>
      <c r="L6" s="33" t="s">
        <v>26</v>
      </c>
      <c r="M6" s="32">
        <v>46349977</v>
      </c>
    </row>
    <row r="7" spans="1:13" ht="14" customHeight="1" x14ac:dyDescent="0.35">
      <c r="A7" s="7" t="s">
        <v>7</v>
      </c>
      <c r="B7" s="78"/>
      <c r="C7" s="9">
        <f>C3+C4+C5</f>
        <v>573300</v>
      </c>
      <c r="D7" s="68"/>
      <c r="E7" s="68"/>
      <c r="F7" s="68"/>
      <c r="G7" s="68"/>
      <c r="H7" s="68"/>
      <c r="L7" s="50" t="s">
        <v>3</v>
      </c>
      <c r="M7" s="51">
        <f>SUM(M2:M6)</f>
        <v>244289133</v>
      </c>
    </row>
    <row r="8" spans="1:13" ht="14" customHeight="1" x14ac:dyDescent="0.35">
      <c r="A8" s="4" t="s">
        <v>66</v>
      </c>
      <c r="B8" s="76" t="s">
        <v>8</v>
      </c>
      <c r="C8" s="65">
        <f>1142000-C7</f>
        <v>568700</v>
      </c>
      <c r="D8" s="68"/>
      <c r="E8" s="68"/>
      <c r="F8" s="68"/>
      <c r="G8" s="68"/>
      <c r="H8" s="68"/>
      <c r="I8" s="70">
        <f>SUM(I3:I5)</f>
        <v>573300</v>
      </c>
      <c r="J8" s="70" t="s">
        <v>106</v>
      </c>
      <c r="K8" s="70" t="s">
        <v>86</v>
      </c>
    </row>
    <row r="9" spans="1:13" ht="14" customHeight="1" thickBot="1" x14ac:dyDescent="0.4">
      <c r="A9" s="4" t="s">
        <v>63</v>
      </c>
      <c r="B9" s="75" t="s">
        <v>64</v>
      </c>
      <c r="C9" s="65">
        <f>3600+4395</f>
        <v>7995</v>
      </c>
      <c r="D9" s="68">
        <v>210000</v>
      </c>
      <c r="E9" s="68">
        <v>200000</v>
      </c>
      <c r="F9" s="68">
        <v>400000</v>
      </c>
      <c r="G9" s="68">
        <v>32000</v>
      </c>
      <c r="H9" s="68">
        <v>300000</v>
      </c>
      <c r="I9" s="69">
        <f>SUM(D9:H9)</f>
        <v>1142000</v>
      </c>
      <c r="J9" s="69" t="s">
        <v>105</v>
      </c>
      <c r="K9" s="69" t="s">
        <v>86</v>
      </c>
    </row>
    <row r="10" spans="1:13" ht="15.5" thickTop="1" thickBot="1" x14ac:dyDescent="0.4">
      <c r="A10" s="12" t="s">
        <v>10</v>
      </c>
      <c r="B10" s="21"/>
      <c r="C10" s="13">
        <f>SUM(C8:C9)</f>
        <v>576695</v>
      </c>
      <c r="D10" s="68"/>
      <c r="E10" s="68">
        <v>3600</v>
      </c>
      <c r="F10" s="68"/>
      <c r="G10" s="68"/>
      <c r="H10" s="68"/>
      <c r="I10" s="69">
        <f t="shared" ref="I10" si="1">SUM(D10:H10)</f>
        <v>3600</v>
      </c>
      <c r="J10" s="69"/>
      <c r="K10" s="69"/>
      <c r="L10" s="63"/>
    </row>
    <row r="11" spans="1:13" ht="14" customHeight="1" thickTop="1" x14ac:dyDescent="0.35">
      <c r="A11" s="15" t="s">
        <v>16</v>
      </c>
      <c r="B11" s="15"/>
      <c r="C11" s="16">
        <f>C7+C10</f>
        <v>1149995</v>
      </c>
      <c r="D11" s="68"/>
      <c r="E11" s="68"/>
      <c r="F11" s="68"/>
      <c r="G11" s="68"/>
      <c r="H11" s="68"/>
    </row>
    <row r="12" spans="1:13" x14ac:dyDescent="0.35">
      <c r="A12" s="96" t="s">
        <v>34</v>
      </c>
      <c r="B12" s="98"/>
      <c r="C12" s="98"/>
      <c r="D12" s="68"/>
      <c r="E12" s="68"/>
      <c r="F12" s="68"/>
      <c r="G12" s="68"/>
      <c r="H12" s="68"/>
    </row>
    <row r="13" spans="1:13" ht="14" customHeight="1" x14ac:dyDescent="0.35">
      <c r="A13" s="10" t="s">
        <v>21</v>
      </c>
      <c r="B13" s="22" t="s">
        <v>2</v>
      </c>
      <c r="C13" s="11" t="s">
        <v>3</v>
      </c>
      <c r="D13" s="68">
        <f>SUM(D3:D12)</f>
        <v>303000</v>
      </c>
      <c r="E13" s="68">
        <f>SUM(E3:E12)</f>
        <v>446600</v>
      </c>
      <c r="F13" s="68">
        <f>SUM(F3:F12)</f>
        <v>510000</v>
      </c>
      <c r="G13" s="68">
        <f>SUM(G3:G12)</f>
        <v>135500</v>
      </c>
      <c r="H13" s="68">
        <f>SUM(H3:H12)</f>
        <v>323800</v>
      </c>
      <c r="I13" s="69">
        <f t="shared" ref="I13" si="2">SUM(D13:H13)</f>
        <v>1718900</v>
      </c>
      <c r="J13" s="69"/>
      <c r="K13" s="69"/>
    </row>
    <row r="14" spans="1:13" x14ac:dyDescent="0.35">
      <c r="A14" s="4" t="s">
        <v>57</v>
      </c>
      <c r="B14" s="75" t="s">
        <v>5</v>
      </c>
      <c r="C14" s="5">
        <f>C3*5</f>
        <v>156500</v>
      </c>
      <c r="J14" t="s">
        <v>98</v>
      </c>
      <c r="K14" t="s">
        <v>87</v>
      </c>
    </row>
    <row r="15" spans="1:13" x14ac:dyDescent="0.35">
      <c r="A15" s="4" t="s">
        <v>58</v>
      </c>
      <c r="B15" s="76" t="s">
        <v>6</v>
      </c>
      <c r="C15" s="5">
        <f>C4*5</f>
        <v>1390000</v>
      </c>
      <c r="J15" t="s">
        <v>106</v>
      </c>
      <c r="K15" t="s">
        <v>86</v>
      </c>
    </row>
    <row r="16" spans="1:13" x14ac:dyDescent="0.35">
      <c r="A16" s="7" t="s">
        <v>27</v>
      </c>
      <c r="B16" s="20"/>
      <c r="C16" s="9">
        <f>SUM(C14:C15)</f>
        <v>1546500</v>
      </c>
      <c r="D16" s="5">
        <f t="shared" ref="D16:H17" si="3">D3*5</f>
        <v>25000</v>
      </c>
      <c r="E16" s="5">
        <f t="shared" si="3"/>
        <v>15000</v>
      </c>
      <c r="F16" s="5">
        <f t="shared" si="3"/>
        <v>75000</v>
      </c>
      <c r="G16" s="5">
        <f t="shared" si="3"/>
        <v>17500</v>
      </c>
      <c r="H16" s="5">
        <f t="shared" si="3"/>
        <v>24000</v>
      </c>
      <c r="I16" s="71">
        <f t="shared" ref="I16:I21" si="4">SUM(D16:H16)</f>
        <v>156500</v>
      </c>
      <c r="J16" s="71"/>
      <c r="K16" s="71"/>
    </row>
    <row r="17" spans="1:42" ht="25" x14ac:dyDescent="0.35">
      <c r="A17" s="4" t="s">
        <v>82</v>
      </c>
      <c r="B17" s="76" t="s">
        <v>8</v>
      </c>
      <c r="C17" s="5">
        <f>2*C8</f>
        <v>1137400</v>
      </c>
      <c r="D17" s="5">
        <f t="shared" si="3"/>
        <v>240000</v>
      </c>
      <c r="E17" s="5">
        <f t="shared" si="3"/>
        <v>600000</v>
      </c>
      <c r="F17" s="5">
        <f t="shared" si="3"/>
        <v>225000</v>
      </c>
      <c r="G17" s="5">
        <f t="shared" si="3"/>
        <v>250000</v>
      </c>
      <c r="H17" s="5">
        <f t="shared" si="3"/>
        <v>75000</v>
      </c>
      <c r="I17" s="71">
        <f t="shared" si="4"/>
        <v>1390000</v>
      </c>
      <c r="J17" s="71" t="s">
        <v>106</v>
      </c>
      <c r="K17" s="71" t="s">
        <v>86</v>
      </c>
    </row>
    <row r="18" spans="1:42" ht="25.5" thickBot="1" x14ac:dyDescent="0.4">
      <c r="A18" s="4" t="s">
        <v>67</v>
      </c>
      <c r="B18" s="76" t="s">
        <v>56</v>
      </c>
      <c r="C18" s="5">
        <f>C9*20</f>
        <v>159900</v>
      </c>
      <c r="I18" s="71">
        <f t="shared" si="4"/>
        <v>0</v>
      </c>
      <c r="J18" s="71" t="s">
        <v>105</v>
      </c>
      <c r="K18" s="71" t="s">
        <v>86</v>
      </c>
    </row>
    <row r="19" spans="1:42" ht="15.5" thickTop="1" thickBot="1" x14ac:dyDescent="0.4">
      <c r="A19" s="12" t="s">
        <v>30</v>
      </c>
      <c r="B19" s="21"/>
      <c r="C19" s="13">
        <f>SUM(C17:C18)</f>
        <v>1297300</v>
      </c>
      <c r="D19" s="5" t="e">
        <f>#REF!*20</f>
        <v>#REF!</v>
      </c>
      <c r="E19" s="5" t="e">
        <f>#REF!*20</f>
        <v>#REF!</v>
      </c>
      <c r="F19" s="5" t="e">
        <f>#REF!*20</f>
        <v>#REF!</v>
      </c>
      <c r="G19" s="5" t="e">
        <f>#REF!*20</f>
        <v>#REF!</v>
      </c>
      <c r="H19" s="5" t="e">
        <f>#REF!*20</f>
        <v>#REF!</v>
      </c>
      <c r="I19" s="71" t="e">
        <f t="shared" si="4"/>
        <v>#REF!</v>
      </c>
      <c r="J19" s="71"/>
      <c r="K19" s="71"/>
    </row>
    <row r="20" spans="1:42" ht="15" thickTop="1" x14ac:dyDescent="0.35">
      <c r="A20" s="15" t="s">
        <v>16</v>
      </c>
      <c r="B20" s="15"/>
      <c r="C20" s="16">
        <f>C16+C19</f>
        <v>2843800</v>
      </c>
      <c r="D20" s="5">
        <f>D10*20</f>
        <v>0</v>
      </c>
      <c r="E20" s="5">
        <f>E10*20</f>
        <v>72000</v>
      </c>
      <c r="F20" s="5">
        <f>F10*20</f>
        <v>0</v>
      </c>
      <c r="G20" s="5">
        <f>G10*20</f>
        <v>0</v>
      </c>
      <c r="H20" s="5">
        <f>H10*20</f>
        <v>0</v>
      </c>
      <c r="I20" s="71">
        <f t="shared" si="4"/>
        <v>72000</v>
      </c>
      <c r="J20" s="71"/>
      <c r="K20" s="71"/>
    </row>
    <row r="21" spans="1:42" x14ac:dyDescent="0.35">
      <c r="B21" s="99" t="s">
        <v>60</v>
      </c>
      <c r="C21" s="99"/>
      <c r="I21" s="71">
        <f t="shared" si="4"/>
        <v>0</v>
      </c>
      <c r="J21" s="71"/>
      <c r="K21" s="71">
        <f>C20+C11+ADF_Beneficiaries!C12+ADF_Beneficiaries!C25</f>
        <v>11011935.66</v>
      </c>
    </row>
    <row r="22" spans="1:42" x14ac:dyDescent="0.35">
      <c r="A22" s="17" t="s">
        <v>35</v>
      </c>
      <c r="D22" s="72" t="e">
        <f>SUM(D16:D21)</f>
        <v>#REF!</v>
      </c>
      <c r="E22" s="72" t="e">
        <f>SUM(E16:E21)</f>
        <v>#REF!</v>
      </c>
      <c r="F22" s="72" t="e">
        <f>SUM(F16:F21)</f>
        <v>#REF!</v>
      </c>
      <c r="G22" s="72" t="e">
        <f>SUM(G16:G21)</f>
        <v>#REF!</v>
      </c>
      <c r="H22" s="72" t="e">
        <f>SUM(H16:H21)</f>
        <v>#REF!</v>
      </c>
      <c r="I22" s="73" t="e">
        <f>SUM(D22:H22)</f>
        <v>#REF!</v>
      </c>
      <c r="J22" s="73"/>
      <c r="K22" s="73"/>
    </row>
    <row r="23" spans="1:42" s="91" customFormat="1" x14ac:dyDescent="0.35">
      <c r="A23" s="91" t="s">
        <v>65</v>
      </c>
      <c r="D23" s="92">
        <f>(ADF_Beneficiaries!G15/ADF_Beneficiaries!$G$21)*ADF_Beneficiaries!$C$25</f>
        <v>23452.599773525908</v>
      </c>
      <c r="E23" s="92">
        <f>(ADF_Beneficiaries!G16/ADF_Beneficiaries!$G$21)*ADF_Beneficiaries!$C$25</f>
        <v>3139040.3791478924</v>
      </c>
      <c r="F23" s="92">
        <f>(ADF_Beneficiaries!G17/ADF_Beneficiaries!$G$21)*ADF_Beneficiaries!$C$25</f>
        <v>1441572.0056718783</v>
      </c>
      <c r="G23" s="92">
        <f>(ADF_Beneficiaries!G18/ADF_Beneficiaries!$G$21)*ADF_Beneficiaries!$C$25</f>
        <v>431916.4227096758</v>
      </c>
      <c r="H23" s="92">
        <f>(ADF_Beneficiaries!G19/ADF_Beneficiaries!$G$21)*ADF_Beneficiaries!$C$25</f>
        <v>1179239.2526970278</v>
      </c>
      <c r="I23" s="93">
        <f>SUM(D23:H23)</f>
        <v>6215220.6600000001</v>
      </c>
      <c r="J23" s="93"/>
      <c r="K23" s="95"/>
      <c r="L23" s="94"/>
      <c r="M23" s="94"/>
      <c r="N23" s="94"/>
      <c r="O23" s="94"/>
      <c r="P23" s="94"/>
      <c r="Q23" s="94"/>
      <c r="R23" s="94"/>
      <c r="S23" s="94"/>
      <c r="T23" s="94"/>
      <c r="U23" s="94"/>
      <c r="V23" s="94"/>
      <c r="W23" s="94"/>
      <c r="X23" s="94"/>
      <c r="Y23" s="94"/>
      <c r="Z23" s="94"/>
      <c r="AA23" s="94"/>
      <c r="AB23" s="94"/>
      <c r="AC23" s="94"/>
      <c r="AD23" s="94"/>
      <c r="AE23" s="94"/>
      <c r="AF23" s="94"/>
      <c r="AG23" s="94"/>
      <c r="AH23" s="94"/>
      <c r="AI23" s="94"/>
      <c r="AJ23" s="94"/>
      <c r="AK23" s="94"/>
      <c r="AL23" s="94"/>
      <c r="AM23" s="94"/>
      <c r="AN23" s="94"/>
      <c r="AO23" s="94"/>
      <c r="AP23" s="94"/>
    </row>
    <row r="24" spans="1:42" x14ac:dyDescent="0.35">
      <c r="D24" s="72" t="e">
        <f>D22+D23</f>
        <v>#REF!</v>
      </c>
      <c r="E24" s="72" t="e">
        <f t="shared" ref="E24:H24" si="5">E22+E23</f>
        <v>#REF!</v>
      </c>
      <c r="F24" s="72" t="e">
        <f t="shared" si="5"/>
        <v>#REF!</v>
      </c>
      <c r="G24" s="72" t="e">
        <f t="shared" si="5"/>
        <v>#REF!</v>
      </c>
      <c r="H24" s="72" t="e">
        <f t="shared" si="5"/>
        <v>#REF!</v>
      </c>
      <c r="I24" s="73" t="e">
        <f>SUM(D24:H24)</f>
        <v>#REF!</v>
      </c>
      <c r="J24" s="73"/>
      <c r="K24" s="73"/>
    </row>
  </sheetData>
  <mergeCells count="3">
    <mergeCell ref="A1:C1"/>
    <mergeCell ref="A12:C12"/>
    <mergeCell ref="B21:C21"/>
  </mergeCells>
  <hyperlinks>
    <hyperlink ref="A22" r:id="rId1" xr:uid="{80677FC4-8333-459D-92C6-C45B83CBD9B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F9877-3BB1-4F71-8569-8C653EAF54D4}">
  <dimension ref="A1:I43"/>
  <sheetViews>
    <sheetView tabSelected="1" workbookViewId="0">
      <selection activeCell="H21" sqref="H21"/>
    </sheetView>
  </sheetViews>
  <sheetFormatPr defaultColWidth="8.81640625" defaultRowHeight="14.5" x14ac:dyDescent="0.35"/>
  <cols>
    <col min="1" max="1" width="20.36328125" bestFit="1" customWidth="1"/>
    <col min="2" max="2" width="14.1796875" bestFit="1" customWidth="1"/>
    <col min="3" max="3" width="13.6328125" bestFit="1" customWidth="1"/>
    <col min="4" max="4" width="26.08984375" customWidth="1"/>
    <col min="5" max="5" width="24.6328125" customWidth="1"/>
    <col min="6" max="8" width="15.36328125" bestFit="1" customWidth="1"/>
    <col min="9" max="9" width="22.453125" bestFit="1" customWidth="1"/>
  </cols>
  <sheetData>
    <row r="1" spans="1:9" ht="15" customHeight="1" x14ac:dyDescent="0.35">
      <c r="A1" s="100" t="s">
        <v>36</v>
      </c>
      <c r="B1" s="101"/>
      <c r="C1" s="101"/>
      <c r="D1" s="101"/>
      <c r="E1" s="101"/>
      <c r="F1" s="101"/>
      <c r="G1" s="101"/>
      <c r="H1" s="101"/>
      <c r="I1" s="102"/>
    </row>
    <row r="2" spans="1:9" ht="15" customHeight="1" x14ac:dyDescent="0.35">
      <c r="A2" s="45" t="s">
        <v>37</v>
      </c>
      <c r="B2" s="41" t="s">
        <v>83</v>
      </c>
      <c r="C2" s="41" t="s">
        <v>38</v>
      </c>
      <c r="D2" s="42" t="s">
        <v>84</v>
      </c>
      <c r="E2" s="41" t="s">
        <v>85</v>
      </c>
      <c r="F2" s="41" t="s">
        <v>39</v>
      </c>
      <c r="G2" s="41" t="s">
        <v>40</v>
      </c>
      <c r="H2" s="41" t="s">
        <v>41</v>
      </c>
      <c r="I2" s="46" t="s">
        <v>42</v>
      </c>
    </row>
    <row r="3" spans="1:9" ht="15" customHeight="1" x14ac:dyDescent="0.35">
      <c r="A3" s="47" t="s">
        <v>43</v>
      </c>
      <c r="B3" s="43">
        <f>ADF_Beneficiaries!C12</f>
        <v>802920</v>
      </c>
      <c r="C3" s="43">
        <f>GCF_Beneficiaries!C11</f>
        <v>1149995</v>
      </c>
      <c r="D3" s="43">
        <f>SUM(B3:C3)</f>
        <v>1952915</v>
      </c>
      <c r="E3" s="43">
        <f>ADF_Beneficiaries!C25+GCF_Beneficiaries!C20</f>
        <v>9059020.6600000001</v>
      </c>
      <c r="F3" s="43">
        <f>D3+E3</f>
        <v>11011935.66</v>
      </c>
      <c r="G3" s="44">
        <f>F3/2</f>
        <v>5505967.8300000001</v>
      </c>
      <c r="H3" s="44">
        <f>F3-G3</f>
        <v>5505967.8300000001</v>
      </c>
      <c r="I3" s="48">
        <f>F3/B12</f>
        <v>4.5077468345675449E-2</v>
      </c>
    </row>
    <row r="4" spans="1:9" ht="15" customHeight="1" thickBot="1" x14ac:dyDescent="0.4">
      <c r="A4" s="49" t="s">
        <v>42</v>
      </c>
      <c r="B4" s="52">
        <f>B3/B12</f>
        <v>3.2867610201883194E-3</v>
      </c>
      <c r="C4" s="52">
        <f>C3/B12</f>
        <v>4.7075159908975565E-3</v>
      </c>
      <c r="D4" s="52">
        <f>D3/B12</f>
        <v>7.9942770110858763E-3</v>
      </c>
      <c r="E4" s="52">
        <f>E3/B12</f>
        <v>3.7083191334589573E-2</v>
      </c>
      <c r="F4" s="52">
        <f>F3/B12</f>
        <v>4.5077468345675449E-2</v>
      </c>
      <c r="G4" s="52">
        <f>G3/F3</f>
        <v>0.5</v>
      </c>
      <c r="H4" s="52">
        <f>H3/F3</f>
        <v>0.5</v>
      </c>
      <c r="I4" s="53">
        <f>I3</f>
        <v>4.5077468345675449E-2</v>
      </c>
    </row>
    <row r="6" spans="1:9" x14ac:dyDescent="0.35">
      <c r="E6" t="s">
        <v>44</v>
      </c>
    </row>
    <row r="7" spans="1:9" x14ac:dyDescent="0.35">
      <c r="A7" s="37" t="s">
        <v>20</v>
      </c>
      <c r="B7" s="38">
        <v>921804</v>
      </c>
      <c r="C7" s="1"/>
      <c r="D7" s="1"/>
      <c r="E7" s="1" t="s">
        <v>45</v>
      </c>
      <c r="F7" s="1"/>
      <c r="G7" s="1"/>
      <c r="H7" s="1"/>
      <c r="I7" s="1"/>
    </row>
    <row r="8" spans="1:9" x14ac:dyDescent="0.35">
      <c r="A8" s="37" t="s">
        <v>22</v>
      </c>
      <c r="B8" s="39">
        <v>123379924</v>
      </c>
      <c r="C8" s="1"/>
      <c r="D8" s="1"/>
      <c r="E8" s="1"/>
      <c r="F8" s="1"/>
      <c r="G8" s="1"/>
      <c r="H8" s="1"/>
      <c r="I8" s="1"/>
    </row>
    <row r="9" spans="1:9" x14ac:dyDescent="0.35">
      <c r="A9" s="37" t="s">
        <v>23</v>
      </c>
      <c r="B9" s="64">
        <f>ADF_Beneficiaries!G17</f>
        <v>56660961</v>
      </c>
      <c r="C9" s="1"/>
      <c r="D9" s="1"/>
      <c r="E9" s="1"/>
      <c r="F9" s="1"/>
      <c r="G9" s="1"/>
      <c r="H9" s="1"/>
      <c r="I9" s="1"/>
    </row>
    <row r="10" spans="1:9" x14ac:dyDescent="0.35">
      <c r="A10" s="37" t="s">
        <v>25</v>
      </c>
      <c r="B10" s="39">
        <v>16976467</v>
      </c>
      <c r="C10" s="1"/>
      <c r="G10" s="1"/>
      <c r="H10" s="1"/>
      <c r="I10" s="1"/>
    </row>
    <row r="11" spans="1:9" x14ac:dyDescent="0.35">
      <c r="A11" s="37" t="s">
        <v>26</v>
      </c>
      <c r="B11" s="38">
        <v>46349977</v>
      </c>
      <c r="C11" s="1"/>
      <c r="G11" s="1"/>
      <c r="H11" s="1"/>
      <c r="I11" s="1"/>
    </row>
    <row r="12" spans="1:9" x14ac:dyDescent="0.35">
      <c r="A12" s="37"/>
      <c r="B12" s="40">
        <f>SUM(B7:B11)</f>
        <v>244289133</v>
      </c>
      <c r="C12" s="1"/>
      <c r="G12" s="1"/>
      <c r="H12" s="1"/>
      <c r="I12" s="1"/>
    </row>
    <row r="13" spans="1:9" ht="27" thickBot="1" x14ac:dyDescent="0.4">
      <c r="A13" s="1"/>
      <c r="B13" s="1"/>
      <c r="C13" s="1"/>
      <c r="D13" s="109" t="s">
        <v>100</v>
      </c>
      <c r="E13" s="109" t="s">
        <v>101</v>
      </c>
      <c r="F13" s="110" t="s">
        <v>88</v>
      </c>
      <c r="G13" s="110" t="s">
        <v>89</v>
      </c>
      <c r="H13" s="1"/>
      <c r="I13" s="1"/>
    </row>
    <row r="14" spans="1:9" x14ac:dyDescent="0.35">
      <c r="A14" s="1"/>
      <c r="B14" s="1"/>
      <c r="C14" s="1"/>
      <c r="D14" s="112" t="s">
        <v>90</v>
      </c>
      <c r="E14" s="113"/>
      <c r="F14" s="114">
        <f>ADF_Beneficiaries!C6+ADF_Beneficiaries!C8+ADF_Beneficiaries!C9+ADF_Beneficiaries!C10</f>
        <v>386389</v>
      </c>
      <c r="G14" s="115">
        <f>GCF_Beneficiaries!C4+GCF_Beneficiaries!C8+GCF_Beneficiaries!C9</f>
        <v>854695</v>
      </c>
      <c r="H14" s="1"/>
      <c r="I14" s="1"/>
    </row>
    <row r="15" spans="1:9" x14ac:dyDescent="0.35">
      <c r="A15" s="1"/>
      <c r="B15" s="1"/>
      <c r="C15" s="1"/>
      <c r="D15" s="116"/>
      <c r="E15" s="107" t="s">
        <v>99</v>
      </c>
      <c r="F15" s="106">
        <f>ADF_Beneficiaries!C8+ADF_Beneficiaries!C9+ADF_Beneficiaries!C10</f>
        <v>383889</v>
      </c>
      <c r="G15" s="117">
        <f>GCF_Beneficiaries!C4+GCF_Beneficiaries!C8</f>
        <v>846700</v>
      </c>
      <c r="H15" s="1"/>
      <c r="I15" s="1"/>
    </row>
    <row r="16" spans="1:9" ht="15" thickBot="1" x14ac:dyDescent="0.4">
      <c r="A16" s="1"/>
      <c r="B16" s="1"/>
      <c r="C16" s="1"/>
      <c r="D16" s="118"/>
      <c r="E16" s="119" t="s">
        <v>102</v>
      </c>
      <c r="F16" s="120">
        <f>ADF_Beneficiaries!C6</f>
        <v>2500</v>
      </c>
      <c r="G16" s="121">
        <f>GCF_Beneficiaries!C9</f>
        <v>7995</v>
      </c>
      <c r="H16" s="1"/>
      <c r="I16" s="1"/>
    </row>
    <row r="17" spans="1:9" x14ac:dyDescent="0.35">
      <c r="A17" s="1"/>
      <c r="B17" s="1"/>
      <c r="C17" s="1"/>
      <c r="D17" s="112" t="s">
        <v>91</v>
      </c>
      <c r="E17" s="113"/>
      <c r="F17" s="123">
        <f>ADF_Beneficiaries!C17+ADF_Beneficiaries!C20+ADF_Beneficiaries!C22+ADF_Beneficiaries!C23</f>
        <v>5665220.6600000001</v>
      </c>
      <c r="G17" s="124">
        <f>GCF_Beneficiaries!C15+GCF_Beneficiaries!C17+GCF_Beneficiaries!C18</f>
        <v>2687300</v>
      </c>
      <c r="H17" s="105">
        <f>F17+G17+F23+G23</f>
        <v>9059020.6600000001</v>
      </c>
      <c r="I17" s="1"/>
    </row>
    <row r="18" spans="1:9" x14ac:dyDescent="0.35">
      <c r="A18" s="1"/>
      <c r="B18" s="1"/>
      <c r="C18" s="1"/>
      <c r="D18" s="125"/>
      <c r="E18" s="107" t="s">
        <v>99</v>
      </c>
      <c r="F18" s="106">
        <f>ADF_Beneficiaries!C22</f>
        <v>766938</v>
      </c>
      <c r="G18" s="117">
        <f>GCF_Beneficiaries!C15+GCF_Beneficiaries!C17</f>
        <v>2527400</v>
      </c>
      <c r="H18" s="105">
        <f>F17+F23</f>
        <v>6215220.6600000001</v>
      </c>
      <c r="I18" s="104">
        <f>G17+G23</f>
        <v>2843800</v>
      </c>
    </row>
    <row r="19" spans="1:9" ht="15" thickBot="1" x14ac:dyDescent="0.4">
      <c r="A19" s="1"/>
      <c r="B19" s="1"/>
      <c r="C19" s="1"/>
      <c r="D19" s="126"/>
      <c r="E19" s="119" t="s">
        <v>102</v>
      </c>
      <c r="F19" s="120">
        <f>ADF_Beneficiaries!C17+ADF_Beneficiaries!C20+ADF_Beneficiaries!C23</f>
        <v>4898282.66</v>
      </c>
      <c r="G19" s="121">
        <f>GCF_Beneficiaries!C18</f>
        <v>159900</v>
      </c>
      <c r="H19" s="105">
        <f>F14+F20</f>
        <v>802920</v>
      </c>
      <c r="I19" s="1"/>
    </row>
    <row r="20" spans="1:9" x14ac:dyDescent="0.35">
      <c r="A20" s="1"/>
      <c r="B20" s="1"/>
      <c r="C20" s="1"/>
      <c r="D20" s="112" t="s">
        <v>92</v>
      </c>
      <c r="E20" s="113"/>
      <c r="F20" s="123">
        <f>ADF_Beneficiaries!C3+ADF_Beneficiaries!C4</f>
        <v>416531</v>
      </c>
      <c r="G20" s="124">
        <f>GCF_Beneficiaries!C3+GCF_Beneficiaries!C5</f>
        <v>295300</v>
      </c>
      <c r="H20" s="104">
        <f>G14+G20</f>
        <v>1149995</v>
      </c>
      <c r="I20" s="1"/>
    </row>
    <row r="21" spans="1:9" x14ac:dyDescent="0.35">
      <c r="A21" s="1"/>
      <c r="B21" s="1"/>
      <c r="C21" s="1"/>
      <c r="D21" s="125"/>
      <c r="E21" s="67" t="s">
        <v>103</v>
      </c>
      <c r="F21" s="106">
        <f>ADF_Beneficiaries!C4</f>
        <v>110000</v>
      </c>
      <c r="G21" s="117">
        <f>GCF_Beneficiaries!C3+GCF_Beneficiaries!C5</f>
        <v>295300</v>
      </c>
      <c r="H21" s="1"/>
      <c r="I21" s="1"/>
    </row>
    <row r="22" spans="1:9" ht="15" thickBot="1" x14ac:dyDescent="0.4">
      <c r="A22" s="1"/>
      <c r="B22" s="1"/>
      <c r="C22" s="1"/>
      <c r="D22" s="126"/>
      <c r="E22" s="127" t="s">
        <v>104</v>
      </c>
      <c r="F22" s="120">
        <f>ADF_Beneficiaries!C3</f>
        <v>306531</v>
      </c>
      <c r="G22" s="121">
        <v>0</v>
      </c>
      <c r="H22" s="1"/>
      <c r="I22" s="1"/>
    </row>
    <row r="23" spans="1:9" x14ac:dyDescent="0.35">
      <c r="D23" s="112" t="s">
        <v>93</v>
      </c>
      <c r="E23" s="113"/>
      <c r="F23" s="123">
        <f>ADF_Beneficiaries!C18</f>
        <v>550000</v>
      </c>
      <c r="G23" s="124">
        <f>GCF_Beneficiaries!C14</f>
        <v>156500</v>
      </c>
    </row>
    <row r="24" spans="1:9" x14ac:dyDescent="0.35">
      <c r="D24" s="125"/>
      <c r="E24" s="67" t="s">
        <v>103</v>
      </c>
      <c r="F24" s="106">
        <f>ADF_Beneficiaries!C18</f>
        <v>550000</v>
      </c>
      <c r="G24" s="117">
        <f>GCF_Beneficiaries!C14</f>
        <v>156500</v>
      </c>
    </row>
    <row r="25" spans="1:9" ht="15" thickBot="1" x14ac:dyDescent="0.4">
      <c r="D25" s="126"/>
      <c r="E25" s="127" t="s">
        <v>104</v>
      </c>
      <c r="F25" s="121">
        <v>0</v>
      </c>
      <c r="G25" s="121"/>
    </row>
    <row r="26" spans="1:9" x14ac:dyDescent="0.35">
      <c r="D26" s="128" t="s">
        <v>96</v>
      </c>
      <c r="E26" s="111"/>
      <c r="F26" s="129">
        <f>F14+F17+F20+F23</f>
        <v>7018140.6600000001</v>
      </c>
      <c r="G26" s="122">
        <f>G14+G17+G20+G23</f>
        <v>3993795</v>
      </c>
      <c r="H26" s="69">
        <f>F26+G26</f>
        <v>11011935.66</v>
      </c>
    </row>
    <row r="27" spans="1:9" x14ac:dyDescent="0.35">
      <c r="D27" s="1"/>
      <c r="E27" s="105"/>
      <c r="F27" s="104"/>
    </row>
    <row r="28" spans="1:9" ht="15" thickBot="1" x14ac:dyDescent="0.4">
      <c r="D28" s="1"/>
      <c r="E28" s="105"/>
      <c r="F28" s="104"/>
    </row>
    <row r="29" spans="1:9" x14ac:dyDescent="0.35">
      <c r="D29" s="141"/>
      <c r="E29" s="142"/>
      <c r="F29" s="139" t="s">
        <v>109</v>
      </c>
      <c r="G29" s="130" t="s">
        <v>110</v>
      </c>
      <c r="H29" s="134" t="s">
        <v>111</v>
      </c>
      <c r="I29" s="130" t="s">
        <v>112</v>
      </c>
    </row>
    <row r="30" spans="1:9" x14ac:dyDescent="0.35">
      <c r="D30" s="125" t="s">
        <v>94</v>
      </c>
      <c r="E30" s="131">
        <f>F14+G14+F20+G20</f>
        <v>1952915</v>
      </c>
      <c r="F30" s="140">
        <f>E30/2</f>
        <v>976457.5</v>
      </c>
      <c r="G30" s="138">
        <f>F30</f>
        <v>976457.5</v>
      </c>
      <c r="H30" s="135">
        <f>E30*0.3</f>
        <v>585874.5</v>
      </c>
      <c r="I30" s="131">
        <f>H30/2</f>
        <v>292937.25</v>
      </c>
    </row>
    <row r="31" spans="1:9" x14ac:dyDescent="0.35">
      <c r="D31" s="125" t="s">
        <v>95</v>
      </c>
      <c r="E31" s="131">
        <f>F17+G17+F23+G23</f>
        <v>9059020.6600000001</v>
      </c>
      <c r="F31" s="140">
        <f t="shared" ref="F31:F42" si="0">E31/2</f>
        <v>4529510.33</v>
      </c>
      <c r="G31" s="138">
        <f t="shared" ref="G31:G41" si="1">F31</f>
        <v>4529510.33</v>
      </c>
      <c r="H31" s="135">
        <f t="shared" ref="H31:H42" si="2">E31*0.3</f>
        <v>2717706.1979999999</v>
      </c>
      <c r="I31" s="131">
        <f t="shared" ref="I31:I43" si="3">H31/2</f>
        <v>1358853.0989999999</v>
      </c>
    </row>
    <row r="32" spans="1:9" x14ac:dyDescent="0.35">
      <c r="D32" s="143" t="s">
        <v>107</v>
      </c>
      <c r="E32" s="131">
        <f>F14+G14</f>
        <v>1241084</v>
      </c>
      <c r="F32" s="140">
        <f t="shared" si="0"/>
        <v>620542</v>
      </c>
      <c r="G32" s="138">
        <f t="shared" si="1"/>
        <v>620542</v>
      </c>
      <c r="H32" s="135">
        <f t="shared" si="2"/>
        <v>372325.2</v>
      </c>
      <c r="I32" s="131">
        <f t="shared" si="3"/>
        <v>186162.6</v>
      </c>
    </row>
    <row r="33" spans="4:9" x14ac:dyDescent="0.35">
      <c r="D33" s="143" t="s">
        <v>108</v>
      </c>
      <c r="E33" s="131">
        <f>F17+G17</f>
        <v>8352520.6600000001</v>
      </c>
      <c r="F33" s="140">
        <f t="shared" si="0"/>
        <v>4176260.33</v>
      </c>
      <c r="G33" s="138">
        <f t="shared" si="1"/>
        <v>4176260.33</v>
      </c>
      <c r="H33" s="135">
        <f t="shared" si="2"/>
        <v>2505756.1979999999</v>
      </c>
      <c r="I33" s="131">
        <f t="shared" si="3"/>
        <v>1252878.0989999999</v>
      </c>
    </row>
    <row r="34" spans="4:9" x14ac:dyDescent="0.35">
      <c r="D34" s="146" t="s">
        <v>113</v>
      </c>
      <c r="E34" s="131">
        <f>F15+G15</f>
        <v>1230589</v>
      </c>
      <c r="F34" s="140">
        <f t="shared" si="0"/>
        <v>615294.5</v>
      </c>
      <c r="G34" s="138">
        <f t="shared" si="1"/>
        <v>615294.5</v>
      </c>
      <c r="H34" s="135">
        <f t="shared" si="2"/>
        <v>369176.7</v>
      </c>
      <c r="I34" s="131">
        <f t="shared" si="3"/>
        <v>184588.35</v>
      </c>
    </row>
    <row r="35" spans="4:9" x14ac:dyDescent="0.35">
      <c r="D35" s="146" t="s">
        <v>114</v>
      </c>
      <c r="E35" s="131">
        <f>F18+G18</f>
        <v>3294338</v>
      </c>
      <c r="F35" s="140">
        <f t="shared" si="0"/>
        <v>1647169</v>
      </c>
      <c r="G35" s="138">
        <f t="shared" si="1"/>
        <v>1647169</v>
      </c>
      <c r="H35" s="135">
        <f t="shared" si="2"/>
        <v>988301.39999999991</v>
      </c>
      <c r="I35" s="131">
        <f t="shared" si="3"/>
        <v>494150.69999999995</v>
      </c>
    </row>
    <row r="36" spans="4:9" x14ac:dyDescent="0.35">
      <c r="D36" s="116" t="s">
        <v>115</v>
      </c>
      <c r="E36" s="131">
        <f>F16+G16</f>
        <v>10495</v>
      </c>
      <c r="F36" s="140">
        <f t="shared" si="0"/>
        <v>5247.5</v>
      </c>
      <c r="G36" s="138">
        <f t="shared" si="1"/>
        <v>5247.5</v>
      </c>
      <c r="H36" s="136">
        <f t="shared" si="2"/>
        <v>3148.5</v>
      </c>
      <c r="I36" s="132">
        <f t="shared" si="3"/>
        <v>1574.25</v>
      </c>
    </row>
    <row r="37" spans="4:9" x14ac:dyDescent="0.35">
      <c r="D37" s="116" t="s">
        <v>116</v>
      </c>
      <c r="E37" s="131">
        <f>F19+G19</f>
        <v>5058182.66</v>
      </c>
      <c r="F37" s="140">
        <f t="shared" si="0"/>
        <v>2529091.33</v>
      </c>
      <c r="G37" s="138">
        <f t="shared" si="1"/>
        <v>2529091.33</v>
      </c>
      <c r="H37" s="136">
        <f t="shared" si="2"/>
        <v>1517454.798</v>
      </c>
      <c r="I37" s="132">
        <f t="shared" si="3"/>
        <v>758727.39899999998</v>
      </c>
    </row>
    <row r="38" spans="4:9" x14ac:dyDescent="0.35">
      <c r="D38" s="143" t="s">
        <v>117</v>
      </c>
      <c r="E38" s="144">
        <f>F20+G20</f>
        <v>711831</v>
      </c>
      <c r="F38" s="140">
        <f t="shared" si="0"/>
        <v>355915.5</v>
      </c>
      <c r="G38" s="138">
        <f t="shared" si="1"/>
        <v>355915.5</v>
      </c>
      <c r="H38" s="136">
        <f t="shared" si="2"/>
        <v>213549.3</v>
      </c>
      <c r="I38" s="132">
        <f t="shared" si="3"/>
        <v>106774.65</v>
      </c>
    </row>
    <row r="39" spans="4:9" x14ac:dyDescent="0.35">
      <c r="D39" s="143" t="s">
        <v>118</v>
      </c>
      <c r="E39" s="144">
        <f>F23+G23</f>
        <v>706500</v>
      </c>
      <c r="F39" s="140">
        <f t="shared" si="0"/>
        <v>353250</v>
      </c>
      <c r="G39" s="138">
        <f t="shared" si="1"/>
        <v>353250</v>
      </c>
      <c r="H39" s="136">
        <f t="shared" si="2"/>
        <v>211950</v>
      </c>
      <c r="I39" s="132">
        <f t="shared" si="3"/>
        <v>105975</v>
      </c>
    </row>
    <row r="40" spans="4:9" ht="29" x14ac:dyDescent="0.35">
      <c r="D40" s="108" t="s">
        <v>119</v>
      </c>
      <c r="E40" s="144">
        <f>F21+G21</f>
        <v>405300</v>
      </c>
      <c r="F40" s="140">
        <f t="shared" si="0"/>
        <v>202650</v>
      </c>
      <c r="G40" s="138">
        <f t="shared" si="1"/>
        <v>202650</v>
      </c>
      <c r="H40" s="135">
        <f t="shared" si="2"/>
        <v>121590</v>
      </c>
      <c r="I40" s="131">
        <f t="shared" si="3"/>
        <v>60795</v>
      </c>
    </row>
    <row r="41" spans="4:9" ht="29" x14ac:dyDescent="0.35">
      <c r="D41" s="108" t="s">
        <v>120</v>
      </c>
      <c r="E41" s="144">
        <f>F24+G24</f>
        <v>706500</v>
      </c>
      <c r="F41" s="140">
        <f t="shared" si="0"/>
        <v>353250</v>
      </c>
      <c r="G41" s="138">
        <f t="shared" si="1"/>
        <v>353250</v>
      </c>
      <c r="H41" s="135">
        <f t="shared" si="2"/>
        <v>211950</v>
      </c>
      <c r="I41" s="131">
        <f t="shared" si="3"/>
        <v>105975</v>
      </c>
    </row>
    <row r="42" spans="4:9" ht="29" x14ac:dyDescent="0.35">
      <c r="D42" s="108" t="s">
        <v>121</v>
      </c>
      <c r="E42" s="144">
        <f>F22</f>
        <v>306531</v>
      </c>
      <c r="F42" s="140">
        <f t="shared" si="0"/>
        <v>153265.5</v>
      </c>
      <c r="G42" s="145"/>
      <c r="H42" s="135">
        <f t="shared" si="2"/>
        <v>91959.3</v>
      </c>
      <c r="I42" s="132">
        <f t="shared" si="3"/>
        <v>45979.65</v>
      </c>
    </row>
    <row r="43" spans="4:9" ht="29.5" thickBot="1" x14ac:dyDescent="0.4">
      <c r="D43" s="108" t="s">
        <v>122</v>
      </c>
      <c r="E43" s="133">
        <f>0</f>
        <v>0</v>
      </c>
      <c r="F43" s="137"/>
      <c r="G43" s="133"/>
      <c r="H43" s="137"/>
      <c r="I43" s="132">
        <f t="shared" si="3"/>
        <v>0</v>
      </c>
    </row>
  </sheetData>
  <mergeCells count="1">
    <mergeCell ref="A1:I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26F3C4-CD8B-4AD5-81FC-829328A89D32}">
  <dimension ref="A1:G15"/>
  <sheetViews>
    <sheetView workbookViewId="0">
      <selection activeCell="F22" sqref="F22"/>
    </sheetView>
  </sheetViews>
  <sheetFormatPr defaultColWidth="8.81640625" defaultRowHeight="14.5" x14ac:dyDescent="0.35"/>
  <cols>
    <col min="1" max="1" width="44.08984375" bestFit="1" customWidth="1"/>
    <col min="2" max="2" width="10.1796875" customWidth="1"/>
    <col min="6" max="6" width="9" bestFit="1" customWidth="1"/>
  </cols>
  <sheetData>
    <row r="1" spans="1:7" ht="13.25" customHeight="1" x14ac:dyDescent="0.35">
      <c r="A1" s="56" t="s">
        <v>46</v>
      </c>
      <c r="B1" s="57">
        <v>335.29864148430431</v>
      </c>
    </row>
    <row r="2" spans="1:7" ht="13.25" customHeight="1" x14ac:dyDescent="0.35">
      <c r="A2" s="58" t="s">
        <v>75</v>
      </c>
      <c r="B2" s="59">
        <v>151.00491826745883</v>
      </c>
      <c r="C2" s="80"/>
    </row>
    <row r="3" spans="1:7" ht="13.25" customHeight="1" x14ac:dyDescent="0.35">
      <c r="A3" s="60" t="s">
        <v>47</v>
      </c>
      <c r="B3" s="61">
        <v>1.9</v>
      </c>
      <c r="F3" s="81"/>
    </row>
    <row r="4" spans="1:7" ht="13.25" customHeight="1" x14ac:dyDescent="0.35">
      <c r="A4" s="60" t="s">
        <v>48</v>
      </c>
      <c r="B4" s="61">
        <v>10.7</v>
      </c>
      <c r="F4" s="81"/>
    </row>
    <row r="5" spans="1:7" ht="13.25" customHeight="1" x14ac:dyDescent="0.35">
      <c r="A5" s="60" t="s">
        <v>49</v>
      </c>
      <c r="B5" s="62">
        <f>B1/B3</f>
        <v>176.47296920226543</v>
      </c>
    </row>
    <row r="6" spans="1:7" ht="13.25" customHeight="1" x14ac:dyDescent="0.35">
      <c r="A6" s="60" t="s">
        <v>76</v>
      </c>
      <c r="B6" s="62">
        <f>B2-B8</f>
        <v>134.70491826745882</v>
      </c>
    </row>
    <row r="7" spans="1:7" ht="13.25" customHeight="1" x14ac:dyDescent="0.35">
      <c r="A7" s="82" t="s">
        <v>50</v>
      </c>
      <c r="B7" s="83">
        <f>B6/B3</f>
        <v>70.897325403925706</v>
      </c>
    </row>
    <row r="8" spans="1:7" ht="13.25" customHeight="1" x14ac:dyDescent="0.35">
      <c r="A8" s="60" t="s">
        <v>73</v>
      </c>
      <c r="B8" s="62">
        <v>16.3</v>
      </c>
      <c r="E8" s="103"/>
      <c r="F8" s="103"/>
    </row>
    <row r="9" spans="1:7" ht="13.25" customHeight="1" x14ac:dyDescent="0.35">
      <c r="A9" s="60" t="s">
        <v>74</v>
      </c>
      <c r="B9" s="62">
        <f>B1/B4</f>
        <v>31.336321634047135</v>
      </c>
      <c r="E9" s="86" t="s">
        <v>77</v>
      </c>
      <c r="F9" s="86" t="s">
        <v>78</v>
      </c>
      <c r="G9" s="87"/>
    </row>
    <row r="10" spans="1:7" ht="13.25" customHeight="1" thickBot="1" x14ac:dyDescent="0.4">
      <c r="A10" s="84" t="s">
        <v>51</v>
      </c>
      <c r="B10" s="85">
        <f>B8/B4</f>
        <v>1.5233644859813085</v>
      </c>
      <c r="E10" s="88">
        <f>B7/B5</f>
        <v>0.40174609020527308</v>
      </c>
      <c r="F10" s="88">
        <f>1-E10</f>
        <v>0.59825390979472692</v>
      </c>
      <c r="G10" s="87" t="s">
        <v>79</v>
      </c>
    </row>
    <row r="11" spans="1:7" x14ac:dyDescent="0.35">
      <c r="E11" s="89">
        <f>B10/B9</f>
        <v>4.8613379188901427E-2</v>
      </c>
      <c r="F11" s="89">
        <f>1-E11</f>
        <v>0.95138662081109859</v>
      </c>
      <c r="G11" s="87" t="s">
        <v>80</v>
      </c>
    </row>
    <row r="14" spans="1:7" x14ac:dyDescent="0.35">
      <c r="C14" s="54"/>
      <c r="E14" s="55"/>
    </row>
    <row r="15" spans="1:7" x14ac:dyDescent="0.35">
      <c r="C15" s="54"/>
    </row>
  </sheetData>
  <mergeCells count="1">
    <mergeCell ref="E8:F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66ae72f-6d51-4737-8f6b-a9169c366b64">
      <Terms xmlns="http://schemas.microsoft.com/office/infopath/2007/PartnerControls"/>
    </lcf76f155ced4ddcb4097134ff3c332f>
    <TaxCatchAll xmlns="50c9b839-8b53-4ddb-9b24-b96221f2bda6" xsi:nil="true"/>
    <remarks xmlns="366ae72f-6d51-4737-8f6b-a9169c366b64" xsi:nil="true"/>
    <file_x0020_ xmlns="366ae72f-6d51-4737-8f6b-a9169c366b6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20" ma:contentTypeDescription="Create a new document." ma:contentTypeScope="" ma:versionID="ea4e5d10fa89c9815ebf3d9d51abb56c">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bb0d8430c0dc2f6bfac168702e80480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81D9B6-71DD-48D7-A1DE-292EDFEDB9CE}">
  <ds:schemaRefs>
    <ds:schemaRef ds:uri="http://schemas.microsoft.com/sharepoint/v3/contenttype/forms"/>
  </ds:schemaRefs>
</ds:datastoreItem>
</file>

<file path=customXml/itemProps2.xml><?xml version="1.0" encoding="utf-8"?>
<ds:datastoreItem xmlns:ds="http://schemas.openxmlformats.org/officeDocument/2006/customXml" ds:itemID="{2962AF82-E839-4092-BDF7-8D587CC9C29F}">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901A934-5DD6-4F4E-AC71-4FB4ADD4B4E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ADF_Beneficiaries</vt:lpstr>
      <vt:lpstr>GCF_Beneficiaries</vt:lpstr>
      <vt:lpstr>Total_ADF_GCF</vt:lpstr>
      <vt:lpstr>EfficiencyTotal Program Funding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Fonta William</dc:creator>
  <cp:keywords/>
  <dc:description/>
  <cp:lastModifiedBy>Shakil Beedassy</cp:lastModifiedBy>
  <cp:revision/>
  <dcterms:created xsi:type="dcterms:W3CDTF">2022-12-13T21:58:28Z</dcterms:created>
  <dcterms:modified xsi:type="dcterms:W3CDTF">2024-04-24T01:04:31Z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MediaServiceImageTags">
    <vt:lpwstr/>
  </property>
</Properties>
</file>