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ifad.sharepoint.com/sites/IFAD-GCFBalsas/Shared Documents/General/5_CIC3 Submissions/CIC3_Round 5/FP package/"/>
    </mc:Choice>
  </mc:AlternateContent>
  <xr:revisionPtr revIDLastSave="2" documentId="13_ncr:1_{FB504CC1-5D93-4D31-9FB3-E8109FE4A251}" xr6:coauthVersionLast="47" xr6:coauthVersionMax="47" xr10:uidLastSave="{6EE3A5CB-28EC-4A1E-9A9B-8ED1006A571E}"/>
  <bookViews>
    <workbookView xWindow="-108" yWindow="-108" windowWidth="23256" windowHeight="13896" xr2:uid="{00000000-000D-0000-FFFF-FFFF00000000}"/>
  </bookViews>
  <sheets>
    <sheet name="Hectare-Proy-Unit-Costs" sheetId="18" r:id="rId1"/>
    <sheet name="MFS Assumptions" sheetId="19" r:id="rId2"/>
  </sheets>
  <externalReferences>
    <externalReference r:id="rId3"/>
    <externalReference r:id="rId4"/>
  </externalReferences>
  <definedNames>
    <definedName name="Buthan" localSheetId="0">#REF!</definedName>
    <definedName name="Buthan">#REF!</definedName>
    <definedName name="Country" localSheetId="0">#REF!</definedName>
    <definedName name="Country">#REF!</definedName>
    <definedName name="Country2" localSheetId="0">#REF!</definedName>
    <definedName name="Country2">#REF!</definedName>
    <definedName name="day">#REF!</definedName>
    <definedName name="ee">#REF!</definedName>
    <definedName name="eeeeee">#REF!</definedName>
    <definedName name="GeorgiaEarly">#REF!</definedName>
    <definedName name="KoreaDPR">#REF!</definedName>
    <definedName name="Macedonia">#REF!</definedName>
    <definedName name="Pal_Workbook_GUID" hidden="1">"ZG7YFIYH3YTAEAXGMTMPXBL6"</definedName>
    <definedName name="ProjectName">#REF!</definedName>
    <definedName name="RiskSwapState" hidden="1">TRUE</definedName>
    <definedName name="Tautre">#REF!</definedName>
    <definedName name="Tbénef">#REF!</definedName>
    <definedName name="Tcin">#REF!</definedName>
    <definedName name="Tcinq">#REF!</definedName>
    <definedName name="Tdeu">#REF!</definedName>
    <definedName name="Tdeux">#REF!</definedName>
    <definedName name="TFEM">#REF!</definedName>
    <definedName name="TFIDA">#REF!</definedName>
    <definedName name="TGdT">#REF!</definedName>
    <definedName name="Thui">#REF!</definedName>
    <definedName name="time_tot">'[1]1.Description'!$T$15</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20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Tqua">#REF!</definedName>
    <definedName name="Tquat">#REF!</definedName>
    <definedName name="Tsep">#REF!</definedName>
    <definedName name="Tsix">#REF!</definedName>
    <definedName name="Ttroi">#REF!</definedName>
    <definedName name="Ttrois">#REF!</definedName>
    <definedName name="Tun">#REF!</definedName>
    <definedName name="WP_Choice">[2]Index!$A$21:$A$22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8" l="1"/>
  <c r="K15" i="18"/>
  <c r="I11" i="18"/>
  <c r="H5" i="18" l="1"/>
  <c r="G5" i="18" l="1"/>
  <c r="K5" i="18"/>
  <c r="J5" i="18"/>
  <c r="J12" i="18" l="1"/>
  <c r="I12" i="18"/>
  <c r="H12" i="18"/>
  <c r="G12" i="18"/>
  <c r="K10" i="18" l="1"/>
  <c r="J10" i="18"/>
  <c r="I10" i="18"/>
  <c r="E5" i="19" l="1"/>
  <c r="G5" i="19" s="1"/>
  <c r="E4" i="19"/>
  <c r="I5" i="18"/>
  <c r="F5" i="19" l="1"/>
  <c r="J14" i="18" l="1"/>
  <c r="I14" i="18"/>
  <c r="H14" i="18"/>
  <c r="G14" i="18"/>
  <c r="I7" i="18" l="1"/>
  <c r="J7" i="18"/>
  <c r="K7" i="18"/>
  <c r="I8" i="18"/>
  <c r="J8" i="18"/>
  <c r="K8" i="18"/>
  <c r="J11" i="18"/>
  <c r="K11" i="18"/>
  <c r="K12" i="18"/>
  <c r="I15" i="18" l="1"/>
  <c r="G15" i="18"/>
  <c r="K14" i="18"/>
  <c r="J15" i="18"/>
  <c r="J23" i="19"/>
  <c r="I23" i="19"/>
  <c r="H23" i="19"/>
  <c r="G23" i="19"/>
  <c r="F23" i="19"/>
  <c r="E23" i="19"/>
  <c r="D23" i="19"/>
  <c r="C23" i="19"/>
  <c r="K23"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nalle</author>
  </authors>
  <commentList>
    <comment ref="F2" authorId="0" shapeId="0" xr:uid="{00000000-0006-0000-0000-000001000000}">
      <text>
        <r>
          <rPr>
            <b/>
            <sz val="9"/>
            <color indexed="81"/>
            <rFont val="Tahoma"/>
            <family val="2"/>
          </rPr>
          <t>nalle:</t>
        </r>
        <r>
          <rPr>
            <sz val="9"/>
            <color indexed="81"/>
            <rFont val="Tahoma"/>
            <family val="2"/>
          </rPr>
          <t xml:space="preserve">
This is to accommodate the additional 714 Ha coming from the guideline budget.
</t>
        </r>
      </text>
    </comment>
    <comment ref="E5" authorId="0" shapeId="0" xr:uid="{00000000-0006-0000-0000-000002000000}">
      <text>
        <r>
          <rPr>
            <b/>
            <sz val="9"/>
            <color indexed="81"/>
            <rFont val="Tahoma"/>
            <family val="2"/>
          </rPr>
          <t>nalle:</t>
        </r>
        <r>
          <rPr>
            <sz val="9"/>
            <color indexed="81"/>
            <rFont val="Tahoma"/>
            <family val="2"/>
          </rPr>
          <t xml:space="preserve">
Avoided deforestation
</t>
        </r>
      </text>
    </comment>
    <comment ref="F5" authorId="0" shapeId="0" xr:uid="{00000000-0006-0000-0000-000003000000}">
      <text>
        <r>
          <rPr>
            <b/>
            <sz val="9"/>
            <color indexed="81"/>
            <rFont val="Tahoma"/>
            <family val="2"/>
          </rPr>
          <t>nalle:</t>
        </r>
        <r>
          <rPr>
            <sz val="9"/>
            <color indexed="81"/>
            <rFont val="Tahoma"/>
            <family val="2"/>
          </rPr>
          <t xml:space="preserve">
new addition Model+MFS tool
</t>
        </r>
      </text>
    </comment>
    <comment ref="B7" authorId="0" shapeId="0" xr:uid="{00000000-0006-0000-0000-000004000000}">
      <text>
        <r>
          <rPr>
            <b/>
            <sz val="9"/>
            <color indexed="81"/>
            <rFont val="Tahoma"/>
            <family val="2"/>
          </rPr>
          <t>nalle:</t>
        </r>
        <r>
          <rPr>
            <sz val="9"/>
            <color indexed="81"/>
            <rFont val="Tahoma"/>
            <family val="2"/>
          </rPr>
          <t xml:space="preserve">
Use average Patula, pseudostrobos as recommended by Hans
</t>
        </r>
      </text>
    </comment>
    <comment ref="F11" authorId="0" shapeId="0" xr:uid="{00000000-0006-0000-0000-000005000000}">
      <text>
        <r>
          <rPr>
            <b/>
            <sz val="9"/>
            <color indexed="81"/>
            <rFont val="Tahoma"/>
            <family val="2"/>
          </rPr>
          <t>nalle:</t>
        </r>
        <r>
          <rPr>
            <sz val="9"/>
            <color indexed="81"/>
            <rFont val="Tahoma"/>
            <family val="2"/>
          </rPr>
          <t xml:space="preserve">
Be conservative and use 750 plants/ha of agave +1.8 ton C/ha of natural regeneration.</t>
        </r>
      </text>
    </comment>
  </commentList>
</comments>
</file>

<file path=xl/sharedStrings.xml><?xml version="1.0" encoding="utf-8"?>
<sst xmlns="http://schemas.openxmlformats.org/spreadsheetml/2006/main" count="65" uniqueCount="52">
  <si>
    <t>Component 2</t>
  </si>
  <si>
    <t>CONAFOR</t>
  </si>
  <si>
    <t>Total at 4 years</t>
  </si>
  <si>
    <t>Total at 8 years</t>
  </si>
  <si>
    <t>Total at 20 years</t>
  </si>
  <si>
    <t>C2 del presupuesto</t>
  </si>
  <si>
    <t>ROP</t>
  </si>
  <si>
    <t>Model</t>
  </si>
  <si>
    <t xml:space="preserve">Unit of measure </t>
  </si>
  <si>
    <t>Total hectares</t>
  </si>
  <si>
    <r>
      <t>Ton CO2</t>
    </r>
    <r>
      <rPr>
        <b/>
        <sz val="8"/>
        <color theme="1"/>
        <rFont val="Tenorite"/>
      </rPr>
      <t>eq</t>
    </r>
    <r>
      <rPr>
        <b/>
        <sz val="14"/>
        <color theme="1"/>
        <rFont val="Tenorite"/>
      </rPr>
      <t>/year</t>
    </r>
  </si>
  <si>
    <r>
      <t>Ton CO2</t>
    </r>
    <r>
      <rPr>
        <b/>
        <sz val="8"/>
        <color theme="1"/>
        <rFont val="Tenorite"/>
      </rPr>
      <t>eq/</t>
    </r>
    <r>
      <rPr>
        <b/>
        <sz val="14"/>
        <color theme="1"/>
        <rFont val="Tenorite"/>
      </rPr>
      <t>ha/year</t>
    </r>
  </si>
  <si>
    <r>
      <t>Ton CO2</t>
    </r>
    <r>
      <rPr>
        <b/>
        <sz val="8"/>
        <color theme="1"/>
        <rFont val="Tenorite"/>
      </rPr>
      <t>eq</t>
    </r>
  </si>
  <si>
    <t>PFC 2. Plantaciones Maderables en Sistemas Agroforestales</t>
  </si>
  <si>
    <t>Community Forest Management and Value Chains</t>
  </si>
  <si>
    <t>D. Activity 2.3.1 Sustainable Forest Management adapted to climate change, inclusion and access to markets</t>
  </si>
  <si>
    <t>Sub-activity 2.3.1.1 Manage forests sustainably adapted to climate change (MFCCV.1)</t>
  </si>
  <si>
    <t xml:space="preserve">hectare </t>
  </si>
  <si>
    <t>Commercial Forest Plantations</t>
  </si>
  <si>
    <t xml:space="preserve">C. Activity 2.2.2 Forest Plantations Adapted to Climate Change
</t>
  </si>
  <si>
    <t>Sub-activity 2.2.2.1 Establish climate adapted planted forests (PFC 1)</t>
  </si>
  <si>
    <t>PFC 1. Plantaciones comerciales forestales /d</t>
  </si>
  <si>
    <t>Sub-activity 2.2.2.2 Establish silvopastures (PFC 2)</t>
  </si>
  <si>
    <t>Forest Restoration</t>
  </si>
  <si>
    <t>RFM /b</t>
  </si>
  <si>
    <t>B. Activity 2.2.1 Restoration of Forest Landscapes adapted to climate change (RFM)</t>
  </si>
  <si>
    <t>Sub-activity 2.2.1.1 Establish climate resilient agroforestry systems</t>
  </si>
  <si>
    <t xml:space="preserve">Sub-activity 2.2.1.2 Establish agave – forest water / soil retention terraces </t>
  </si>
  <si>
    <t>Sub-activity 2.2.1.3 Establish forest – pasture water / soil retention terraces</t>
  </si>
  <si>
    <t>Payment for Environmental Services</t>
  </si>
  <si>
    <t xml:space="preserve">A. Activity 2.1.1 Payment of environmental services 
</t>
  </si>
  <si>
    <t>Sub-activity 2.1.1.1 PDFS PES projects are approved and financed</t>
  </si>
  <si>
    <t>Total</t>
  </si>
  <si>
    <t>(*) The incorporation of areas to forest management is carried out through different interrelated actions, which are set out in an Integrated Development Program (PDI, for its initials in Spanish). According to CONAFOR's support amounts, for the incorporation of 1,000 hectares, up to 1,175,000 thousand pesos are supported.</t>
  </si>
  <si>
    <t xml:space="preserve"> </t>
  </si>
  <si>
    <t>Assumptions for MFS</t>
  </si>
  <si>
    <t xml:space="preserve"> 4.2.2 Sustainable forest management adapted to climate change (timber and non-timber) </t>
  </si>
  <si>
    <t>Continued Timber products 70%</t>
  </si>
  <si>
    <t>Non-timber 30%.</t>
  </si>
  <si>
    <t>New incorporation</t>
  </si>
  <si>
    <t xml:space="preserve">continuation/ non-timber </t>
  </si>
  <si>
    <t>Model PSA</t>
  </si>
  <si>
    <t>PSA</t>
  </si>
  <si>
    <t>Year 1</t>
  </si>
  <si>
    <t>Year 2</t>
  </si>
  <si>
    <t>Year 3</t>
  </si>
  <si>
    <t>Year 4</t>
  </si>
  <si>
    <t>Year 5</t>
  </si>
  <si>
    <t>Year 6</t>
  </si>
  <si>
    <t>Year 7</t>
  </si>
  <si>
    <t>Year 8</t>
  </si>
  <si>
    <t>Total 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</si>
</sst>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quot;$&quot;* #,##0.00_-;\-&quot;$&quot;* #,##0.00_-;_-&quot;$&quot;* &quot;-&quot;??_-;_-@_-"/>
    <numFmt numFmtId="165" formatCode="_-* #,##0.00_-;\-* #,##0.00_-;_-* &quot;-&quot;??_-;_-@_-"/>
    <numFmt numFmtId="166" formatCode="_(* #,##0_);_(* \(#,##0\);_(* &quot;-&quot;??_);_(@_)"/>
    <numFmt numFmtId="167" formatCode="0.0"/>
    <numFmt numFmtId="168" formatCode="_-* #,##0.00\ _€_-;\-* #,##0.00\ _€_-;_-* &quot;-&quot;??\ _€_-;_-@_-"/>
    <numFmt numFmtId="169" formatCode="#,##0.00000"/>
  </numFmts>
  <fonts count="14" x14ac:knownFonts="1">
    <font>
      <sz val="11"/>
      <color theme="1"/>
      <name val="Calibri"/>
      <family val="2"/>
      <scheme val="minor"/>
    </font>
    <font>
      <sz val="11"/>
      <color theme="1"/>
      <name val="Calibri"/>
      <family val="2"/>
      <scheme val="minor"/>
    </font>
    <font>
      <sz val="8"/>
      <name val="Arial"/>
      <family val="2"/>
    </font>
    <font>
      <sz val="14"/>
      <color theme="1"/>
      <name val="Tenorite"/>
    </font>
    <font>
      <b/>
      <sz val="14"/>
      <color theme="1"/>
      <name val="Tenorite"/>
    </font>
    <font>
      <sz val="11"/>
      <color rgb="FF000000"/>
      <name val="Calibri"/>
      <family val="2"/>
    </font>
    <font>
      <b/>
      <sz val="18"/>
      <color theme="1"/>
      <name val="Tenorite"/>
    </font>
    <font>
      <b/>
      <sz val="14"/>
      <color theme="0"/>
      <name val="Tenorite"/>
    </font>
    <font>
      <b/>
      <sz val="8"/>
      <color theme="1"/>
      <name val="Tenorite"/>
    </font>
    <font>
      <b/>
      <sz val="11"/>
      <color theme="1"/>
      <name val="Calibri"/>
      <family val="2"/>
      <scheme val="minor"/>
    </font>
    <font>
      <sz val="9"/>
      <color indexed="81"/>
      <name val="Tahoma"/>
      <family val="2"/>
    </font>
    <font>
      <b/>
      <sz val="9"/>
      <color indexed="81"/>
      <name val="Tahoma"/>
      <family val="2"/>
    </font>
    <font>
      <sz val="10"/>
      <color indexed="8"/>
      <name val="Arial"/>
      <family val="2"/>
    </font>
    <font>
      <b/>
      <sz val="14"/>
      <color theme="1"/>
      <name val="Roboto"/>
    </font>
  </fonts>
  <fills count="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62113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s>
  <borders count="32">
    <border>
      <left/>
      <right/>
      <top/>
      <bottom/>
      <diagonal/>
    </border>
    <border>
      <left style="dotted">
        <color auto="1"/>
      </left>
      <right style="dotted">
        <color auto="1"/>
      </right>
      <top style="dotted">
        <color auto="1"/>
      </top>
      <bottom style="dotted">
        <color auto="1"/>
      </bottom>
      <diagonal/>
    </border>
    <border>
      <left style="medium">
        <color indexed="64"/>
      </left>
      <right style="dotted">
        <color auto="1"/>
      </right>
      <top/>
      <bottom style="dotted">
        <color auto="1"/>
      </bottom>
      <diagonal/>
    </border>
    <border>
      <left style="medium">
        <color indexed="64"/>
      </left>
      <right style="dotted">
        <color auto="1"/>
      </right>
      <top/>
      <bottom/>
      <diagonal/>
    </border>
    <border>
      <left style="dotted">
        <color auto="1"/>
      </left>
      <right style="dotted">
        <color auto="1"/>
      </right>
      <top style="medium">
        <color indexed="64"/>
      </top>
      <bottom/>
      <diagonal/>
    </border>
    <border>
      <left style="medium">
        <color indexed="64"/>
      </left>
      <right style="dotted">
        <color auto="1"/>
      </right>
      <top style="medium">
        <color indexed="64"/>
      </top>
      <bottom/>
      <diagonal/>
    </border>
    <border>
      <left style="dotted">
        <color auto="1"/>
      </left>
      <right style="dotted">
        <color auto="1"/>
      </right>
      <top/>
      <bottom style="dotted">
        <color auto="1"/>
      </bottom>
      <diagonal/>
    </border>
    <border>
      <left style="medium">
        <color indexed="64"/>
      </left>
      <right style="dotted">
        <color auto="1"/>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auto="1"/>
      </left>
      <right style="dotted">
        <color auto="1"/>
      </right>
      <top/>
      <bottom/>
      <diagonal/>
    </border>
    <border>
      <left style="dotted">
        <color auto="1"/>
      </left>
      <right style="dotted">
        <color auto="1"/>
      </right>
      <top style="dotted">
        <color auto="1"/>
      </top>
      <bottom/>
      <diagonal/>
    </border>
    <border>
      <left style="dotted">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dotted">
        <color auto="1"/>
      </right>
      <top style="medium">
        <color indexed="64"/>
      </top>
      <bottom style="medium">
        <color indexed="64"/>
      </bottom>
      <diagonal/>
    </border>
    <border>
      <left style="dotted">
        <color auto="1"/>
      </left>
      <right style="medium">
        <color indexed="64"/>
      </right>
      <top style="medium">
        <color indexed="64"/>
      </top>
      <bottom/>
      <diagonal/>
    </border>
    <border>
      <left/>
      <right style="medium">
        <color indexed="64"/>
      </right>
      <top/>
      <bottom/>
      <diagonal/>
    </border>
    <border>
      <left style="medium">
        <color indexed="64"/>
      </left>
      <right style="dotted">
        <color auto="1"/>
      </right>
      <top style="dotted">
        <color auto="1"/>
      </top>
      <bottom style="medium">
        <color indexed="64"/>
      </bottom>
      <diagonal/>
    </border>
    <border>
      <left style="dotted">
        <color auto="1"/>
      </left>
      <right style="dotted">
        <color auto="1"/>
      </right>
      <top style="dotted">
        <color auto="1"/>
      </top>
      <bottom style="medium">
        <color indexed="64"/>
      </bottom>
      <diagonal/>
    </border>
    <border>
      <left style="dotted">
        <color auto="1"/>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left>
      <right style="thin">
        <color theme="0"/>
      </right>
      <top style="thin">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0">
    <xf numFmtId="0" fontId="0" fillId="0" borderId="0"/>
    <xf numFmtId="43" fontId="1" fillId="0" borderId="0" applyFont="0" applyFill="0" applyBorder="0" applyAlignment="0" applyProtection="0"/>
    <xf numFmtId="0" fontId="2" fillId="0" borderId="0"/>
    <xf numFmtId="0" fontId="2" fillId="0" borderId="0"/>
    <xf numFmtId="0" fontId="5" fillId="0" borderId="0"/>
    <xf numFmtId="165" fontId="1" fillId="0" borderId="0" applyFont="0" applyFill="0" applyBorder="0" applyAlignment="0" applyProtection="0"/>
    <xf numFmtId="0" fontId="12" fillId="0" borderId="0"/>
    <xf numFmtId="168"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cellStyleXfs>
  <cellXfs count="80">
    <xf numFmtId="0" fontId="0" fillId="0" borderId="0" xfId="0"/>
    <xf numFmtId="0" fontId="3" fillId="0" borderId="0" xfId="0" applyFont="1" applyAlignment="1">
      <alignment wrapText="1"/>
    </xf>
    <xf numFmtId="0" fontId="3" fillId="0" borderId="0" xfId="0" applyFont="1"/>
    <xf numFmtId="0" fontId="4" fillId="2" borderId="0" xfId="0" applyFont="1" applyFill="1" applyAlignment="1">
      <alignment horizontal="left" vertical="center" wrapText="1"/>
    </xf>
    <xf numFmtId="0" fontId="4" fillId="3" borderId="0" xfId="0" applyFont="1" applyFill="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wrapText="1"/>
    </xf>
    <xf numFmtId="0" fontId="3" fillId="0" borderId="0" xfId="0" applyFont="1" applyAlignment="1">
      <alignment horizontal="left" wrapText="1"/>
    </xf>
    <xf numFmtId="0" fontId="3" fillId="0" borderId="0" xfId="0" applyFont="1" applyAlignment="1">
      <alignment horizontal="left"/>
    </xf>
    <xf numFmtId="166" fontId="3" fillId="0" borderId="0" xfId="1" applyNumberFormat="1" applyFont="1" applyBorder="1" applyAlignment="1">
      <alignment horizontal="center" wrapText="1"/>
    </xf>
    <xf numFmtId="0" fontId="4" fillId="0" borderId="0" xfId="0" applyFont="1"/>
    <xf numFmtId="166" fontId="3" fillId="6" borderId="1" xfId="1" applyNumberFormat="1" applyFont="1" applyFill="1" applyBorder="1" applyAlignment="1">
      <alignment horizontal="left" vertical="center" wrapText="1"/>
    </xf>
    <xf numFmtId="166" fontId="3" fillId="6" borderId="1" xfId="1" applyNumberFormat="1" applyFont="1" applyFill="1" applyBorder="1" applyAlignment="1">
      <alignment horizontal="right" vertical="center" wrapText="1"/>
    </xf>
    <xf numFmtId="166" fontId="3" fillId="6" borderId="0" xfId="1" applyNumberFormat="1" applyFont="1" applyFill="1" applyBorder="1" applyAlignment="1">
      <alignment horizontal="right" vertical="center" wrapText="1"/>
    </xf>
    <xf numFmtId="0" fontId="3" fillId="2" borderId="2" xfId="0" applyFont="1" applyFill="1" applyBorder="1" applyAlignment="1">
      <alignment horizontal="center" vertical="center" wrapText="1"/>
    </xf>
    <xf numFmtId="166" fontId="7" fillId="4" borderId="4" xfId="1" applyNumberFormat="1" applyFont="1" applyFill="1" applyBorder="1" applyAlignment="1">
      <alignment horizontal="center" vertical="center" wrapText="1"/>
    </xf>
    <xf numFmtId="0" fontId="7" fillId="4" borderId="5" xfId="0" applyFont="1" applyFill="1" applyBorder="1" applyAlignment="1">
      <alignment horizontal="center" vertical="center" wrapText="1"/>
    </xf>
    <xf numFmtId="166" fontId="3" fillId="6" borderId="6" xfId="1" applyNumberFormat="1" applyFont="1" applyFill="1" applyBorder="1" applyAlignment="1">
      <alignment vertical="center" wrapText="1"/>
    </xf>
    <xf numFmtId="166" fontId="3" fillId="6" borderId="6" xfId="1" applyNumberFormat="1" applyFont="1" applyFill="1" applyBorder="1" applyAlignment="1">
      <alignment horizontal="left" vertical="center" wrapText="1"/>
    </xf>
    <xf numFmtId="166" fontId="3" fillId="6" borderId="6" xfId="1" applyNumberFormat="1" applyFont="1" applyFill="1" applyBorder="1" applyAlignment="1">
      <alignment horizontal="right" vertical="center" wrapText="1"/>
    </xf>
    <xf numFmtId="0" fontId="4" fillId="3" borderId="7" xfId="0" applyFont="1" applyFill="1" applyBorder="1" applyAlignment="1">
      <alignment horizontal="left" vertical="center" wrapText="1"/>
    </xf>
    <xf numFmtId="166" fontId="4" fillId="3" borderId="8" xfId="1" applyNumberFormat="1" applyFont="1" applyFill="1" applyBorder="1" applyAlignment="1">
      <alignment horizontal="left" vertical="center" wrapText="1"/>
    </xf>
    <xf numFmtId="166" fontId="4" fillId="3" borderId="9" xfId="1" applyNumberFormat="1" applyFont="1" applyFill="1" applyBorder="1" applyAlignment="1">
      <alignment horizontal="right" vertical="center" wrapText="1"/>
    </xf>
    <xf numFmtId="166" fontId="4" fillId="3" borderId="10" xfId="1" applyNumberFormat="1" applyFont="1" applyFill="1" applyBorder="1" applyAlignment="1">
      <alignment horizontal="right" vertical="center" wrapText="1"/>
    </xf>
    <xf numFmtId="3" fontId="3" fillId="3" borderId="10" xfId="0" applyNumberFormat="1" applyFont="1" applyFill="1" applyBorder="1" applyAlignment="1">
      <alignment horizontal="center" vertical="center" wrapText="1"/>
    </xf>
    <xf numFmtId="166" fontId="4" fillId="3" borderId="10" xfId="1" applyNumberFormat="1" applyFont="1" applyFill="1" applyBorder="1" applyAlignment="1">
      <alignment horizontal="left" vertical="center" wrapText="1"/>
    </xf>
    <xf numFmtId="166" fontId="4" fillId="3" borderId="11" xfId="1" applyNumberFormat="1" applyFont="1" applyFill="1" applyBorder="1" applyAlignment="1">
      <alignment horizontal="left" vertical="center" wrapText="1"/>
    </xf>
    <xf numFmtId="0" fontId="3" fillId="2" borderId="3" xfId="0" applyFont="1" applyFill="1" applyBorder="1" applyAlignment="1">
      <alignment horizontal="left" vertical="center" wrapText="1"/>
    </xf>
    <xf numFmtId="166" fontId="3" fillId="6" borderId="12" xfId="1" applyNumberFormat="1" applyFont="1" applyFill="1" applyBorder="1" applyAlignment="1">
      <alignment vertical="center" wrapText="1"/>
    </xf>
    <xf numFmtId="166" fontId="3" fillId="6" borderId="12" xfId="1" applyNumberFormat="1" applyFont="1" applyFill="1" applyBorder="1" applyAlignment="1">
      <alignment horizontal="left" vertical="center" wrapText="1"/>
    </xf>
    <xf numFmtId="166" fontId="3" fillId="6" borderId="12" xfId="1" applyNumberFormat="1" applyFont="1" applyFill="1" applyBorder="1" applyAlignment="1">
      <alignment horizontal="right" vertical="center" wrapText="1"/>
    </xf>
    <xf numFmtId="166" fontId="3" fillId="3" borderId="10" xfId="1" applyNumberFormat="1" applyFont="1" applyFill="1" applyBorder="1" applyAlignment="1">
      <alignment horizontal="center" vertical="center" wrapText="1"/>
    </xf>
    <xf numFmtId="166" fontId="3" fillId="3" borderId="11" xfId="1" applyNumberFormat="1" applyFont="1" applyFill="1" applyBorder="1" applyAlignment="1">
      <alignment horizontal="center" vertical="center" wrapText="1"/>
    </xf>
    <xf numFmtId="166" fontId="3" fillId="6" borderId="13" xfId="1" applyNumberFormat="1" applyFont="1" applyFill="1" applyBorder="1" applyAlignment="1">
      <alignment horizontal="left" vertical="center" wrapText="1"/>
    </xf>
    <xf numFmtId="166" fontId="3" fillId="6" borderId="13" xfId="1" applyNumberFormat="1" applyFont="1" applyFill="1" applyBorder="1" applyAlignment="1">
      <alignment horizontal="right" vertical="center" wrapText="1"/>
    </xf>
    <xf numFmtId="166" fontId="4" fillId="3" borderId="8" xfId="1" applyNumberFormat="1" applyFont="1" applyFill="1" applyBorder="1" applyAlignment="1">
      <alignment horizontal="center" wrapText="1"/>
    </xf>
    <xf numFmtId="166" fontId="3" fillId="3" borderId="8" xfId="1" applyNumberFormat="1" applyFont="1" applyFill="1" applyBorder="1" applyAlignment="1">
      <alignment horizontal="center" vertical="center" wrapText="1"/>
    </xf>
    <xf numFmtId="166" fontId="3" fillId="3" borderId="14" xfId="1" applyNumberFormat="1" applyFont="1" applyFill="1" applyBorder="1" applyAlignment="1">
      <alignment horizontal="center" vertical="center" wrapText="1"/>
    </xf>
    <xf numFmtId="0" fontId="4" fillId="3" borderId="15" xfId="0" applyFont="1" applyFill="1" applyBorder="1" applyAlignment="1">
      <alignment vertical="center" wrapText="1"/>
    </xf>
    <xf numFmtId="0" fontId="4" fillId="3" borderId="16" xfId="0" applyFont="1" applyFill="1" applyBorder="1" applyAlignment="1">
      <alignment vertical="center" wrapText="1"/>
    </xf>
    <xf numFmtId="166" fontId="4" fillId="3" borderId="8" xfId="1" applyNumberFormat="1" applyFont="1" applyFill="1" applyBorder="1" applyAlignment="1">
      <alignment horizontal="right" vertical="center" wrapText="1"/>
    </xf>
    <xf numFmtId="166" fontId="7" fillId="4" borderId="17" xfId="1" applyNumberFormat="1" applyFont="1" applyFill="1" applyBorder="1" applyAlignment="1">
      <alignment horizontal="center" vertical="center" wrapText="1"/>
    </xf>
    <xf numFmtId="2" fontId="3" fillId="0" borderId="0" xfId="0" applyNumberFormat="1" applyFont="1" applyAlignment="1">
      <alignment horizontal="center" vertical="center"/>
    </xf>
    <xf numFmtId="0" fontId="3" fillId="0" borderId="0" xfId="0" applyFont="1" applyAlignment="1">
      <alignment horizontal="center" vertical="center"/>
    </xf>
    <xf numFmtId="167" fontId="3" fillId="0" borderId="0" xfId="0" applyNumberFormat="1" applyFont="1" applyAlignment="1">
      <alignment horizontal="center" vertical="center"/>
    </xf>
    <xf numFmtId="0" fontId="3" fillId="0" borderId="18" xfId="0" applyFont="1" applyBorder="1" applyAlignment="1">
      <alignment horizontal="center" vertical="center"/>
    </xf>
    <xf numFmtId="167" fontId="3" fillId="0" borderId="18" xfId="0" applyNumberFormat="1" applyFont="1" applyBorder="1" applyAlignment="1">
      <alignment horizontal="center" vertical="center"/>
    </xf>
    <xf numFmtId="1" fontId="3" fillId="0" borderId="18" xfId="0" applyNumberFormat="1" applyFont="1" applyBorder="1" applyAlignment="1">
      <alignment horizontal="center" vertical="center"/>
    </xf>
    <xf numFmtId="0" fontId="3" fillId="0" borderId="19" xfId="0" applyFont="1" applyBorder="1" applyAlignment="1">
      <alignment horizontal="left" vertical="center" wrapText="1"/>
    </xf>
    <xf numFmtId="166" fontId="3" fillId="0" borderId="20" xfId="1" applyNumberFormat="1" applyFont="1" applyFill="1" applyBorder="1" applyAlignment="1">
      <alignment horizontal="left" vertical="center" wrapText="1"/>
    </xf>
    <xf numFmtId="166" fontId="3" fillId="0" borderId="20" xfId="1" applyNumberFormat="1" applyFont="1" applyFill="1" applyBorder="1" applyAlignment="1">
      <alignment horizontal="right" vertical="center" wrapText="1"/>
    </xf>
    <xf numFmtId="166" fontId="6" fillId="0" borderId="21" xfId="1" applyNumberFormat="1" applyFont="1" applyFill="1" applyBorder="1" applyAlignment="1">
      <alignment horizontal="center" vertical="center" wrapText="1"/>
    </xf>
    <xf numFmtId="2" fontId="4" fillId="0" borderId="22" xfId="1" applyNumberFormat="1" applyFont="1" applyFill="1" applyBorder="1" applyAlignment="1">
      <alignment horizontal="center" vertical="center"/>
    </xf>
    <xf numFmtId="2" fontId="4" fillId="0" borderId="22" xfId="1" applyNumberFormat="1" applyFont="1" applyFill="1" applyBorder="1" applyAlignment="1">
      <alignment vertical="center"/>
    </xf>
    <xf numFmtId="2" fontId="4" fillId="0" borderId="23" xfId="1" applyNumberFormat="1" applyFont="1" applyFill="1" applyBorder="1" applyAlignment="1">
      <alignment vertical="center"/>
    </xf>
    <xf numFmtId="3" fontId="3" fillId="0" borderId="0" xfId="0" applyNumberFormat="1" applyFont="1"/>
    <xf numFmtId="169" fontId="13" fillId="7" borderId="24" xfId="0" applyNumberFormat="1" applyFont="1" applyFill="1" applyBorder="1" applyAlignment="1">
      <alignment horizontal="center" vertical="center"/>
    </xf>
    <xf numFmtId="0" fontId="6" fillId="0" borderId="15" xfId="0" applyFont="1" applyBorder="1" applyAlignment="1">
      <alignment horizontal="left" wrapText="1"/>
    </xf>
    <xf numFmtId="0" fontId="3" fillId="0" borderId="10" xfId="0" applyFont="1" applyBorder="1" applyAlignment="1">
      <alignment horizontal="left" wrapText="1"/>
    </xf>
    <xf numFmtId="0" fontId="3" fillId="0" borderId="10" xfId="0" applyFont="1" applyBorder="1" applyAlignment="1">
      <alignment horizontal="center" wrapText="1"/>
    </xf>
    <xf numFmtId="0" fontId="3" fillId="0" borderId="10" xfId="0" applyFont="1" applyBorder="1"/>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0" fillId="0" borderId="25" xfId="0" applyBorder="1"/>
    <xf numFmtId="0" fontId="0" fillId="0" borderId="26" xfId="0" applyBorder="1"/>
    <xf numFmtId="0" fontId="0" fillId="0" borderId="27" xfId="0" applyBorder="1"/>
    <xf numFmtId="0" fontId="0" fillId="0" borderId="28" xfId="0" applyBorder="1"/>
    <xf numFmtId="3" fontId="9" fillId="0" borderId="0" xfId="0" applyNumberFormat="1" applyFont="1"/>
    <xf numFmtId="0" fontId="0" fillId="0" borderId="0" xfId="0" applyAlignment="1">
      <alignment wrapText="1"/>
    </xf>
    <xf numFmtId="0" fontId="0" fillId="0" borderId="18" xfId="0" applyBorder="1"/>
    <xf numFmtId="9" fontId="0" fillId="0" borderId="0" xfId="0" applyNumberFormat="1"/>
    <xf numFmtId="3" fontId="0" fillId="5" borderId="0" xfId="0" applyNumberFormat="1" applyFill="1"/>
    <xf numFmtId="0" fontId="0" fillId="0" borderId="29" xfId="0" applyBorder="1"/>
    <xf numFmtId="0" fontId="0" fillId="0" borderId="30" xfId="0" applyBorder="1"/>
    <xf numFmtId="9" fontId="0" fillId="0" borderId="30" xfId="0" applyNumberFormat="1" applyBorder="1"/>
    <xf numFmtId="3" fontId="0" fillId="0" borderId="30" xfId="0" applyNumberFormat="1" applyBorder="1"/>
    <xf numFmtId="4" fontId="0" fillId="0" borderId="30" xfId="0" applyNumberFormat="1" applyBorder="1"/>
    <xf numFmtId="4" fontId="0" fillId="0" borderId="31" xfId="0" applyNumberFormat="1" applyBorder="1"/>
    <xf numFmtId="0" fontId="3" fillId="0" borderId="0" xfId="0" applyFont="1" applyAlignment="1">
      <alignment horizontal="left" wrapText="1"/>
    </xf>
    <xf numFmtId="0" fontId="3" fillId="2" borderId="3" xfId="0" applyFont="1" applyFill="1" applyBorder="1" applyAlignment="1">
      <alignment horizontal="center" vertical="center" wrapText="1"/>
    </xf>
  </cellXfs>
  <cellStyles count="10">
    <cellStyle name="Comma" xfId="1" builtinId="3"/>
    <cellStyle name="Comma 2" xfId="7" xr:uid="{00000000-0005-0000-0000-000001000000}"/>
    <cellStyle name="Comma 3" xfId="9" xr:uid="{00000000-0005-0000-0000-000002000000}"/>
    <cellStyle name="Comma 4" xfId="5" xr:uid="{00000000-0005-0000-0000-000003000000}"/>
    <cellStyle name="Currency 2" xfId="8" xr:uid="{00000000-0005-0000-0000-000004000000}"/>
    <cellStyle name="Normal" xfId="0" builtinId="0"/>
    <cellStyle name="Normal 2" xfId="4" xr:uid="{00000000-0005-0000-0000-000006000000}"/>
    <cellStyle name="Normal 2 2" xfId="6" xr:uid="{00000000-0005-0000-0000-000007000000}"/>
    <cellStyle name="Normal 2 3" xfId="2" xr:uid="{00000000-0005-0000-0000-000008000000}"/>
    <cellStyle name="Normal 2 5" xfId="3" xr:uid="{00000000-0005-0000-0000-000009000000}"/>
  </cellStyles>
  <dxfs count="0"/>
  <tableStyles count="0" defaultTableStyle="TableStyleMedium2" defaultPivotStyle="PivotStyleLight16"/>
  <colors>
    <mruColors>
      <color rgb="FF621132"/>
      <color rgb="FF66FF66"/>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Consultoria\FAO%202022\Balsas%20sept2022\EX-ACT_V9.3.3%204.1.4%20Agave%20con%20otras%20plantaciones.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ullor/Documents/Iraq-GCF/FP%201st%20submission/PB_tool_GCF_Funding_Proposal_Iraq_v11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Start"/>
      <sheetName val="1.Description"/>
      <sheetName val="2.LUC"/>
      <sheetName val="affo"/>
      <sheetName val="defo"/>
      <sheetName val="luc"/>
      <sheetName val="3.Cropland"/>
      <sheetName val="crop H2O"/>
      <sheetName val="annual"/>
      <sheetName val="perennial"/>
      <sheetName val="rice"/>
      <sheetName val="4.Grassland"/>
      <sheetName val="grass"/>
      <sheetName val="Livestock"/>
      <sheetName val="5.Management"/>
      <sheetName val="degradation"/>
      <sheetName val="6.Inland wetlands"/>
      <sheetName val="Inl. wetlands"/>
      <sheetName val="Sheet1"/>
      <sheetName val="list"/>
      <sheetName val="IPCC"/>
      <sheetName val="7.Coastal wetlands"/>
      <sheetName val="Coastal"/>
      <sheetName val="Fish and aqua"/>
      <sheetName val="8. Fisheries and aquaculture"/>
      <sheetName val="Database fish"/>
      <sheetName val="Atwood"/>
      <sheetName val="List countries GLEAM"/>
      <sheetName val="9.Inputs"/>
      <sheetName val="Inputs"/>
      <sheetName val="Energy DB"/>
      <sheetName val="BALANCE"/>
      <sheetName val="Gross results"/>
      <sheetName val="Graph"/>
      <sheetName val="Elec"/>
      <sheetName val="10.Results"/>
      <sheetName val="Matrix"/>
      <sheetName val="YEARLY"/>
      <sheetName val="Calculations"/>
      <sheetName val="Earth Map"/>
      <sheetName val="Definitions"/>
      <sheetName val="HELP"/>
      <sheetName val="Languages"/>
      <sheetName val="Stats_yield_ton_per_ha"/>
      <sheetName val="list_region_count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fore starting!"/>
      <sheetName val="Main steps"/>
      <sheetName val="PROJECT ID"/>
      <sheetName val="Project details"/>
      <sheetName val="Define_Component"/>
      <sheetName val="Define_Outcome"/>
      <sheetName val="Define_Output"/>
      <sheetName val="Define_WP"/>
      <sheetName val="Pivot WP"/>
      <sheetName val="Pivot Chartt"/>
      <sheetName val="Pivot Chart"/>
      <sheetName val="Summary"/>
      <sheetName val="Q.ty by year"/>
      <sheetName val="Table GCF B.1.1"/>
      <sheetName val="Table GCF B.1.1 by EE"/>
      <sheetName val="Table GCF H.1.2"/>
      <sheetName val="GCF bdg table"/>
      <sheetName val="Cost Template"/>
      <sheetName val="BDG FPMIS"/>
      <sheetName val="BDG LC by activity "/>
      <sheetName val="BDG LC by financier"/>
      <sheetName val="BDG LC by year"/>
      <sheetName val="PMC rules"/>
      <sheetName val="FAO accounts"/>
      <sheetName val="FAO C.of A."/>
      <sheetName val="ICRU calculator"/>
      <sheetName val="Index"/>
      <sheetName val="Count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79998168889431442"/>
  </sheetPr>
  <dimension ref="A1:T23"/>
  <sheetViews>
    <sheetView tabSelected="1" zoomScale="70" zoomScaleNormal="70" workbookViewId="0">
      <pane xSplit="2" ySplit="3" topLeftCell="C7" activePane="bottomRight" state="frozenSplit"/>
      <selection pane="topRight" activeCell="I30" sqref="I30"/>
      <selection pane="bottomLeft" activeCell="I30" sqref="I30"/>
      <selection pane="bottomRight" activeCell="H15" sqref="H15"/>
    </sheetView>
  </sheetViews>
  <sheetFormatPr defaultColWidth="8.5546875" defaultRowHeight="18" x14ac:dyDescent="0.35"/>
  <cols>
    <col min="1" max="1" width="0.109375" style="2" customWidth="1"/>
    <col min="2" max="2" width="64.44140625" style="8" customWidth="1"/>
    <col min="3" max="3" width="61.44140625" style="8" customWidth="1"/>
    <col min="4" max="4" width="13.44140625" style="8" customWidth="1"/>
    <col min="5" max="5" width="21.33203125" style="9" customWidth="1"/>
    <col min="6" max="6" width="13.44140625" style="9" customWidth="1"/>
    <col min="7" max="7" width="21.5546875" style="2" customWidth="1"/>
    <col min="8" max="8" width="19.6640625" style="2" customWidth="1"/>
    <col min="9" max="9" width="15.5546875" style="2" customWidth="1"/>
    <col min="10" max="10" width="17.33203125" style="2" customWidth="1"/>
    <col min="11" max="11" width="15.6640625" style="2" customWidth="1"/>
    <col min="12" max="19" width="8.5546875" style="2"/>
    <col min="20" max="20" width="11.33203125" style="2" bestFit="1" customWidth="1"/>
    <col min="21" max="16384" width="8.5546875" style="2"/>
  </cols>
  <sheetData>
    <row r="1" spans="1:20" ht="5.7" customHeight="1" thickBot="1" x14ac:dyDescent="0.4">
      <c r="A1" s="1"/>
      <c r="B1" s="7"/>
      <c r="C1" s="7"/>
      <c r="D1" s="7"/>
      <c r="E1" s="6"/>
      <c r="F1" s="6"/>
    </row>
    <row r="2" spans="1:20" ht="54.6" customHeight="1" thickBot="1" x14ac:dyDescent="0.45">
      <c r="A2" s="1"/>
      <c r="B2" s="57" t="s">
        <v>0</v>
      </c>
      <c r="C2" s="58"/>
      <c r="D2" s="58"/>
      <c r="E2" s="59" t="s">
        <v>1</v>
      </c>
      <c r="F2" s="59"/>
      <c r="G2" s="60"/>
      <c r="H2" s="60"/>
      <c r="I2" s="61" t="s">
        <v>2</v>
      </c>
      <c r="J2" s="61" t="s">
        <v>3</v>
      </c>
      <c r="K2" s="62" t="s">
        <v>4</v>
      </c>
    </row>
    <row r="3" spans="1:20" s="10" customFormat="1" ht="60.75" customHeight="1" thickBot="1" x14ac:dyDescent="0.4">
      <c r="A3" s="3" t="s">
        <v>5</v>
      </c>
      <c r="B3" s="16" t="s">
        <v>6</v>
      </c>
      <c r="C3" s="15" t="s">
        <v>7</v>
      </c>
      <c r="D3" s="15" t="s">
        <v>8</v>
      </c>
      <c r="E3" s="15" t="s">
        <v>9</v>
      </c>
      <c r="F3" s="15" t="s">
        <v>9</v>
      </c>
      <c r="G3" s="15" t="s">
        <v>10</v>
      </c>
      <c r="H3" s="15" t="s">
        <v>11</v>
      </c>
      <c r="I3" s="15" t="s">
        <v>12</v>
      </c>
      <c r="J3" s="15" t="s">
        <v>12</v>
      </c>
      <c r="K3" s="41" t="s">
        <v>12</v>
      </c>
    </row>
    <row r="4" spans="1:20" ht="36" customHeight="1" thickBot="1" x14ac:dyDescent="0.4">
      <c r="A4" s="5" t="s">
        <v>13</v>
      </c>
      <c r="B4" s="20" t="s">
        <v>14</v>
      </c>
      <c r="C4" s="21"/>
      <c r="D4" s="21"/>
      <c r="E4" s="22"/>
      <c r="F4" s="23"/>
      <c r="G4" s="24"/>
      <c r="H4" s="24"/>
      <c r="I4" s="24"/>
      <c r="J4" s="25"/>
      <c r="K4" s="26"/>
    </row>
    <row r="5" spans="1:20" s="10" customFormat="1" ht="67.95" customHeight="1" thickBot="1" x14ac:dyDescent="0.4">
      <c r="A5" s="4"/>
      <c r="B5" s="27" t="s">
        <v>15</v>
      </c>
      <c r="C5" s="28" t="s">
        <v>16</v>
      </c>
      <c r="D5" s="29" t="s">
        <v>17</v>
      </c>
      <c r="E5" s="30">
        <v>120487</v>
      </c>
      <c r="F5" s="13">
        <v>48195</v>
      </c>
      <c r="G5" s="42">
        <f>-17306-35086.14</f>
        <v>-52392.14</v>
      </c>
      <c r="H5" s="43">
        <f>-0.14363184982784-0.732</f>
        <v>-0.87563184982783993</v>
      </c>
      <c r="I5" s="43">
        <f>(-17306*4)-44497.59264</f>
        <v>-113721.59264</v>
      </c>
      <c r="J5" s="44">
        <f>(-17306*8)-280689.13</f>
        <v>-419137.13</v>
      </c>
      <c r="K5" s="45">
        <f>(-17306*20)-517728</f>
        <v>-863848</v>
      </c>
    </row>
    <row r="6" spans="1:20" ht="24" customHeight="1" thickBot="1" x14ac:dyDescent="0.4">
      <c r="A6" s="5"/>
      <c r="B6" s="20" t="s">
        <v>18</v>
      </c>
      <c r="C6" s="21"/>
      <c r="D6" s="25"/>
      <c r="E6" s="25"/>
      <c r="F6" s="25"/>
      <c r="G6" s="31"/>
      <c r="H6" s="31"/>
      <c r="I6" s="31"/>
      <c r="J6" s="31"/>
      <c r="K6" s="32"/>
    </row>
    <row r="7" spans="1:20" s="10" customFormat="1" ht="144" customHeight="1" x14ac:dyDescent="0.35">
      <c r="A7" s="4"/>
      <c r="B7" s="79" t="s">
        <v>19</v>
      </c>
      <c r="C7" s="18" t="s">
        <v>20</v>
      </c>
      <c r="D7" s="18" t="s">
        <v>17</v>
      </c>
      <c r="E7" s="19">
        <v>4353</v>
      </c>
      <c r="F7" s="13"/>
      <c r="G7" s="43">
        <v>-50611.326837891618</v>
      </c>
      <c r="H7" s="43">
        <v>-20.081380000000003</v>
      </c>
      <c r="I7" s="43">
        <f>G7*4</f>
        <v>-202445.30735156647</v>
      </c>
      <c r="J7" s="44">
        <f t="shared" ref="J7:J11" si="0">G7*8</f>
        <v>-404890.61470313295</v>
      </c>
      <c r="K7" s="45">
        <f>G7*20</f>
        <v>-1012226.5367578324</v>
      </c>
      <c r="T7" s="56"/>
    </row>
    <row r="8" spans="1:20" ht="78.45" customHeight="1" thickBot="1" x14ac:dyDescent="0.4">
      <c r="A8" s="5" t="s">
        <v>21</v>
      </c>
      <c r="B8" s="79"/>
      <c r="C8" s="33" t="s">
        <v>22</v>
      </c>
      <c r="D8" s="33" t="s">
        <v>17</v>
      </c>
      <c r="E8" s="34">
        <v>1500</v>
      </c>
      <c r="F8" s="13"/>
      <c r="G8" s="43">
        <v>-19875.741285714288</v>
      </c>
      <c r="H8" s="43">
        <v>-13.250494190476189</v>
      </c>
      <c r="I8" s="43">
        <f t="shared" ref="I8" si="1">G8*4</f>
        <v>-79502.965142857152</v>
      </c>
      <c r="J8" s="44">
        <f t="shared" si="0"/>
        <v>-159005.9302857143</v>
      </c>
      <c r="K8" s="46">
        <f>G8*20</f>
        <v>-397514.82571428578</v>
      </c>
    </row>
    <row r="9" spans="1:20" s="10" customFormat="1" ht="27" customHeight="1" thickBot="1" x14ac:dyDescent="0.4">
      <c r="A9" s="4"/>
      <c r="B9" s="20" t="s">
        <v>23</v>
      </c>
      <c r="C9" s="21"/>
      <c r="D9" s="21"/>
      <c r="E9" s="35"/>
      <c r="F9" s="35"/>
      <c r="G9" s="36"/>
      <c r="H9" s="36"/>
      <c r="I9" s="36"/>
      <c r="J9" s="36"/>
      <c r="K9" s="37"/>
    </row>
    <row r="10" spans="1:20" ht="44.7" customHeight="1" x14ac:dyDescent="0.35">
      <c r="A10" s="5" t="s">
        <v>24</v>
      </c>
      <c r="B10" s="79" t="s">
        <v>25</v>
      </c>
      <c r="C10" s="18" t="s">
        <v>26</v>
      </c>
      <c r="D10" s="18" t="s">
        <v>17</v>
      </c>
      <c r="E10" s="19">
        <v>2000</v>
      </c>
      <c r="F10" s="13"/>
      <c r="G10" s="42">
        <v>-11694</v>
      </c>
      <c r="H10" s="43">
        <v>-5.8</v>
      </c>
      <c r="I10" s="43">
        <f>G10*4</f>
        <v>-46776</v>
      </c>
      <c r="J10" s="43">
        <f>G10*8</f>
        <v>-93552</v>
      </c>
      <c r="K10" s="47">
        <f>G10*20</f>
        <v>-233880</v>
      </c>
    </row>
    <row r="11" spans="1:20" ht="44.7" customHeight="1" x14ac:dyDescent="0.35">
      <c r="A11" s="5"/>
      <c r="B11" s="79"/>
      <c r="C11" s="11" t="s">
        <v>27</v>
      </c>
      <c r="D11" s="11" t="s">
        <v>17</v>
      </c>
      <c r="E11" s="12">
        <v>1000</v>
      </c>
      <c r="F11" s="13"/>
      <c r="G11" s="42">
        <v>-26235.352523809521</v>
      </c>
      <c r="H11" s="44">
        <v>-26.235352523809517</v>
      </c>
      <c r="I11" s="43">
        <f>G11*4</f>
        <v>-104941.41009523808</v>
      </c>
      <c r="J11" s="44">
        <f t="shared" si="0"/>
        <v>-209882.82019047617</v>
      </c>
      <c r="K11" s="46">
        <f>G11*20</f>
        <v>-524707.0504761904</v>
      </c>
    </row>
    <row r="12" spans="1:20" ht="44.7" customHeight="1" thickBot="1" x14ac:dyDescent="0.4">
      <c r="A12" s="5"/>
      <c r="B12" s="79"/>
      <c r="C12" s="33" t="s">
        <v>28</v>
      </c>
      <c r="D12" s="33" t="s">
        <v>17</v>
      </c>
      <c r="E12" s="34">
        <v>1400</v>
      </c>
      <c r="F12" s="13"/>
      <c r="G12" s="42">
        <f>-17047-3501</f>
        <v>-20548</v>
      </c>
      <c r="H12" s="43">
        <f>-12.5-15.2</f>
        <v>-27.7</v>
      </c>
      <c r="I12" s="43">
        <f>G12*4</f>
        <v>-82192</v>
      </c>
      <c r="J12" s="43">
        <f>G12*8</f>
        <v>-164384</v>
      </c>
      <c r="K12" s="45">
        <f>G12*20</f>
        <v>-410960</v>
      </c>
    </row>
    <row r="13" spans="1:20" ht="39" customHeight="1" thickBot="1" x14ac:dyDescent="0.4">
      <c r="A13" s="5"/>
      <c r="B13" s="38" t="s">
        <v>29</v>
      </c>
      <c r="C13" s="39"/>
      <c r="D13" s="39"/>
      <c r="E13" s="40"/>
      <c r="F13" s="40"/>
      <c r="G13" s="36"/>
      <c r="H13" s="36"/>
      <c r="I13" s="36"/>
      <c r="J13" s="36"/>
      <c r="K13" s="37"/>
    </row>
    <row r="14" spans="1:20" s="10" customFormat="1" ht="54" x14ac:dyDescent="0.35">
      <c r="A14" s="4"/>
      <c r="B14" s="14" t="s">
        <v>30</v>
      </c>
      <c r="C14" s="17" t="s">
        <v>31</v>
      </c>
      <c r="D14" s="18" t="s">
        <v>17</v>
      </c>
      <c r="E14" s="19">
        <v>193838</v>
      </c>
      <c r="F14" s="19"/>
      <c r="G14" s="42">
        <f>-19489-4698</f>
        <v>-24187</v>
      </c>
      <c r="H14" s="43">
        <f>-0.14363184982784-0.08078140214144</f>
        <v>-0.22441325196928</v>
      </c>
      <c r="I14" s="43">
        <f>G14*4</f>
        <v>-96748</v>
      </c>
      <c r="J14" s="43">
        <f>G14*8</f>
        <v>-193496</v>
      </c>
      <c r="K14" s="45">
        <f>G14*20</f>
        <v>-483740</v>
      </c>
    </row>
    <row r="15" spans="1:20" ht="50.1" customHeight="1" thickBot="1" x14ac:dyDescent="0.4">
      <c r="A15" s="5"/>
      <c r="B15" s="48"/>
      <c r="C15" s="49"/>
      <c r="D15" s="49"/>
      <c r="E15" s="50"/>
      <c r="F15" s="51" t="s">
        <v>32</v>
      </c>
      <c r="G15" s="52">
        <f>(SUM(G7:G14)+G5)</f>
        <v>-205543.5606474154</v>
      </c>
      <c r="H15" s="53">
        <f>(SUM(H7:H14)+H5)*8</f>
        <v>-753.33817452866265</v>
      </c>
      <c r="I15" s="53">
        <f>SUM(I5:I14)</f>
        <v>-726327.27522966173</v>
      </c>
      <c r="J15" s="53">
        <f>SUM(J7:J14)+J5</f>
        <v>-1644348.4951793235</v>
      </c>
      <c r="K15" s="54">
        <f>SUM(K7:K14)+K5</f>
        <v>-3926876.4129483085</v>
      </c>
    </row>
    <row r="16" spans="1:20" ht="72" customHeight="1" x14ac:dyDescent="0.35">
      <c r="B16" s="78" t="s">
        <v>33</v>
      </c>
      <c r="C16" s="78"/>
      <c r="K16" s="55"/>
    </row>
    <row r="18" spans="2:3" ht="34.5" customHeight="1" x14ac:dyDescent="0.35">
      <c r="B18" s="78" t="s">
        <v>34</v>
      </c>
      <c r="C18" s="78"/>
    </row>
    <row r="19" spans="2:3" ht="30" customHeight="1" x14ac:dyDescent="0.35"/>
    <row r="23" spans="2:3" x14ac:dyDescent="0.35">
      <c r="B23" s="2"/>
    </row>
  </sheetData>
  <mergeCells count="4">
    <mergeCell ref="B16:C16"/>
    <mergeCell ref="B18:C18"/>
    <mergeCell ref="B7:B8"/>
    <mergeCell ref="B10:B12"/>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23"/>
  <sheetViews>
    <sheetView workbookViewId="0">
      <selection activeCell="E10" sqref="E10"/>
    </sheetView>
  </sheetViews>
  <sheetFormatPr defaultColWidth="8.6640625" defaultRowHeight="14.4" x14ac:dyDescent="0.3"/>
  <cols>
    <col min="2" max="2" width="82.88671875" bestFit="1" customWidth="1"/>
    <col min="5" max="5" width="10.33203125" customWidth="1"/>
    <col min="6" max="6" width="19.33203125" customWidth="1"/>
    <col min="7" max="7" width="16.33203125" customWidth="1"/>
  </cols>
  <sheetData>
    <row r="1" spans="2:10" ht="15" thickBot="1" x14ac:dyDescent="0.35"/>
    <row r="2" spans="2:10" x14ac:dyDescent="0.3">
      <c r="B2" s="63" t="s">
        <v>35</v>
      </c>
      <c r="C2" s="64"/>
      <c r="D2" s="64"/>
      <c r="E2" s="64"/>
      <c r="F2" s="64"/>
      <c r="G2" s="65"/>
    </row>
    <row r="3" spans="2:10" ht="28.8" x14ac:dyDescent="0.3">
      <c r="B3" s="66" t="s">
        <v>36</v>
      </c>
      <c r="C3" t="s">
        <v>17</v>
      </c>
      <c r="D3" s="67">
        <v>120487</v>
      </c>
      <c r="F3" s="68" t="s">
        <v>37</v>
      </c>
      <c r="G3" s="69" t="s">
        <v>38</v>
      </c>
    </row>
    <row r="4" spans="2:10" x14ac:dyDescent="0.3">
      <c r="B4" s="66" t="s">
        <v>39</v>
      </c>
      <c r="C4" t="s">
        <v>17</v>
      </c>
      <c r="D4" s="70">
        <v>0.4</v>
      </c>
      <c r="E4" s="71">
        <f>+D3*D4</f>
        <v>48194.8</v>
      </c>
      <c r="G4" s="69"/>
    </row>
    <row r="5" spans="2:10" ht="15" thickBot="1" x14ac:dyDescent="0.35">
      <c r="B5" s="72" t="s">
        <v>40</v>
      </c>
      <c r="C5" s="73" t="s">
        <v>17</v>
      </c>
      <c r="D5" s="74">
        <v>0.6</v>
      </c>
      <c r="E5" s="75">
        <f>+D3*D5</f>
        <v>72292.2</v>
      </c>
      <c r="F5" s="76">
        <f>+E5*0.7</f>
        <v>50604.539999999994</v>
      </c>
      <c r="G5" s="77">
        <f>+E5*0.3</f>
        <v>21687.66</v>
      </c>
    </row>
    <row r="11" spans="2:10" x14ac:dyDescent="0.3">
      <c r="B11" t="s">
        <v>41</v>
      </c>
    </row>
    <row r="13" spans="2:10" x14ac:dyDescent="0.3">
      <c r="B13" t="s">
        <v>42</v>
      </c>
      <c r="C13" t="s">
        <v>7</v>
      </c>
    </row>
    <row r="14" spans="2:10" x14ac:dyDescent="0.3">
      <c r="C14">
        <v>1</v>
      </c>
      <c r="D14">
        <v>2</v>
      </c>
      <c r="E14">
        <v>3</v>
      </c>
      <c r="F14">
        <v>4</v>
      </c>
      <c r="G14">
        <v>5</v>
      </c>
      <c r="H14">
        <v>6</v>
      </c>
      <c r="I14">
        <v>7</v>
      </c>
      <c r="J14">
        <v>8</v>
      </c>
    </row>
    <row r="15" spans="2:10" x14ac:dyDescent="0.3">
      <c r="B15" t="s">
        <v>43</v>
      </c>
      <c r="C15">
        <v>7000</v>
      </c>
      <c r="D15">
        <v>7000</v>
      </c>
      <c r="E15">
        <v>7000</v>
      </c>
      <c r="F15">
        <v>7000</v>
      </c>
      <c r="G15">
        <v>7000</v>
      </c>
    </row>
    <row r="16" spans="2:10" x14ac:dyDescent="0.3">
      <c r="B16" t="s">
        <v>44</v>
      </c>
      <c r="D16">
        <v>7000</v>
      </c>
      <c r="E16">
        <v>7000</v>
      </c>
      <c r="F16">
        <v>7000</v>
      </c>
      <c r="G16">
        <v>7000</v>
      </c>
      <c r="H16">
        <v>7000</v>
      </c>
    </row>
    <row r="17" spans="2:11" x14ac:dyDescent="0.3">
      <c r="B17" t="s">
        <v>45</v>
      </c>
      <c r="E17">
        <v>7000</v>
      </c>
      <c r="F17">
        <v>7000</v>
      </c>
      <c r="G17">
        <v>7000</v>
      </c>
      <c r="H17">
        <v>7000</v>
      </c>
      <c r="I17">
        <v>7000</v>
      </c>
    </row>
    <row r="18" spans="2:11" x14ac:dyDescent="0.3">
      <c r="B18" t="s">
        <v>46</v>
      </c>
      <c r="F18">
        <v>7000</v>
      </c>
      <c r="G18">
        <v>7000</v>
      </c>
      <c r="H18">
        <v>7000</v>
      </c>
      <c r="I18">
        <v>7000</v>
      </c>
      <c r="J18">
        <v>7000</v>
      </c>
    </row>
    <row r="19" spans="2:11" x14ac:dyDescent="0.3">
      <c r="B19" t="s">
        <v>47</v>
      </c>
      <c r="G19">
        <v>7000</v>
      </c>
      <c r="H19">
        <v>7000</v>
      </c>
      <c r="I19">
        <v>7000</v>
      </c>
      <c r="J19">
        <v>7000</v>
      </c>
    </row>
    <row r="20" spans="2:11" x14ac:dyDescent="0.3">
      <c r="B20" t="s">
        <v>48</v>
      </c>
      <c r="H20">
        <v>7000</v>
      </c>
      <c r="I20">
        <v>7000</v>
      </c>
      <c r="J20">
        <v>7000</v>
      </c>
    </row>
    <row r="21" spans="2:11" x14ac:dyDescent="0.3">
      <c r="B21" t="s">
        <v>49</v>
      </c>
      <c r="I21">
        <v>7000</v>
      </c>
      <c r="J21">
        <v>7000</v>
      </c>
    </row>
    <row r="22" spans="2:11" x14ac:dyDescent="0.3">
      <c r="B22" t="s">
        <v>50</v>
      </c>
      <c r="J22">
        <v>7000</v>
      </c>
      <c r="K22" t="s">
        <v>51</v>
      </c>
    </row>
    <row r="23" spans="2:11" x14ac:dyDescent="0.3">
      <c r="C23">
        <f>SUM(C15:C22)</f>
        <v>7000</v>
      </c>
      <c r="D23">
        <f t="shared" ref="D23:J23" si="0">SUM(D15:D22)</f>
        <v>14000</v>
      </c>
      <c r="E23">
        <f t="shared" si="0"/>
        <v>21000</v>
      </c>
      <c r="F23">
        <f t="shared" si="0"/>
        <v>28000</v>
      </c>
      <c r="G23">
        <f t="shared" si="0"/>
        <v>35000</v>
      </c>
      <c r="H23">
        <f>SUM(H15:H22)</f>
        <v>35000</v>
      </c>
      <c r="I23">
        <f t="shared" si="0"/>
        <v>35000</v>
      </c>
      <c r="J23">
        <f t="shared" si="0"/>
        <v>35000</v>
      </c>
      <c r="K23">
        <f>SUM(C23:J23)</f>
        <v>210000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0E6F6CF4-8CA8-4679-ABAC-D0E6475ABEE9}"/>
</file>

<file path=customXml/itemProps2.xml><?xml version="1.0" encoding="utf-8"?>
<ds:datastoreItem xmlns:ds="http://schemas.openxmlformats.org/officeDocument/2006/customXml" ds:itemID="{252DC722-7FCB-4574-9B0E-A75E89FB25DB}">
  <ds:schemaRefs>
    <ds:schemaRef ds:uri="http://schemas.microsoft.com/sharepoint/v3/contenttype/forms"/>
  </ds:schemaRefs>
</ds:datastoreItem>
</file>

<file path=customXml/itemProps3.xml><?xml version="1.0" encoding="utf-8"?>
<ds:datastoreItem xmlns:ds="http://schemas.openxmlformats.org/officeDocument/2006/customXml" ds:itemID="{E00CC939-AF6F-40D2-8C98-C849A760C4A0}">
  <ds:schemaRefs>
    <ds:schemaRef ds:uri="http://schemas.microsoft.com/office/2006/documentManagement/types"/>
    <ds:schemaRef ds:uri="http://purl.org/dc/terms/"/>
    <ds:schemaRef ds:uri="http://schemas.openxmlformats.org/package/2006/metadata/core-properties"/>
    <ds:schemaRef ds:uri="http://schemas.microsoft.com/office/2006/metadata/properties"/>
    <ds:schemaRef ds:uri="d41db4f4-7fa6-4f23-9847-aa2c5a984027"/>
    <ds:schemaRef ds:uri="http://www.w3.org/XML/1998/namespace"/>
    <ds:schemaRef ds:uri="http://purl.org/dc/elements/1.1/"/>
    <ds:schemaRef ds:uri="http://schemas.microsoft.com/office/infopath/2007/PartnerControls"/>
    <ds:schemaRef ds:uri="192bf716-d5de-4350-ad5f-2ebbe1cb448c"/>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Hectare-Proy-Unit-Costs</vt:lpstr>
      <vt:lpstr>MFS Assumptions</vt:lpstr>
    </vt:vector>
  </TitlesOfParts>
  <Manager/>
  <Company>FAO of the UN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 Edouard</dc:creator>
  <cp:keywords/>
  <dc:description/>
  <cp:lastModifiedBy>Audebert, Philip</cp:lastModifiedBy>
  <cp:revision/>
  <dcterms:created xsi:type="dcterms:W3CDTF">2022-07-21T07:23:53Z</dcterms:created>
  <dcterms:modified xsi:type="dcterms:W3CDTF">2024-05-10T05:49:02Z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Order">
    <vt:r8>2413000</vt:r8>
  </property>
  <property fmtid="{D5CDD505-2E9C-101B-9397-08002B2CF9AE}" pid="4" name="MediaServiceImageTags">
    <vt:lpwstr/>
  </property>
</Properties>
</file>