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NDEYE COUMBA\ANIDA\PRTP Round 7\"/>
    </mc:Choice>
  </mc:AlternateContent>
  <bookViews>
    <workbookView xWindow="0" yWindow="0" windowWidth="17730" windowHeight="7350"/>
  </bookViews>
  <sheets>
    <sheet name="Sheet1" sheetId="1" r:id="rId1"/>
  </sheets>
  <definedNames>
    <definedName name="Diesel_Dens">Sheet1!$C$2</definedName>
    <definedName name="Grow_Season">Sheet1!$E$2</definedName>
    <definedName name="Panel_Life">Sheet1!$G$2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5" i="1" l="1"/>
  <c r="O55" i="1" s="1"/>
  <c r="F82" i="1" s="1"/>
  <c r="B5" i="1" s="1"/>
  <c r="L10" i="1" l="1"/>
  <c r="L44" i="1"/>
  <c r="J10" i="1"/>
  <c r="M10" i="1" s="1"/>
  <c r="J11" i="1"/>
  <c r="K11" i="1" s="1"/>
  <c r="L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J18" i="1"/>
  <c r="K18" i="1" s="1"/>
  <c r="L18" i="1" s="1"/>
  <c r="J19" i="1"/>
  <c r="K19" i="1" s="1"/>
  <c r="L19" i="1" s="1"/>
  <c r="J20" i="1"/>
  <c r="K20" i="1" s="1"/>
  <c r="L20" i="1" s="1"/>
  <c r="J21" i="1"/>
  <c r="K21" i="1" s="1"/>
  <c r="L21" i="1" s="1"/>
  <c r="J22" i="1"/>
  <c r="K22" i="1" s="1"/>
  <c r="L22" i="1" s="1"/>
  <c r="J23" i="1"/>
  <c r="K23" i="1" s="1"/>
  <c r="L23" i="1" s="1"/>
  <c r="J24" i="1"/>
  <c r="K24" i="1" s="1"/>
  <c r="L24" i="1" s="1"/>
  <c r="J25" i="1"/>
  <c r="K25" i="1" s="1"/>
  <c r="L25" i="1" s="1"/>
  <c r="J26" i="1"/>
  <c r="K26" i="1" s="1"/>
  <c r="L26" i="1" s="1"/>
  <c r="J27" i="1"/>
  <c r="K27" i="1" s="1"/>
  <c r="L27" i="1" s="1"/>
  <c r="J28" i="1"/>
  <c r="K28" i="1" s="1"/>
  <c r="L28" i="1" s="1"/>
  <c r="J29" i="1"/>
  <c r="K29" i="1" s="1"/>
  <c r="L29" i="1" s="1"/>
  <c r="J30" i="1"/>
  <c r="K30" i="1" s="1"/>
  <c r="L30" i="1" s="1"/>
  <c r="J31" i="1"/>
  <c r="K31" i="1" s="1"/>
  <c r="L31" i="1" s="1"/>
  <c r="J32" i="1"/>
  <c r="K32" i="1" s="1"/>
  <c r="L32" i="1" s="1"/>
  <c r="J33" i="1"/>
  <c r="K33" i="1" s="1"/>
  <c r="L33" i="1" s="1"/>
  <c r="J34" i="1"/>
  <c r="K34" i="1" s="1"/>
  <c r="L34" i="1" s="1"/>
  <c r="J35" i="1"/>
  <c r="K35" i="1" s="1"/>
  <c r="L35" i="1" s="1"/>
  <c r="J36" i="1"/>
  <c r="K36" i="1" s="1"/>
  <c r="L36" i="1" s="1"/>
  <c r="J37" i="1"/>
  <c r="K37" i="1" s="1"/>
  <c r="L37" i="1" s="1"/>
  <c r="J38" i="1"/>
  <c r="K38" i="1" s="1"/>
  <c r="L38" i="1" s="1"/>
  <c r="J39" i="1"/>
  <c r="K39" i="1" s="1"/>
  <c r="L39" i="1" s="1"/>
  <c r="J40" i="1"/>
  <c r="K40" i="1" s="1"/>
  <c r="L40" i="1" s="1"/>
  <c r="J41" i="1"/>
  <c r="K41" i="1" s="1"/>
  <c r="L41" i="1" s="1"/>
  <c r="J42" i="1"/>
  <c r="K42" i="1" s="1"/>
  <c r="L42" i="1" s="1"/>
  <c r="J43" i="1"/>
  <c r="K43" i="1" s="1"/>
  <c r="L43" i="1" s="1"/>
  <c r="J44" i="1"/>
  <c r="M44" i="1" s="1"/>
  <c r="J45" i="1"/>
  <c r="K45" i="1" s="1"/>
  <c r="L45" i="1" s="1"/>
  <c r="J46" i="1"/>
  <c r="K46" i="1" s="1"/>
  <c r="L46" i="1" s="1"/>
  <c r="J47" i="1"/>
  <c r="K47" i="1" s="1"/>
  <c r="L47" i="1" s="1"/>
  <c r="J48" i="1"/>
  <c r="K48" i="1" s="1"/>
  <c r="L48" i="1" s="1"/>
  <c r="J9" i="1"/>
  <c r="K9" i="1" s="1"/>
  <c r="L9" i="1" s="1"/>
  <c r="H48" i="1"/>
  <c r="H47" i="1"/>
  <c r="H46" i="1"/>
  <c r="H45" i="1"/>
  <c r="H43" i="1"/>
  <c r="H42" i="1"/>
  <c r="G41" i="1"/>
  <c r="H41" i="1" s="1"/>
  <c r="H40" i="1"/>
  <c r="H39" i="1"/>
  <c r="H38" i="1"/>
  <c r="H37" i="1"/>
  <c r="H36" i="1"/>
  <c r="H35" i="1"/>
  <c r="H34" i="1"/>
  <c r="H33" i="1"/>
  <c r="G32" i="1"/>
  <c r="H32" i="1" s="1"/>
  <c r="H31" i="1"/>
  <c r="H30" i="1"/>
  <c r="H29" i="1"/>
  <c r="H28" i="1"/>
  <c r="H27" i="1"/>
  <c r="G26" i="1"/>
  <c r="H26" i="1" s="1"/>
  <c r="G25" i="1"/>
  <c r="H25" i="1" s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G11" i="1"/>
  <c r="H11" i="1" s="1"/>
  <c r="H9" i="1"/>
  <c r="M49" i="1" l="1"/>
  <c r="E55" i="1" s="1"/>
  <c r="G55" i="1" s="1"/>
  <c r="L49" i="1"/>
  <c r="C59" i="1" l="1"/>
  <c r="L59" i="1"/>
  <c r="L60" i="1" l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M59" i="1"/>
  <c r="C60" i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D59" i="1"/>
  <c r="D60" i="1" l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G82" i="1"/>
  <c r="F83" i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M60" i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G83" i="1" l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J101" i="1" s="1"/>
  <c r="G102" i="1" l="1"/>
  <c r="C5" i="1" s="1"/>
</calcChain>
</file>

<file path=xl/sharedStrings.xml><?xml version="1.0" encoding="utf-8"?>
<sst xmlns="http://schemas.openxmlformats.org/spreadsheetml/2006/main" count="92" uniqueCount="85">
  <si>
    <t>Farms</t>
  </si>
  <si>
    <t>Keur Gallo</t>
  </si>
  <si>
    <t>Mont Rolland</t>
  </si>
  <si>
    <t>Djilakh</t>
  </si>
  <si>
    <t>Guolby</t>
  </si>
  <si>
    <t>Diossong</t>
  </si>
  <si>
    <t>Gapakh</t>
  </si>
  <si>
    <t>Taiba Niasséne</t>
  </si>
  <si>
    <t>Ndramé scale</t>
  </si>
  <si>
    <t>Passy Mbelbouck</t>
  </si>
  <si>
    <t>Sagna</t>
  </si>
  <si>
    <t>Keur Serigne Diabel</t>
  </si>
  <si>
    <t>Kaffat</t>
  </si>
  <si>
    <t>Makayope</t>
  </si>
  <si>
    <t>Malène Niani</t>
  </si>
  <si>
    <t>Goudiry</t>
  </si>
  <si>
    <t>Véliguara Tall</t>
  </si>
  <si>
    <t>Ndiogué Fall</t>
  </si>
  <si>
    <t>Kafess</t>
  </si>
  <si>
    <t>Djiocomol</t>
  </si>
  <si>
    <t>Soulabaly</t>
  </si>
  <si>
    <t>Marsassoum</t>
  </si>
  <si>
    <t>Diaba</t>
  </si>
  <si>
    <t>Sinthiang Koumembouré</t>
  </si>
  <si>
    <t>Kandio kamako</t>
  </si>
  <si>
    <t>Thieppe</t>
  </si>
  <si>
    <t>Ouarkhokh</t>
  </si>
  <si>
    <t>Bandègne_Gueoul</t>
  </si>
  <si>
    <t>Diouldé Diabé</t>
  </si>
  <si>
    <t>Bamba Thialene</t>
  </si>
  <si>
    <t>Yadjine</t>
  </si>
  <si>
    <t>Nguékhokh</t>
  </si>
  <si>
    <t>Ndioudiouf</t>
  </si>
  <si>
    <t>Ndieguene</t>
  </si>
  <si>
    <t>Ndiangue Dakhar</t>
  </si>
  <si>
    <t>Mbodiene</t>
  </si>
  <si>
    <t>Diacksao</t>
  </si>
  <si>
    <t>Aga Babou</t>
  </si>
  <si>
    <t>Mandouar</t>
  </si>
  <si>
    <t>Djinaki</t>
  </si>
  <si>
    <t>SEFA</t>
  </si>
  <si>
    <t>Diesel Consumption (kg)</t>
  </si>
  <si>
    <t>Electricity Consumption Growing Season (kWh)</t>
  </si>
  <si>
    <t>Diesel Emissions Factor (MT/kg)</t>
  </si>
  <si>
    <t>Diesel Density (kg/liter)</t>
  </si>
  <si>
    <t>Length of Growing Season (Days)</t>
  </si>
  <si>
    <t>Daily Solar Production (hours)</t>
  </si>
  <si>
    <t>Solar Module Lifetime (Years)</t>
  </si>
  <si>
    <t>INPUTS</t>
  </si>
  <si>
    <t>Size (ha)</t>
  </si>
  <si>
    <t>Generator Rating (kW)</t>
  </si>
  <si>
    <t>Consumption/Hour (Liters) or (kWh)</t>
  </si>
  <si>
    <t>Pump Rating (kW)</t>
  </si>
  <si>
    <t>Watering Time/ha/day (hours)</t>
  </si>
  <si>
    <t>Total Watering Time/day</t>
  </si>
  <si>
    <t>SENELEC</t>
  </si>
  <si>
    <t>Consumption Liters/Day or KWh/Day</t>
  </si>
  <si>
    <t>Diesel Consumption Growing Season (liters)</t>
  </si>
  <si>
    <t>Emissions (MT)</t>
  </si>
  <si>
    <t>Total watering time/day with solar power</t>
  </si>
  <si>
    <t>EC</t>
  </si>
  <si>
    <t>n</t>
  </si>
  <si>
    <t>TDL</t>
  </si>
  <si>
    <t>Baseline emissions electricity consumption tCO2/ year</t>
  </si>
  <si>
    <t>Project emissions</t>
  </si>
  <si>
    <t>year(n)</t>
  </si>
  <si>
    <t>Emissions reduction with solar energy per year</t>
  </si>
  <si>
    <t>cumulated emissions</t>
  </si>
  <si>
    <t>Baseline emissions fuel consumption tCO2/ year</t>
  </si>
  <si>
    <t>EF</t>
  </si>
  <si>
    <t>Baseline  electricity consumption / year kWh</t>
  </si>
  <si>
    <t>FC (Tonnes)</t>
  </si>
  <si>
    <t xml:space="preserve"> Total emissions reduction with solar energy per year</t>
  </si>
  <si>
    <t>cumulated emissions reduction</t>
  </si>
  <si>
    <t>% of Total Emissions Avoided</t>
  </si>
  <si>
    <t>RESULTS</t>
  </si>
  <si>
    <t>Emisisons Avoided over Module Life (tCO2)</t>
  </si>
  <si>
    <t xml:space="preserve"> total Consumption Litres/year or kWh/year</t>
  </si>
  <si>
    <t>tC02</t>
  </si>
  <si>
    <t>Grid Emissions Factor (kC02/KWh)</t>
  </si>
  <si>
    <t>Baseline emissions electricity consumption kCO2/ year</t>
  </si>
  <si>
    <t>Baseline emissions fuel consumption (Diesel) kCO2/ year</t>
  </si>
  <si>
    <t>Annual Emissions Avoided from Solar (kC02)</t>
  </si>
  <si>
    <t>NCV(TJ/Gg)</t>
  </si>
  <si>
    <t>FC (TJ)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</si>
</sst>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2" borderId="5" xfId="0" applyFont="1" applyFill="1" applyBorder="1" applyAlignment="1">
      <alignment horizontal="right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7" xfId="0" applyBorder="1"/>
    <xf numFmtId="0" fontId="2" fillId="3" borderId="9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3" fillId="0" borderId="6" xfId="0" applyFont="1" applyBorder="1" applyAlignment="1">
      <alignment horizontal="right" wrapText="1"/>
    </xf>
    <xf numFmtId="2" fontId="3" fillId="0" borderId="6" xfId="0" applyNumberFormat="1" applyFont="1" applyBorder="1" applyAlignment="1">
      <alignment wrapText="1"/>
    </xf>
    <xf numFmtId="0" fontId="3" fillId="0" borderId="7" xfId="0" applyFont="1" applyBorder="1" applyAlignment="1">
      <alignment horizontal="right" wrapText="1"/>
    </xf>
    <xf numFmtId="2" fontId="3" fillId="0" borderId="7" xfId="0" applyNumberFormat="1" applyFont="1" applyBorder="1" applyAlignment="1">
      <alignment wrapText="1"/>
    </xf>
    <xf numFmtId="0" fontId="3" fillId="0" borderId="8" xfId="0" applyFont="1" applyBorder="1" applyAlignment="1">
      <alignment horizontal="right" wrapText="1"/>
    </xf>
    <xf numFmtId="2" fontId="3" fillId="0" borderId="8" xfId="0" applyNumberFormat="1" applyFont="1" applyBorder="1" applyAlignment="1">
      <alignment wrapText="1"/>
    </xf>
    <xf numFmtId="0" fontId="2" fillId="2" borderId="7" xfId="0" applyFont="1" applyFill="1" applyBorder="1" applyAlignment="1">
      <alignment horizontal="right" wrapText="1"/>
    </xf>
    <xf numFmtId="0" fontId="0" fillId="4" borderId="7" xfId="0" applyFill="1" applyBorder="1"/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5" borderId="0" xfId="0" applyFill="1"/>
    <xf numFmtId="0" fontId="0" fillId="0" borderId="7" xfId="0" applyBorder="1" applyAlignment="1">
      <alignment horizontal="center" vertical="center" wrapText="1"/>
    </xf>
    <xf numFmtId="0" fontId="3" fillId="5" borderId="1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wrapText="1"/>
    </xf>
    <xf numFmtId="0" fontId="0" fillId="5" borderId="7" xfId="0" applyFill="1" applyBorder="1"/>
    <xf numFmtId="0" fontId="0" fillId="0" borderId="13" xfId="0" applyBorder="1"/>
    <xf numFmtId="0" fontId="2" fillId="7" borderId="10" xfId="0" applyFont="1" applyFill="1" applyBorder="1" applyAlignment="1">
      <alignment wrapText="1"/>
    </xf>
    <xf numFmtId="164" fontId="3" fillId="0" borderId="8" xfId="1" applyFont="1" applyBorder="1" applyAlignment="1">
      <alignment wrapText="1"/>
    </xf>
    <xf numFmtId="9" fontId="3" fillId="0" borderId="8" xfId="2" applyFont="1" applyBorder="1" applyAlignment="1">
      <alignment wrapText="1"/>
    </xf>
    <xf numFmtId="0" fontId="0" fillId="5" borderId="14" xfId="0" applyFill="1" applyBorder="1"/>
    <xf numFmtId="0" fontId="0" fillId="0" borderId="14" xfId="0" applyBorder="1"/>
    <xf numFmtId="0" fontId="0" fillId="8" borderId="7" xfId="0" applyFill="1" applyBorder="1"/>
    <xf numFmtId="165" fontId="0" fillId="0" borderId="7" xfId="0" applyNumberFormat="1" applyBorder="1"/>
    <xf numFmtId="165" fontId="0" fillId="0" borderId="7" xfId="0" applyNumberForma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0" fillId="4" borderId="0" xfId="0" applyFill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2"/>
  <sheetViews>
    <sheetView tabSelected="1" zoomScale="110" zoomScaleNormal="110" workbookViewId="0">
      <selection activeCell="I4" sqref="I4"/>
    </sheetView>
  </sheetViews>
  <sheetFormatPr baseColWidth="10" defaultColWidth="9.140625" defaultRowHeight="15" x14ac:dyDescent="0.25"/>
  <cols>
    <col min="2" max="2" width="11.5703125" customWidth="1"/>
    <col min="3" max="3" width="15.7109375" customWidth="1"/>
    <col min="4" max="4" width="15.42578125" customWidth="1"/>
    <col min="5" max="5" width="15.7109375" customWidth="1"/>
    <col min="10" max="10" width="11.140625" customWidth="1"/>
    <col min="11" max="11" width="13.7109375" customWidth="1"/>
    <col min="12" max="12" width="10.85546875" customWidth="1"/>
    <col min="13" max="13" width="11.7109375" customWidth="1"/>
    <col min="15" max="15" width="12" bestFit="1" customWidth="1"/>
    <col min="16" max="16" width="10.85546875" customWidth="1"/>
  </cols>
  <sheetData>
    <row r="1" spans="2:14" ht="51.75" x14ac:dyDescent="0.25">
      <c r="B1" s="11" t="s">
        <v>43</v>
      </c>
      <c r="C1" s="12" t="s">
        <v>44</v>
      </c>
      <c r="D1" s="12" t="s">
        <v>79</v>
      </c>
      <c r="E1" s="12" t="s">
        <v>45</v>
      </c>
      <c r="F1" s="12" t="s">
        <v>46</v>
      </c>
      <c r="G1" s="12" t="s">
        <v>47</v>
      </c>
      <c r="H1" s="40" t="s">
        <v>48</v>
      </c>
    </row>
    <row r="2" spans="2:14" ht="15.75" thickBot="1" x14ac:dyDescent="0.3">
      <c r="B2" s="5">
        <v>3.2000000000000002E-3</v>
      </c>
      <c r="C2" s="9">
        <v>0.84389999999999998</v>
      </c>
      <c r="D2" s="9">
        <v>0.57299999999999995</v>
      </c>
      <c r="E2" s="9">
        <v>180</v>
      </c>
      <c r="F2" s="9">
        <v>7</v>
      </c>
      <c r="G2" s="9">
        <v>20</v>
      </c>
      <c r="H2" s="41"/>
    </row>
    <row r="3" spans="2:14" ht="15.75" thickBot="1" x14ac:dyDescent="0.3"/>
    <row r="4" spans="2:14" ht="64.5" x14ac:dyDescent="0.25">
      <c r="B4" s="32" t="s">
        <v>82</v>
      </c>
      <c r="C4" s="32" t="s">
        <v>76</v>
      </c>
      <c r="D4" s="32" t="s">
        <v>74</v>
      </c>
      <c r="E4" s="40" t="s">
        <v>75</v>
      </c>
    </row>
    <row r="5" spans="2:14" ht="15.75" thickBot="1" x14ac:dyDescent="0.3">
      <c r="B5" s="33">
        <f>F82</f>
        <v>915708.05901359965</v>
      </c>
      <c r="C5" s="33">
        <f>G102</f>
        <v>18314.161180271993</v>
      </c>
      <c r="D5" s="34"/>
      <c r="E5" s="41"/>
    </row>
    <row r="7" spans="2:14" ht="15.75" thickBot="1" x14ac:dyDescent="0.3"/>
    <row r="8" spans="2:14" ht="65.25" thickBot="1" x14ac:dyDescent="0.3">
      <c r="B8" s="1" t="s">
        <v>0</v>
      </c>
      <c r="C8" s="6" t="s">
        <v>49</v>
      </c>
      <c r="D8" s="6" t="s">
        <v>50</v>
      </c>
      <c r="E8" s="6" t="s">
        <v>51</v>
      </c>
      <c r="F8" s="6" t="s">
        <v>52</v>
      </c>
      <c r="G8" s="6" t="s">
        <v>53</v>
      </c>
      <c r="H8" s="19" t="s">
        <v>54</v>
      </c>
      <c r="I8" s="19" t="s">
        <v>59</v>
      </c>
      <c r="J8" s="19" t="s">
        <v>56</v>
      </c>
      <c r="K8" s="19" t="s">
        <v>57</v>
      </c>
      <c r="L8" s="19" t="s">
        <v>41</v>
      </c>
      <c r="M8" s="19" t="s">
        <v>42</v>
      </c>
      <c r="N8" s="19" t="s">
        <v>58</v>
      </c>
    </row>
    <row r="9" spans="2:14" ht="26.25" x14ac:dyDescent="0.25">
      <c r="B9" s="2" t="s">
        <v>1</v>
      </c>
      <c r="C9" s="7">
        <v>15</v>
      </c>
      <c r="D9" s="13">
        <v>40</v>
      </c>
      <c r="E9" s="7">
        <v>6</v>
      </c>
      <c r="F9" s="7">
        <v>60</v>
      </c>
      <c r="G9" s="14">
        <v>1</v>
      </c>
      <c r="H9" s="16">
        <f>G9*C9</f>
        <v>15</v>
      </c>
      <c r="I9" s="16">
        <v>7</v>
      </c>
      <c r="J9" s="10">
        <f>E9*I9</f>
        <v>42</v>
      </c>
      <c r="K9" s="10">
        <f>J9*Grow_Season</f>
        <v>7560</v>
      </c>
      <c r="L9" s="10">
        <f t="shared" ref="L9:L48" si="0">K9*Diesel_Dens</f>
        <v>6379.884</v>
      </c>
      <c r="M9" s="10"/>
      <c r="N9" s="10"/>
    </row>
    <row r="10" spans="2:14" ht="26.25" x14ac:dyDescent="0.25">
      <c r="B10" s="3" t="s">
        <v>2</v>
      </c>
      <c r="C10" s="8">
        <v>5</v>
      </c>
      <c r="D10" s="15" t="s">
        <v>55</v>
      </c>
      <c r="E10" s="8">
        <v>15</v>
      </c>
      <c r="F10" s="8">
        <v>0</v>
      </c>
      <c r="G10" s="16">
        <v>0</v>
      </c>
      <c r="H10" s="16">
        <v>15</v>
      </c>
      <c r="I10" s="16">
        <v>7</v>
      </c>
      <c r="J10" s="10">
        <f t="shared" ref="J10:J48" si="1">E10*I10</f>
        <v>105</v>
      </c>
      <c r="K10" s="10">
        <v>0</v>
      </c>
      <c r="L10" s="10">
        <f t="shared" si="0"/>
        <v>0</v>
      </c>
      <c r="M10" s="10">
        <f>J10*Grow_Season</f>
        <v>18900</v>
      </c>
      <c r="N10" s="10"/>
    </row>
    <row r="11" spans="2:14" ht="36.75" customHeight="1" x14ac:dyDescent="0.25">
      <c r="B11" s="3" t="s">
        <v>3</v>
      </c>
      <c r="C11" s="8">
        <v>50</v>
      </c>
      <c r="D11" s="15">
        <v>100</v>
      </c>
      <c r="E11" s="8">
        <v>15</v>
      </c>
      <c r="F11" s="8">
        <v>100</v>
      </c>
      <c r="G11" s="16">
        <f>40/60</f>
        <v>0.66666666666666663</v>
      </c>
      <c r="H11" s="16">
        <f t="shared" ref="H11:H48" si="2">G11*C11</f>
        <v>33.333333333333329</v>
      </c>
      <c r="I11" s="16">
        <v>7</v>
      </c>
      <c r="J11" s="10">
        <f t="shared" si="1"/>
        <v>105</v>
      </c>
      <c r="K11" s="10">
        <f t="shared" ref="K11:K43" si="3">J11*Grow_Season</f>
        <v>18900</v>
      </c>
      <c r="L11" s="10">
        <f t="shared" si="0"/>
        <v>15949.71</v>
      </c>
      <c r="M11" s="10"/>
      <c r="N11" s="10"/>
    </row>
    <row r="12" spans="2:14" x14ac:dyDescent="0.25">
      <c r="B12" s="3" t="s">
        <v>4</v>
      </c>
      <c r="C12" s="8">
        <v>10</v>
      </c>
      <c r="D12" s="15">
        <v>40</v>
      </c>
      <c r="E12" s="8">
        <v>6</v>
      </c>
      <c r="F12" s="8">
        <v>60</v>
      </c>
      <c r="G12" s="16">
        <v>1</v>
      </c>
      <c r="H12" s="16">
        <f t="shared" si="2"/>
        <v>10</v>
      </c>
      <c r="I12" s="16">
        <v>7</v>
      </c>
      <c r="J12" s="10">
        <f t="shared" si="1"/>
        <v>42</v>
      </c>
      <c r="K12" s="10">
        <f t="shared" si="3"/>
        <v>7560</v>
      </c>
      <c r="L12" s="10">
        <f t="shared" si="0"/>
        <v>6379.884</v>
      </c>
      <c r="M12" s="10"/>
      <c r="N12" s="10"/>
    </row>
    <row r="13" spans="2:14" x14ac:dyDescent="0.25">
      <c r="B13" s="3" t="s">
        <v>5</v>
      </c>
      <c r="C13" s="8">
        <v>10</v>
      </c>
      <c r="D13" s="15">
        <v>35</v>
      </c>
      <c r="E13" s="8">
        <v>5.25</v>
      </c>
      <c r="F13" s="8">
        <v>40</v>
      </c>
      <c r="G13" s="16">
        <v>1.5</v>
      </c>
      <c r="H13" s="16">
        <f t="shared" si="2"/>
        <v>15</v>
      </c>
      <c r="I13" s="16">
        <v>7</v>
      </c>
      <c r="J13" s="10">
        <f t="shared" si="1"/>
        <v>36.75</v>
      </c>
      <c r="K13" s="10">
        <f t="shared" si="3"/>
        <v>6615</v>
      </c>
      <c r="L13" s="10">
        <f t="shared" si="0"/>
        <v>5582.3985000000002</v>
      </c>
      <c r="M13" s="10"/>
      <c r="N13" s="10"/>
    </row>
    <row r="14" spans="2:14" x14ac:dyDescent="0.25">
      <c r="B14" s="3" t="s">
        <v>6</v>
      </c>
      <c r="C14" s="8">
        <v>5</v>
      </c>
      <c r="D14" s="15">
        <v>20</v>
      </c>
      <c r="E14" s="8">
        <v>3</v>
      </c>
      <c r="F14" s="8">
        <v>30</v>
      </c>
      <c r="G14" s="16">
        <v>2</v>
      </c>
      <c r="H14" s="16">
        <f t="shared" si="2"/>
        <v>10</v>
      </c>
      <c r="I14" s="16">
        <v>7</v>
      </c>
      <c r="J14" s="10">
        <f t="shared" si="1"/>
        <v>21</v>
      </c>
      <c r="K14" s="10">
        <f t="shared" si="3"/>
        <v>3780</v>
      </c>
      <c r="L14" s="10">
        <f t="shared" si="0"/>
        <v>3189.942</v>
      </c>
      <c r="M14" s="10"/>
      <c r="N14" s="10"/>
    </row>
    <row r="15" spans="2:14" ht="26.25" x14ac:dyDescent="0.25">
      <c r="B15" s="3" t="s">
        <v>7</v>
      </c>
      <c r="C15" s="8">
        <v>10</v>
      </c>
      <c r="D15" s="15">
        <v>40</v>
      </c>
      <c r="E15" s="8">
        <v>6</v>
      </c>
      <c r="F15" s="8">
        <v>60</v>
      </c>
      <c r="G15" s="16">
        <v>1</v>
      </c>
      <c r="H15" s="16">
        <f t="shared" si="2"/>
        <v>10</v>
      </c>
      <c r="I15" s="16">
        <v>7</v>
      </c>
      <c r="J15" s="10">
        <f t="shared" si="1"/>
        <v>42</v>
      </c>
      <c r="K15" s="10">
        <f t="shared" si="3"/>
        <v>7560</v>
      </c>
      <c r="L15" s="10">
        <f t="shared" si="0"/>
        <v>6379.884</v>
      </c>
      <c r="M15" s="10"/>
      <c r="N15" s="10"/>
    </row>
    <row r="16" spans="2:14" ht="26.25" x14ac:dyDescent="0.25">
      <c r="B16" s="3" t="s">
        <v>8</v>
      </c>
      <c r="C16" s="8">
        <v>10</v>
      </c>
      <c r="D16" s="15">
        <v>40</v>
      </c>
      <c r="E16" s="8">
        <v>6</v>
      </c>
      <c r="F16" s="8">
        <v>60</v>
      </c>
      <c r="G16" s="16">
        <v>1</v>
      </c>
      <c r="H16" s="16">
        <f t="shared" si="2"/>
        <v>10</v>
      </c>
      <c r="I16" s="16">
        <v>7</v>
      </c>
      <c r="J16" s="10">
        <f t="shared" si="1"/>
        <v>42</v>
      </c>
      <c r="K16" s="10">
        <f t="shared" si="3"/>
        <v>7560</v>
      </c>
      <c r="L16" s="10">
        <f t="shared" si="0"/>
        <v>6379.884</v>
      </c>
      <c r="M16" s="10"/>
      <c r="N16" s="10"/>
    </row>
    <row r="17" spans="2:14" ht="26.25" x14ac:dyDescent="0.25">
      <c r="B17" s="4" t="s">
        <v>9</v>
      </c>
      <c r="C17" s="8">
        <v>10</v>
      </c>
      <c r="D17" s="15">
        <v>40</v>
      </c>
      <c r="E17" s="8">
        <v>6</v>
      </c>
      <c r="F17" s="8">
        <v>60</v>
      </c>
      <c r="G17" s="16">
        <v>1</v>
      </c>
      <c r="H17" s="16">
        <f t="shared" si="2"/>
        <v>10</v>
      </c>
      <c r="I17" s="16">
        <v>7</v>
      </c>
      <c r="J17" s="10">
        <f t="shared" si="1"/>
        <v>42</v>
      </c>
      <c r="K17" s="10">
        <f t="shared" si="3"/>
        <v>7560</v>
      </c>
      <c r="L17" s="10">
        <f t="shared" si="0"/>
        <v>6379.884</v>
      </c>
      <c r="M17" s="10"/>
      <c r="N17" s="10"/>
    </row>
    <row r="18" spans="2:14" x14ac:dyDescent="0.25">
      <c r="B18" s="3" t="s">
        <v>10</v>
      </c>
      <c r="C18" s="8">
        <v>5</v>
      </c>
      <c r="D18" s="15">
        <v>35</v>
      </c>
      <c r="E18" s="8">
        <v>5.25</v>
      </c>
      <c r="F18" s="8">
        <v>40</v>
      </c>
      <c r="G18" s="16">
        <v>1.5</v>
      </c>
      <c r="H18" s="16">
        <f t="shared" si="2"/>
        <v>7.5</v>
      </c>
      <c r="I18" s="16">
        <v>7</v>
      </c>
      <c r="J18" s="10">
        <f t="shared" si="1"/>
        <v>36.75</v>
      </c>
      <c r="K18" s="10">
        <f t="shared" si="3"/>
        <v>6615</v>
      </c>
      <c r="L18" s="10">
        <f t="shared" si="0"/>
        <v>5582.3985000000002</v>
      </c>
      <c r="M18" s="10"/>
      <c r="N18" s="10"/>
    </row>
    <row r="19" spans="2:14" ht="26.25" x14ac:dyDescent="0.25">
      <c r="B19" s="3" t="s">
        <v>11</v>
      </c>
      <c r="C19" s="8">
        <v>5</v>
      </c>
      <c r="D19" s="15">
        <v>30</v>
      </c>
      <c r="E19" s="8">
        <v>4.5</v>
      </c>
      <c r="F19" s="8">
        <v>30</v>
      </c>
      <c r="G19" s="16">
        <v>2</v>
      </c>
      <c r="H19" s="16">
        <f t="shared" si="2"/>
        <v>10</v>
      </c>
      <c r="I19" s="16">
        <v>7</v>
      </c>
      <c r="J19" s="10">
        <f t="shared" si="1"/>
        <v>31.5</v>
      </c>
      <c r="K19" s="10">
        <f t="shared" si="3"/>
        <v>5670</v>
      </c>
      <c r="L19" s="10">
        <f t="shared" si="0"/>
        <v>4784.9129999999996</v>
      </c>
      <c r="M19" s="10"/>
      <c r="N19" s="10"/>
    </row>
    <row r="20" spans="2:14" x14ac:dyDescent="0.25">
      <c r="B20" s="3" t="s">
        <v>12</v>
      </c>
      <c r="C20" s="8">
        <v>10</v>
      </c>
      <c r="D20" s="15">
        <v>50</v>
      </c>
      <c r="E20" s="8">
        <v>7.5</v>
      </c>
      <c r="F20" s="8">
        <v>60</v>
      </c>
      <c r="G20" s="16">
        <v>1</v>
      </c>
      <c r="H20" s="16">
        <f t="shared" si="2"/>
        <v>10</v>
      </c>
      <c r="I20" s="16">
        <v>7</v>
      </c>
      <c r="J20" s="10">
        <f t="shared" si="1"/>
        <v>52.5</v>
      </c>
      <c r="K20" s="10">
        <f t="shared" si="3"/>
        <v>9450</v>
      </c>
      <c r="L20" s="10">
        <f t="shared" si="0"/>
        <v>7974.8549999999996</v>
      </c>
      <c r="M20" s="10"/>
      <c r="N20" s="10"/>
    </row>
    <row r="21" spans="2:14" x14ac:dyDescent="0.25">
      <c r="B21" s="3" t="s">
        <v>13</v>
      </c>
      <c r="C21" s="8">
        <v>10</v>
      </c>
      <c r="D21" s="15">
        <v>35</v>
      </c>
      <c r="E21" s="8">
        <v>5.25</v>
      </c>
      <c r="F21" s="8">
        <v>40</v>
      </c>
      <c r="G21" s="16">
        <v>1.5</v>
      </c>
      <c r="H21" s="16">
        <f t="shared" si="2"/>
        <v>15</v>
      </c>
      <c r="I21" s="16">
        <v>7</v>
      </c>
      <c r="J21" s="10">
        <f t="shared" si="1"/>
        <v>36.75</v>
      </c>
      <c r="K21" s="10">
        <f t="shared" si="3"/>
        <v>6615</v>
      </c>
      <c r="L21" s="10">
        <f t="shared" si="0"/>
        <v>5582.3985000000002</v>
      </c>
      <c r="M21" s="10"/>
      <c r="N21" s="10"/>
    </row>
    <row r="22" spans="2:14" x14ac:dyDescent="0.25">
      <c r="B22" s="3" t="s">
        <v>14</v>
      </c>
      <c r="C22" s="8">
        <v>10</v>
      </c>
      <c r="D22" s="15">
        <v>40</v>
      </c>
      <c r="E22" s="8">
        <v>6</v>
      </c>
      <c r="F22" s="8">
        <v>60</v>
      </c>
      <c r="G22" s="16">
        <v>1</v>
      </c>
      <c r="H22" s="16">
        <f t="shared" si="2"/>
        <v>10</v>
      </c>
      <c r="I22" s="16">
        <v>7</v>
      </c>
      <c r="J22" s="10">
        <f t="shared" si="1"/>
        <v>42</v>
      </c>
      <c r="K22" s="10">
        <f t="shared" si="3"/>
        <v>7560</v>
      </c>
      <c r="L22" s="10">
        <f t="shared" si="0"/>
        <v>6379.884</v>
      </c>
      <c r="M22" s="10"/>
      <c r="N22" s="10"/>
    </row>
    <row r="23" spans="2:14" x14ac:dyDescent="0.25">
      <c r="B23" s="3" t="s">
        <v>15</v>
      </c>
      <c r="C23" s="8">
        <v>10</v>
      </c>
      <c r="D23" s="15">
        <v>40</v>
      </c>
      <c r="E23" s="8">
        <v>6</v>
      </c>
      <c r="F23" s="8">
        <v>60</v>
      </c>
      <c r="G23" s="16">
        <v>1</v>
      </c>
      <c r="H23" s="16">
        <f t="shared" si="2"/>
        <v>10</v>
      </c>
      <c r="I23" s="16">
        <v>7</v>
      </c>
      <c r="J23" s="10">
        <f t="shared" si="1"/>
        <v>42</v>
      </c>
      <c r="K23" s="10">
        <f t="shared" si="3"/>
        <v>7560</v>
      </c>
      <c r="L23" s="10">
        <f t="shared" si="0"/>
        <v>6379.884</v>
      </c>
      <c r="M23" s="10"/>
      <c r="N23" s="10"/>
    </row>
    <row r="24" spans="2:14" ht="26.25" x14ac:dyDescent="0.25">
      <c r="B24" s="3" t="s">
        <v>16</v>
      </c>
      <c r="C24" s="8">
        <v>5</v>
      </c>
      <c r="D24" s="15">
        <v>35</v>
      </c>
      <c r="E24" s="8">
        <v>5.25</v>
      </c>
      <c r="F24" s="8">
        <v>40</v>
      </c>
      <c r="G24" s="16">
        <v>1.5</v>
      </c>
      <c r="H24" s="16">
        <f t="shared" si="2"/>
        <v>7.5</v>
      </c>
      <c r="I24" s="16">
        <v>7</v>
      </c>
      <c r="J24" s="10">
        <f t="shared" si="1"/>
        <v>36.75</v>
      </c>
      <c r="K24" s="10">
        <f t="shared" si="3"/>
        <v>6615</v>
      </c>
      <c r="L24" s="10">
        <f t="shared" si="0"/>
        <v>5582.3985000000002</v>
      </c>
      <c r="M24" s="10"/>
      <c r="N24" s="10"/>
    </row>
    <row r="25" spans="2:14" x14ac:dyDescent="0.25">
      <c r="B25" s="3" t="s">
        <v>17</v>
      </c>
      <c r="C25" s="8">
        <v>10</v>
      </c>
      <c r="D25" s="15">
        <v>40</v>
      </c>
      <c r="E25" s="8">
        <v>6</v>
      </c>
      <c r="F25" s="8">
        <v>50</v>
      </c>
      <c r="G25" s="16">
        <f>80/60</f>
        <v>1.3333333333333333</v>
      </c>
      <c r="H25" s="16">
        <f t="shared" si="2"/>
        <v>13.333333333333332</v>
      </c>
      <c r="I25" s="16">
        <v>7</v>
      </c>
      <c r="J25" s="10">
        <f t="shared" si="1"/>
        <v>42</v>
      </c>
      <c r="K25" s="10">
        <f t="shared" si="3"/>
        <v>7560</v>
      </c>
      <c r="L25" s="10">
        <f t="shared" si="0"/>
        <v>6379.884</v>
      </c>
      <c r="M25" s="10"/>
      <c r="N25" s="10"/>
    </row>
    <row r="26" spans="2:14" x14ac:dyDescent="0.25">
      <c r="B26" s="3" t="s">
        <v>18</v>
      </c>
      <c r="C26" s="8">
        <v>50</v>
      </c>
      <c r="D26" s="15">
        <v>100</v>
      </c>
      <c r="E26" s="8">
        <v>15</v>
      </c>
      <c r="F26" s="8">
        <v>100</v>
      </c>
      <c r="G26" s="16">
        <f>40/60</f>
        <v>0.66666666666666663</v>
      </c>
      <c r="H26" s="16">
        <f t="shared" si="2"/>
        <v>33.333333333333329</v>
      </c>
      <c r="I26" s="16">
        <v>7</v>
      </c>
      <c r="J26" s="10">
        <f t="shared" si="1"/>
        <v>105</v>
      </c>
      <c r="K26" s="10">
        <f t="shared" si="3"/>
        <v>18900</v>
      </c>
      <c r="L26" s="10">
        <f t="shared" si="0"/>
        <v>15949.71</v>
      </c>
      <c r="M26" s="10"/>
      <c r="N26" s="10"/>
    </row>
    <row r="27" spans="2:14" x14ac:dyDescent="0.25">
      <c r="B27" s="3" t="s">
        <v>19</v>
      </c>
      <c r="C27" s="8">
        <v>10</v>
      </c>
      <c r="D27" s="15">
        <v>35</v>
      </c>
      <c r="E27" s="8">
        <v>5.25</v>
      </c>
      <c r="F27" s="8">
        <v>40</v>
      </c>
      <c r="G27" s="16">
        <v>1.5</v>
      </c>
      <c r="H27" s="16">
        <f t="shared" si="2"/>
        <v>15</v>
      </c>
      <c r="I27" s="16">
        <v>7</v>
      </c>
      <c r="J27" s="10">
        <f t="shared" si="1"/>
        <v>36.75</v>
      </c>
      <c r="K27" s="10">
        <f t="shared" si="3"/>
        <v>6615</v>
      </c>
      <c r="L27" s="10">
        <f t="shared" si="0"/>
        <v>5582.3985000000002</v>
      </c>
      <c r="M27" s="10"/>
      <c r="N27" s="10"/>
    </row>
    <row r="28" spans="2:14" x14ac:dyDescent="0.25">
      <c r="B28" s="3" t="s">
        <v>20</v>
      </c>
      <c r="C28" s="8">
        <v>10</v>
      </c>
      <c r="D28" s="15">
        <v>40</v>
      </c>
      <c r="E28" s="8">
        <v>6</v>
      </c>
      <c r="F28" s="8">
        <v>60</v>
      </c>
      <c r="G28" s="16">
        <v>1</v>
      </c>
      <c r="H28" s="16">
        <f t="shared" si="2"/>
        <v>10</v>
      </c>
      <c r="I28" s="16">
        <v>7</v>
      </c>
      <c r="J28" s="10">
        <f t="shared" si="1"/>
        <v>42</v>
      </c>
      <c r="K28" s="10">
        <f t="shared" si="3"/>
        <v>7560</v>
      </c>
      <c r="L28" s="10">
        <f t="shared" si="0"/>
        <v>6379.884</v>
      </c>
      <c r="M28" s="10"/>
      <c r="N28" s="10"/>
    </row>
    <row r="29" spans="2:14" x14ac:dyDescent="0.25">
      <c r="B29" s="3" t="s">
        <v>21</v>
      </c>
      <c r="C29" s="8">
        <v>10</v>
      </c>
      <c r="D29" s="15">
        <v>30</v>
      </c>
      <c r="E29" s="8">
        <v>4.5</v>
      </c>
      <c r="F29" s="8">
        <v>30</v>
      </c>
      <c r="G29" s="16">
        <v>2</v>
      </c>
      <c r="H29" s="16">
        <f t="shared" si="2"/>
        <v>20</v>
      </c>
      <c r="I29" s="16">
        <v>7</v>
      </c>
      <c r="J29" s="10">
        <f t="shared" si="1"/>
        <v>31.5</v>
      </c>
      <c r="K29" s="10">
        <f t="shared" si="3"/>
        <v>5670</v>
      </c>
      <c r="L29" s="10">
        <f t="shared" si="0"/>
        <v>4784.9129999999996</v>
      </c>
      <c r="M29" s="10"/>
      <c r="N29" s="10"/>
    </row>
    <row r="30" spans="2:14" x14ac:dyDescent="0.25">
      <c r="B30" s="3" t="s">
        <v>22</v>
      </c>
      <c r="C30" s="8">
        <v>10</v>
      </c>
      <c r="D30" s="15">
        <v>45</v>
      </c>
      <c r="E30" s="8">
        <v>6.75</v>
      </c>
      <c r="F30" s="8">
        <v>60</v>
      </c>
      <c r="G30" s="16">
        <v>1</v>
      </c>
      <c r="H30" s="16">
        <f t="shared" si="2"/>
        <v>10</v>
      </c>
      <c r="I30" s="16">
        <v>7</v>
      </c>
      <c r="J30" s="10">
        <f t="shared" si="1"/>
        <v>47.25</v>
      </c>
      <c r="K30" s="10">
        <f t="shared" si="3"/>
        <v>8505</v>
      </c>
      <c r="L30" s="10">
        <f t="shared" si="0"/>
        <v>7177.3694999999998</v>
      </c>
      <c r="M30" s="10"/>
      <c r="N30" s="10"/>
    </row>
    <row r="31" spans="2:14" ht="39" x14ac:dyDescent="0.25">
      <c r="B31" s="3" t="s">
        <v>23</v>
      </c>
      <c r="C31" s="8">
        <v>10</v>
      </c>
      <c r="D31" s="15">
        <v>40</v>
      </c>
      <c r="E31" s="8">
        <v>6</v>
      </c>
      <c r="F31" s="8">
        <v>60</v>
      </c>
      <c r="G31" s="16">
        <v>1</v>
      </c>
      <c r="H31" s="16">
        <f t="shared" si="2"/>
        <v>10</v>
      </c>
      <c r="I31" s="16">
        <v>7</v>
      </c>
      <c r="J31" s="10">
        <f t="shared" si="1"/>
        <v>42</v>
      </c>
      <c r="K31" s="10">
        <f t="shared" si="3"/>
        <v>7560</v>
      </c>
      <c r="L31" s="10">
        <f t="shared" si="0"/>
        <v>6379.884</v>
      </c>
      <c r="M31" s="10"/>
      <c r="N31" s="10"/>
    </row>
    <row r="32" spans="2:14" ht="26.25" x14ac:dyDescent="0.25">
      <c r="B32" s="3" t="s">
        <v>24</v>
      </c>
      <c r="C32" s="8">
        <v>50</v>
      </c>
      <c r="D32" s="15">
        <v>150</v>
      </c>
      <c r="E32" s="8">
        <v>22.5</v>
      </c>
      <c r="F32" s="8">
        <v>250</v>
      </c>
      <c r="G32" s="16">
        <f>15/60</f>
        <v>0.25</v>
      </c>
      <c r="H32" s="16">
        <f t="shared" si="2"/>
        <v>12.5</v>
      </c>
      <c r="I32" s="16">
        <v>7</v>
      </c>
      <c r="J32" s="10">
        <f t="shared" si="1"/>
        <v>157.5</v>
      </c>
      <c r="K32" s="10">
        <f t="shared" si="3"/>
        <v>28350</v>
      </c>
      <c r="L32" s="10">
        <f t="shared" si="0"/>
        <v>23924.564999999999</v>
      </c>
      <c r="M32" s="10"/>
      <c r="N32" s="10"/>
    </row>
    <row r="33" spans="2:14" x14ac:dyDescent="0.25">
      <c r="B33" s="3" t="s">
        <v>25</v>
      </c>
      <c r="C33" s="8">
        <v>10</v>
      </c>
      <c r="D33" s="15">
        <v>40</v>
      </c>
      <c r="E33" s="8">
        <v>6</v>
      </c>
      <c r="F33" s="8">
        <v>60</v>
      </c>
      <c r="G33" s="16">
        <v>1</v>
      </c>
      <c r="H33" s="16">
        <f t="shared" si="2"/>
        <v>10</v>
      </c>
      <c r="I33" s="16">
        <v>7</v>
      </c>
      <c r="J33" s="10">
        <f t="shared" si="1"/>
        <v>42</v>
      </c>
      <c r="K33" s="10">
        <f t="shared" si="3"/>
        <v>7560</v>
      </c>
      <c r="L33" s="10">
        <f t="shared" si="0"/>
        <v>6379.884</v>
      </c>
      <c r="M33" s="10"/>
      <c r="N33" s="10"/>
    </row>
    <row r="34" spans="2:14" x14ac:dyDescent="0.25">
      <c r="B34" s="3" t="s">
        <v>26</v>
      </c>
      <c r="C34" s="8">
        <v>10</v>
      </c>
      <c r="D34" s="15">
        <v>50</v>
      </c>
      <c r="E34" s="8">
        <v>7.5</v>
      </c>
      <c r="F34" s="8">
        <v>60</v>
      </c>
      <c r="G34" s="16">
        <v>1</v>
      </c>
      <c r="H34" s="16">
        <f t="shared" si="2"/>
        <v>10</v>
      </c>
      <c r="I34" s="16">
        <v>7</v>
      </c>
      <c r="J34" s="10">
        <f t="shared" si="1"/>
        <v>52.5</v>
      </c>
      <c r="K34" s="10">
        <f t="shared" si="3"/>
        <v>9450</v>
      </c>
      <c r="L34" s="10">
        <f t="shared" si="0"/>
        <v>7974.8549999999996</v>
      </c>
      <c r="M34" s="10"/>
      <c r="N34" s="10"/>
    </row>
    <row r="35" spans="2:14" ht="26.25" x14ac:dyDescent="0.25">
      <c r="B35" s="3" t="s">
        <v>27</v>
      </c>
      <c r="C35" s="8">
        <v>5</v>
      </c>
      <c r="D35" s="15">
        <v>40</v>
      </c>
      <c r="E35" s="8">
        <v>6</v>
      </c>
      <c r="F35" s="8">
        <v>60</v>
      </c>
      <c r="G35" s="16">
        <v>1</v>
      </c>
      <c r="H35" s="16">
        <f t="shared" si="2"/>
        <v>5</v>
      </c>
      <c r="I35" s="16">
        <v>5</v>
      </c>
      <c r="J35" s="10">
        <f t="shared" si="1"/>
        <v>30</v>
      </c>
      <c r="K35" s="10">
        <f t="shared" si="3"/>
        <v>5400</v>
      </c>
      <c r="L35" s="10">
        <f t="shared" si="0"/>
        <v>4557.0599999999995</v>
      </c>
      <c r="M35" s="10"/>
      <c r="N35" s="10"/>
    </row>
    <row r="36" spans="2:14" ht="26.25" x14ac:dyDescent="0.25">
      <c r="B36" s="3" t="s">
        <v>28</v>
      </c>
      <c r="C36" s="8">
        <v>10</v>
      </c>
      <c r="D36" s="15">
        <v>40</v>
      </c>
      <c r="E36" s="8">
        <v>6</v>
      </c>
      <c r="F36" s="8">
        <v>60</v>
      </c>
      <c r="G36" s="16">
        <v>1</v>
      </c>
      <c r="H36" s="16">
        <f t="shared" si="2"/>
        <v>10</v>
      </c>
      <c r="I36" s="16">
        <v>7</v>
      </c>
      <c r="J36" s="10">
        <f t="shared" si="1"/>
        <v>42</v>
      </c>
      <c r="K36" s="10">
        <f t="shared" si="3"/>
        <v>7560</v>
      </c>
      <c r="L36" s="10">
        <f t="shared" si="0"/>
        <v>6379.884</v>
      </c>
      <c r="M36" s="10"/>
      <c r="N36" s="10"/>
    </row>
    <row r="37" spans="2:14" ht="26.25" x14ac:dyDescent="0.25">
      <c r="B37" s="3" t="s">
        <v>29</v>
      </c>
      <c r="C37" s="8">
        <v>10</v>
      </c>
      <c r="D37" s="15">
        <v>40</v>
      </c>
      <c r="E37" s="8">
        <v>6</v>
      </c>
      <c r="F37" s="8">
        <v>60</v>
      </c>
      <c r="G37" s="16">
        <v>1</v>
      </c>
      <c r="H37" s="16">
        <f t="shared" si="2"/>
        <v>10</v>
      </c>
      <c r="I37" s="16">
        <v>7</v>
      </c>
      <c r="J37" s="10">
        <f t="shared" si="1"/>
        <v>42</v>
      </c>
      <c r="K37" s="10">
        <f t="shared" si="3"/>
        <v>7560</v>
      </c>
      <c r="L37" s="10">
        <f t="shared" si="0"/>
        <v>6379.884</v>
      </c>
      <c r="M37" s="10"/>
      <c r="N37" s="10"/>
    </row>
    <row r="38" spans="2:14" x14ac:dyDescent="0.25">
      <c r="B38" s="3" t="s">
        <v>30</v>
      </c>
      <c r="C38" s="8">
        <v>5</v>
      </c>
      <c r="D38" s="15">
        <v>30</v>
      </c>
      <c r="E38" s="8">
        <v>4.5</v>
      </c>
      <c r="F38" s="8">
        <v>30</v>
      </c>
      <c r="G38" s="16">
        <v>2</v>
      </c>
      <c r="H38" s="16">
        <f t="shared" si="2"/>
        <v>10</v>
      </c>
      <c r="I38" s="16">
        <v>7</v>
      </c>
      <c r="J38" s="10">
        <f t="shared" si="1"/>
        <v>31.5</v>
      </c>
      <c r="K38" s="10">
        <f t="shared" si="3"/>
        <v>5670</v>
      </c>
      <c r="L38" s="10">
        <f t="shared" si="0"/>
        <v>4784.9129999999996</v>
      </c>
      <c r="M38" s="10"/>
      <c r="N38" s="10"/>
    </row>
    <row r="39" spans="2:14" x14ac:dyDescent="0.25">
      <c r="B39" s="3" t="s">
        <v>31</v>
      </c>
      <c r="C39" s="8">
        <v>10</v>
      </c>
      <c r="D39" s="15">
        <v>40</v>
      </c>
      <c r="E39" s="8">
        <v>6</v>
      </c>
      <c r="F39" s="8">
        <v>60</v>
      </c>
      <c r="G39" s="16">
        <v>1</v>
      </c>
      <c r="H39" s="16">
        <f t="shared" si="2"/>
        <v>10</v>
      </c>
      <c r="I39" s="16">
        <v>7</v>
      </c>
      <c r="J39" s="10">
        <f t="shared" si="1"/>
        <v>42</v>
      </c>
      <c r="K39" s="10">
        <f t="shared" si="3"/>
        <v>7560</v>
      </c>
      <c r="L39" s="10">
        <f t="shared" si="0"/>
        <v>6379.884</v>
      </c>
      <c r="M39" s="10"/>
      <c r="N39" s="10"/>
    </row>
    <row r="40" spans="2:14" x14ac:dyDescent="0.25">
      <c r="B40" s="3" t="s">
        <v>32</v>
      </c>
      <c r="C40" s="8">
        <v>5</v>
      </c>
      <c r="D40" s="15">
        <v>30</v>
      </c>
      <c r="E40" s="8">
        <v>4.5</v>
      </c>
      <c r="F40" s="8">
        <v>30</v>
      </c>
      <c r="G40" s="16">
        <v>2</v>
      </c>
      <c r="H40" s="16">
        <f t="shared" si="2"/>
        <v>10</v>
      </c>
      <c r="I40" s="16">
        <v>7</v>
      </c>
      <c r="J40" s="10">
        <f t="shared" si="1"/>
        <v>31.5</v>
      </c>
      <c r="K40" s="10">
        <f t="shared" si="3"/>
        <v>5670</v>
      </c>
      <c r="L40" s="10">
        <f t="shared" si="0"/>
        <v>4784.9129999999996</v>
      </c>
      <c r="M40" s="10"/>
      <c r="N40" s="10"/>
    </row>
    <row r="41" spans="2:14" x14ac:dyDescent="0.25">
      <c r="B41" s="3" t="s">
        <v>33</v>
      </c>
      <c r="C41" s="8">
        <v>10</v>
      </c>
      <c r="D41" s="15">
        <v>100</v>
      </c>
      <c r="E41" s="8">
        <v>15</v>
      </c>
      <c r="F41" s="8">
        <v>70</v>
      </c>
      <c r="G41" s="16">
        <f>45/60</f>
        <v>0.75</v>
      </c>
      <c r="H41" s="16">
        <f t="shared" si="2"/>
        <v>7.5</v>
      </c>
      <c r="I41" s="16">
        <v>7</v>
      </c>
      <c r="J41" s="10">
        <f t="shared" si="1"/>
        <v>105</v>
      </c>
      <c r="K41" s="10">
        <f t="shared" si="3"/>
        <v>18900</v>
      </c>
      <c r="L41" s="10">
        <f t="shared" si="0"/>
        <v>15949.71</v>
      </c>
      <c r="M41" s="10"/>
      <c r="N41" s="10"/>
    </row>
    <row r="42" spans="2:14" ht="26.25" x14ac:dyDescent="0.25">
      <c r="B42" s="3" t="s">
        <v>34</v>
      </c>
      <c r="C42" s="8">
        <v>10</v>
      </c>
      <c r="D42" s="15">
        <v>40</v>
      </c>
      <c r="E42" s="8">
        <v>6</v>
      </c>
      <c r="F42" s="8">
        <v>30</v>
      </c>
      <c r="G42" s="16">
        <v>2</v>
      </c>
      <c r="H42" s="16">
        <f t="shared" si="2"/>
        <v>20</v>
      </c>
      <c r="I42" s="16">
        <v>7</v>
      </c>
      <c r="J42" s="10">
        <f t="shared" si="1"/>
        <v>42</v>
      </c>
      <c r="K42" s="10">
        <f t="shared" si="3"/>
        <v>7560</v>
      </c>
      <c r="L42" s="10">
        <f t="shared" si="0"/>
        <v>6379.884</v>
      </c>
      <c r="M42" s="10"/>
      <c r="N42" s="10"/>
    </row>
    <row r="43" spans="2:14" x14ac:dyDescent="0.25">
      <c r="B43" s="3" t="s">
        <v>35</v>
      </c>
      <c r="C43" s="8">
        <v>10</v>
      </c>
      <c r="D43" s="15">
        <v>40</v>
      </c>
      <c r="E43" s="8">
        <v>6</v>
      </c>
      <c r="F43" s="8">
        <v>60</v>
      </c>
      <c r="G43" s="16">
        <v>1</v>
      </c>
      <c r="H43" s="16">
        <f t="shared" si="2"/>
        <v>10</v>
      </c>
      <c r="I43" s="16">
        <v>7</v>
      </c>
      <c r="J43" s="10">
        <f t="shared" si="1"/>
        <v>42</v>
      </c>
      <c r="K43" s="10">
        <f t="shared" si="3"/>
        <v>7560</v>
      </c>
      <c r="L43" s="10">
        <f t="shared" si="0"/>
        <v>6379.884</v>
      </c>
      <c r="M43" s="10"/>
      <c r="N43" s="10"/>
    </row>
    <row r="44" spans="2:14" x14ac:dyDescent="0.25">
      <c r="B44" s="3" t="s">
        <v>36</v>
      </c>
      <c r="C44" s="8">
        <v>5</v>
      </c>
      <c r="D44" s="15" t="s">
        <v>55</v>
      </c>
      <c r="E44" s="8">
        <v>15</v>
      </c>
      <c r="F44" s="8">
        <v>0</v>
      </c>
      <c r="G44" s="16">
        <v>0</v>
      </c>
      <c r="H44" s="16">
        <v>15</v>
      </c>
      <c r="I44" s="16">
        <v>7</v>
      </c>
      <c r="J44" s="10">
        <f t="shared" si="1"/>
        <v>105</v>
      </c>
      <c r="K44" s="10">
        <v>0</v>
      </c>
      <c r="L44" s="10">
        <f t="shared" si="0"/>
        <v>0</v>
      </c>
      <c r="M44" s="10">
        <f>J44*Grow_Season</f>
        <v>18900</v>
      </c>
      <c r="N44" s="10"/>
    </row>
    <row r="45" spans="2:14" x14ac:dyDescent="0.25">
      <c r="B45" s="3" t="s">
        <v>37</v>
      </c>
      <c r="C45" s="8">
        <v>35</v>
      </c>
      <c r="D45" s="15">
        <v>40</v>
      </c>
      <c r="E45" s="8">
        <v>6</v>
      </c>
      <c r="F45" s="8">
        <v>40</v>
      </c>
      <c r="G45" s="16">
        <v>1.5</v>
      </c>
      <c r="H45" s="16">
        <f t="shared" si="2"/>
        <v>52.5</v>
      </c>
      <c r="I45" s="16">
        <v>7</v>
      </c>
      <c r="J45" s="10">
        <f t="shared" si="1"/>
        <v>42</v>
      </c>
      <c r="K45" s="10">
        <f>J45*Grow_Season</f>
        <v>7560</v>
      </c>
      <c r="L45" s="10">
        <f t="shared" si="0"/>
        <v>6379.884</v>
      </c>
      <c r="M45" s="10"/>
      <c r="N45" s="10"/>
    </row>
    <row r="46" spans="2:14" x14ac:dyDescent="0.25">
      <c r="B46" s="3" t="s">
        <v>38</v>
      </c>
      <c r="C46" s="8">
        <v>5</v>
      </c>
      <c r="D46" s="15">
        <v>30</v>
      </c>
      <c r="E46" s="8">
        <v>4.5</v>
      </c>
      <c r="F46" s="8">
        <v>30</v>
      </c>
      <c r="G46" s="16">
        <v>2</v>
      </c>
      <c r="H46" s="16">
        <f t="shared" si="2"/>
        <v>10</v>
      </c>
      <c r="I46" s="16">
        <v>7</v>
      </c>
      <c r="J46" s="10">
        <f t="shared" si="1"/>
        <v>31.5</v>
      </c>
      <c r="K46" s="10">
        <f>J46*Grow_Season</f>
        <v>5670</v>
      </c>
      <c r="L46" s="10">
        <f t="shared" si="0"/>
        <v>4784.9129999999996</v>
      </c>
      <c r="M46" s="10"/>
      <c r="N46" s="10"/>
    </row>
    <row r="47" spans="2:14" x14ac:dyDescent="0.25">
      <c r="B47" s="3" t="s">
        <v>39</v>
      </c>
      <c r="C47" s="8">
        <v>10</v>
      </c>
      <c r="D47" s="15">
        <v>60</v>
      </c>
      <c r="E47" s="8">
        <v>9</v>
      </c>
      <c r="F47" s="8">
        <v>60</v>
      </c>
      <c r="G47" s="16">
        <v>1</v>
      </c>
      <c r="H47" s="16">
        <f t="shared" si="2"/>
        <v>10</v>
      </c>
      <c r="I47" s="16">
        <v>7</v>
      </c>
      <c r="J47" s="10">
        <f t="shared" si="1"/>
        <v>63</v>
      </c>
      <c r="K47" s="10">
        <f>J47*Grow_Season</f>
        <v>11340</v>
      </c>
      <c r="L47" s="10">
        <f t="shared" si="0"/>
        <v>9569.8259999999991</v>
      </c>
      <c r="M47" s="10"/>
      <c r="N47" s="10"/>
    </row>
    <row r="48" spans="2:14" ht="15.75" thickBot="1" x14ac:dyDescent="0.3">
      <c r="B48" s="5" t="s">
        <v>40</v>
      </c>
      <c r="C48" s="9">
        <v>10</v>
      </c>
      <c r="D48" s="17">
        <v>40</v>
      </c>
      <c r="E48" s="9">
        <v>6</v>
      </c>
      <c r="F48" s="9">
        <v>60</v>
      </c>
      <c r="G48" s="18">
        <v>1</v>
      </c>
      <c r="H48" s="16">
        <f t="shared" si="2"/>
        <v>10</v>
      </c>
      <c r="I48" s="16">
        <v>7</v>
      </c>
      <c r="J48" s="10">
        <f t="shared" si="1"/>
        <v>42</v>
      </c>
      <c r="K48" s="10">
        <f>J48*Grow_Season</f>
        <v>7560</v>
      </c>
      <c r="L48" s="10">
        <f t="shared" si="0"/>
        <v>6379.884</v>
      </c>
      <c r="M48" s="10"/>
      <c r="N48" s="10"/>
    </row>
    <row r="49" spans="2:16" x14ac:dyDescent="0.25">
      <c r="I49" s="42" t="s">
        <v>77</v>
      </c>
      <c r="J49" s="42"/>
      <c r="K49" s="42"/>
      <c r="L49" s="37">
        <f>SUM(L9:L48)</f>
        <v>278892.07199999993</v>
      </c>
      <c r="M49" s="37">
        <f>SUM(M9:M48)</f>
        <v>37800</v>
      </c>
      <c r="N49" s="10"/>
    </row>
    <row r="50" spans="2:16" x14ac:dyDescent="0.25">
      <c r="I50" s="26"/>
      <c r="J50" s="26"/>
      <c r="K50" s="26"/>
    </row>
    <row r="51" spans="2:16" x14ac:dyDescent="0.25">
      <c r="H51" s="10"/>
      <c r="I51" s="30"/>
      <c r="J51" s="35"/>
      <c r="K51" s="30"/>
    </row>
    <row r="52" spans="2:16" x14ac:dyDescent="0.25">
      <c r="B52" s="43" t="s">
        <v>63</v>
      </c>
      <c r="C52" s="43"/>
      <c r="D52" s="43"/>
      <c r="E52" s="43"/>
      <c r="H52" s="10"/>
      <c r="I52" s="10"/>
      <c r="J52" s="36"/>
      <c r="K52" s="10"/>
      <c r="M52" s="43" t="s">
        <v>68</v>
      </c>
      <c r="N52" s="43"/>
      <c r="O52" s="43"/>
      <c r="P52" s="43"/>
    </row>
    <row r="53" spans="2:16" ht="15.75" thickBot="1" x14ac:dyDescent="0.3"/>
    <row r="54" spans="2:16" ht="135" x14ac:dyDescent="0.25">
      <c r="B54" s="22" t="s">
        <v>61</v>
      </c>
      <c r="C54" s="21" t="s">
        <v>60</v>
      </c>
      <c r="D54" s="21" t="s">
        <v>62</v>
      </c>
      <c r="E54" s="24" t="s">
        <v>70</v>
      </c>
      <c r="F54" s="28" t="s">
        <v>79</v>
      </c>
      <c r="G54" s="24" t="s">
        <v>80</v>
      </c>
      <c r="H54" s="25" t="s">
        <v>64</v>
      </c>
      <c r="K54" s="22" t="s">
        <v>71</v>
      </c>
      <c r="L54" s="22" t="s">
        <v>83</v>
      </c>
      <c r="M54" s="22" t="s">
        <v>84</v>
      </c>
      <c r="N54" s="22" t="s">
        <v>69</v>
      </c>
      <c r="O54" s="27" t="s">
        <v>81</v>
      </c>
      <c r="P54" s="25" t="s">
        <v>64</v>
      </c>
    </row>
    <row r="55" spans="2:16" ht="15.75" thickBot="1" x14ac:dyDescent="0.3">
      <c r="B55" s="10">
        <v>2</v>
      </c>
      <c r="C55" s="21">
        <v>18900</v>
      </c>
      <c r="D55" s="10">
        <v>0.2</v>
      </c>
      <c r="E55" s="10">
        <f>(B55*C55)/(1-D55)</f>
        <v>47250</v>
      </c>
      <c r="F55" s="29">
        <v>0.57299999999999995</v>
      </c>
      <c r="G55" s="38">
        <f>E55*F55</f>
        <v>27074.249999999996</v>
      </c>
      <c r="H55" s="10">
        <v>0</v>
      </c>
      <c r="K55" s="38">
        <v>278.89207199999993</v>
      </c>
      <c r="L55" s="10">
        <v>43</v>
      </c>
      <c r="M55" s="39">
        <f>K55*L55</f>
        <v>11992.359095999996</v>
      </c>
      <c r="N55" s="22">
        <v>74.099999999999994</v>
      </c>
      <c r="O55" s="39">
        <f>M55*N55</f>
        <v>888633.80901359965</v>
      </c>
      <c r="P55" s="10">
        <v>0</v>
      </c>
    </row>
    <row r="56" spans="2:16" x14ac:dyDescent="0.25">
      <c r="C56" s="23"/>
    </row>
    <row r="58" spans="2:16" ht="75" x14ac:dyDescent="0.25">
      <c r="B58" s="10" t="s">
        <v>65</v>
      </c>
      <c r="C58" s="25" t="s">
        <v>66</v>
      </c>
      <c r="D58" s="25" t="s">
        <v>67</v>
      </c>
      <c r="K58" s="10" t="s">
        <v>65</v>
      </c>
      <c r="L58" s="25" t="s">
        <v>66</v>
      </c>
      <c r="M58" s="25" t="s">
        <v>67</v>
      </c>
    </row>
    <row r="59" spans="2:16" x14ac:dyDescent="0.25">
      <c r="B59" s="10">
        <v>1</v>
      </c>
      <c r="C59" s="38">
        <f>G55</f>
        <v>27074.249999999996</v>
      </c>
      <c r="D59" s="38">
        <f>C59</f>
        <v>27074.249999999996</v>
      </c>
      <c r="K59" s="10">
        <v>1</v>
      </c>
      <c r="L59" s="38">
        <f>O55</f>
        <v>888633.80901359965</v>
      </c>
      <c r="M59" s="10">
        <f>L59</f>
        <v>888633.80901359965</v>
      </c>
    </row>
    <row r="60" spans="2:16" x14ac:dyDescent="0.25">
      <c r="B60" s="10">
        <v>2</v>
      </c>
      <c r="C60" s="38">
        <f>C59</f>
        <v>27074.249999999996</v>
      </c>
      <c r="D60" s="38">
        <f>D59+C60</f>
        <v>54148.499999999993</v>
      </c>
      <c r="K60" s="10">
        <v>2</v>
      </c>
      <c r="L60" s="10">
        <f>L59</f>
        <v>888633.80901359965</v>
      </c>
      <c r="M60" s="10">
        <f>M59+L60</f>
        <v>1777267.6180271993</v>
      </c>
    </row>
    <row r="61" spans="2:16" x14ac:dyDescent="0.25">
      <c r="B61" s="10">
        <v>3</v>
      </c>
      <c r="C61" s="38">
        <f t="shared" ref="C61:C78" si="4">C60</f>
        <v>27074.249999999996</v>
      </c>
      <c r="D61" s="38">
        <f t="shared" ref="D61:D78" si="5">D60+C61</f>
        <v>81222.749999999985</v>
      </c>
      <c r="K61" s="10">
        <v>3</v>
      </c>
      <c r="L61" s="10">
        <f t="shared" ref="L61:L78" si="6">L60</f>
        <v>888633.80901359965</v>
      </c>
      <c r="M61" s="10">
        <f t="shared" ref="M61:M78" si="7">M60+L61</f>
        <v>2665901.4270407991</v>
      </c>
    </row>
    <row r="62" spans="2:16" x14ac:dyDescent="0.25">
      <c r="B62" s="10">
        <v>4</v>
      </c>
      <c r="C62" s="38">
        <f t="shared" si="4"/>
        <v>27074.249999999996</v>
      </c>
      <c r="D62" s="38">
        <f t="shared" si="5"/>
        <v>108296.99999999999</v>
      </c>
      <c r="K62" s="10">
        <v>4</v>
      </c>
      <c r="L62" s="10">
        <f t="shared" si="6"/>
        <v>888633.80901359965</v>
      </c>
      <c r="M62" s="10">
        <f t="shared" si="7"/>
        <v>3554535.2360543986</v>
      </c>
    </row>
    <row r="63" spans="2:16" x14ac:dyDescent="0.25">
      <c r="B63" s="10">
        <v>5</v>
      </c>
      <c r="C63" s="38">
        <f t="shared" si="4"/>
        <v>27074.249999999996</v>
      </c>
      <c r="D63" s="38">
        <f t="shared" si="5"/>
        <v>135371.24999999997</v>
      </c>
      <c r="K63" s="10">
        <v>5</v>
      </c>
      <c r="L63" s="10">
        <f t="shared" si="6"/>
        <v>888633.80901359965</v>
      </c>
      <c r="M63" s="10">
        <f t="shared" si="7"/>
        <v>4443169.0450679986</v>
      </c>
    </row>
    <row r="64" spans="2:16" x14ac:dyDescent="0.25">
      <c r="B64" s="10">
        <v>6</v>
      </c>
      <c r="C64" s="38">
        <f t="shared" si="4"/>
        <v>27074.249999999996</v>
      </c>
      <c r="D64" s="38">
        <f t="shared" si="5"/>
        <v>162445.49999999997</v>
      </c>
      <c r="K64" s="10">
        <v>6</v>
      </c>
      <c r="L64" s="10">
        <f t="shared" si="6"/>
        <v>888633.80901359965</v>
      </c>
      <c r="M64" s="10">
        <f t="shared" si="7"/>
        <v>5331802.8540815981</v>
      </c>
    </row>
    <row r="65" spans="2:13" x14ac:dyDescent="0.25">
      <c r="B65" s="10">
        <v>7</v>
      </c>
      <c r="C65" s="38">
        <f t="shared" si="4"/>
        <v>27074.249999999996</v>
      </c>
      <c r="D65" s="38">
        <f t="shared" si="5"/>
        <v>189519.74999999997</v>
      </c>
      <c r="K65" s="10">
        <v>7</v>
      </c>
      <c r="L65" s="10">
        <f t="shared" si="6"/>
        <v>888633.80901359965</v>
      </c>
      <c r="M65" s="10">
        <f t="shared" si="7"/>
        <v>6220436.6630951976</v>
      </c>
    </row>
    <row r="66" spans="2:13" x14ac:dyDescent="0.25">
      <c r="B66" s="10">
        <v>8</v>
      </c>
      <c r="C66" s="38">
        <f t="shared" si="4"/>
        <v>27074.249999999996</v>
      </c>
      <c r="D66" s="38">
        <f t="shared" si="5"/>
        <v>216593.99999999997</v>
      </c>
      <c r="K66" s="10">
        <v>8</v>
      </c>
      <c r="L66" s="10">
        <f t="shared" si="6"/>
        <v>888633.80901359965</v>
      </c>
      <c r="M66" s="10">
        <f t="shared" si="7"/>
        <v>7109070.4721087972</v>
      </c>
    </row>
    <row r="67" spans="2:13" x14ac:dyDescent="0.25">
      <c r="B67" s="10">
        <v>9</v>
      </c>
      <c r="C67" s="38">
        <f t="shared" si="4"/>
        <v>27074.249999999996</v>
      </c>
      <c r="D67" s="38">
        <f t="shared" si="5"/>
        <v>243668.24999999997</v>
      </c>
      <c r="K67" s="10">
        <v>9</v>
      </c>
      <c r="L67" s="10">
        <f t="shared" si="6"/>
        <v>888633.80901359965</v>
      </c>
      <c r="M67" s="10">
        <f t="shared" si="7"/>
        <v>7997704.2811223967</v>
      </c>
    </row>
    <row r="68" spans="2:13" x14ac:dyDescent="0.25">
      <c r="B68" s="10">
        <v>10</v>
      </c>
      <c r="C68" s="38">
        <f t="shared" si="4"/>
        <v>27074.249999999996</v>
      </c>
      <c r="D68" s="38">
        <f t="shared" si="5"/>
        <v>270742.49999999994</v>
      </c>
      <c r="K68" s="10">
        <v>10</v>
      </c>
      <c r="L68" s="10">
        <f t="shared" si="6"/>
        <v>888633.80901359965</v>
      </c>
      <c r="M68" s="10">
        <f t="shared" si="7"/>
        <v>8886338.0901359972</v>
      </c>
    </row>
    <row r="69" spans="2:13" x14ac:dyDescent="0.25">
      <c r="B69" s="10">
        <v>11</v>
      </c>
      <c r="C69" s="38">
        <f t="shared" si="4"/>
        <v>27074.249999999996</v>
      </c>
      <c r="D69" s="38">
        <f t="shared" si="5"/>
        <v>297816.74999999994</v>
      </c>
      <c r="K69" s="10">
        <v>11</v>
      </c>
      <c r="L69" s="10">
        <f t="shared" si="6"/>
        <v>888633.80901359965</v>
      </c>
      <c r="M69" s="10">
        <f t="shared" si="7"/>
        <v>9774971.8991495967</v>
      </c>
    </row>
    <row r="70" spans="2:13" x14ac:dyDescent="0.25">
      <c r="B70" s="10">
        <v>12</v>
      </c>
      <c r="C70" s="38">
        <f t="shared" si="4"/>
        <v>27074.249999999996</v>
      </c>
      <c r="D70" s="38">
        <f t="shared" si="5"/>
        <v>324890.99999999994</v>
      </c>
      <c r="K70" s="10">
        <v>12</v>
      </c>
      <c r="L70" s="10">
        <f t="shared" si="6"/>
        <v>888633.80901359965</v>
      </c>
      <c r="M70" s="10">
        <f t="shared" si="7"/>
        <v>10663605.708163196</v>
      </c>
    </row>
    <row r="71" spans="2:13" x14ac:dyDescent="0.25">
      <c r="B71" s="10">
        <v>13</v>
      </c>
      <c r="C71" s="38">
        <f t="shared" si="4"/>
        <v>27074.249999999996</v>
      </c>
      <c r="D71" s="38">
        <f t="shared" si="5"/>
        <v>351965.24999999994</v>
      </c>
      <c r="K71" s="10">
        <v>13</v>
      </c>
      <c r="L71" s="10">
        <f t="shared" si="6"/>
        <v>888633.80901359965</v>
      </c>
      <c r="M71" s="10">
        <f t="shared" si="7"/>
        <v>11552239.517176796</v>
      </c>
    </row>
    <row r="72" spans="2:13" x14ac:dyDescent="0.25">
      <c r="B72" s="10">
        <v>14</v>
      </c>
      <c r="C72" s="38">
        <f t="shared" si="4"/>
        <v>27074.249999999996</v>
      </c>
      <c r="D72" s="38">
        <f t="shared" si="5"/>
        <v>379039.49999999994</v>
      </c>
      <c r="K72" s="10">
        <v>14</v>
      </c>
      <c r="L72" s="10">
        <f t="shared" si="6"/>
        <v>888633.80901359965</v>
      </c>
      <c r="M72" s="10">
        <f t="shared" si="7"/>
        <v>12440873.326190395</v>
      </c>
    </row>
    <row r="73" spans="2:13" x14ac:dyDescent="0.25">
      <c r="B73" s="10">
        <v>15</v>
      </c>
      <c r="C73" s="38">
        <f t="shared" si="4"/>
        <v>27074.249999999996</v>
      </c>
      <c r="D73" s="38">
        <f t="shared" si="5"/>
        <v>406113.74999999994</v>
      </c>
      <c r="K73" s="10">
        <v>15</v>
      </c>
      <c r="L73" s="10">
        <f t="shared" si="6"/>
        <v>888633.80901359965</v>
      </c>
      <c r="M73" s="10">
        <f t="shared" si="7"/>
        <v>13329507.135203995</v>
      </c>
    </row>
    <row r="74" spans="2:13" x14ac:dyDescent="0.25">
      <c r="B74" s="10">
        <v>16</v>
      </c>
      <c r="C74" s="38">
        <f t="shared" si="4"/>
        <v>27074.249999999996</v>
      </c>
      <c r="D74" s="38">
        <f t="shared" si="5"/>
        <v>433187.99999999994</v>
      </c>
      <c r="K74" s="10">
        <v>16</v>
      </c>
      <c r="L74" s="10">
        <f t="shared" si="6"/>
        <v>888633.80901359965</v>
      </c>
      <c r="M74" s="10">
        <f t="shared" si="7"/>
        <v>14218140.944217594</v>
      </c>
    </row>
    <row r="75" spans="2:13" x14ac:dyDescent="0.25">
      <c r="B75" s="10">
        <v>17</v>
      </c>
      <c r="C75" s="38">
        <f t="shared" si="4"/>
        <v>27074.249999999996</v>
      </c>
      <c r="D75" s="38">
        <f t="shared" si="5"/>
        <v>460262.24999999994</v>
      </c>
      <c r="K75" s="10">
        <v>17</v>
      </c>
      <c r="L75" s="10">
        <f t="shared" si="6"/>
        <v>888633.80901359965</v>
      </c>
      <c r="M75" s="10">
        <f t="shared" si="7"/>
        <v>15106774.753231194</v>
      </c>
    </row>
    <row r="76" spans="2:13" x14ac:dyDescent="0.25">
      <c r="B76" s="10">
        <v>18</v>
      </c>
      <c r="C76" s="38">
        <f t="shared" si="4"/>
        <v>27074.249999999996</v>
      </c>
      <c r="D76" s="38">
        <f t="shared" si="5"/>
        <v>487336.49999999994</v>
      </c>
      <c r="K76" s="10">
        <v>18</v>
      </c>
      <c r="L76" s="10">
        <f t="shared" si="6"/>
        <v>888633.80901359965</v>
      </c>
      <c r="M76" s="10">
        <f t="shared" si="7"/>
        <v>15995408.562244793</v>
      </c>
    </row>
    <row r="77" spans="2:13" x14ac:dyDescent="0.25">
      <c r="B77" s="10">
        <v>19</v>
      </c>
      <c r="C77" s="38">
        <f t="shared" si="4"/>
        <v>27074.249999999996</v>
      </c>
      <c r="D77" s="38">
        <f t="shared" si="5"/>
        <v>514410.74999999994</v>
      </c>
      <c r="K77" s="10">
        <v>19</v>
      </c>
      <c r="L77" s="10">
        <f t="shared" si="6"/>
        <v>888633.80901359965</v>
      </c>
      <c r="M77" s="10">
        <f t="shared" si="7"/>
        <v>16884042.371258393</v>
      </c>
    </row>
    <row r="78" spans="2:13" x14ac:dyDescent="0.25">
      <c r="B78" s="10">
        <v>20</v>
      </c>
      <c r="C78" s="38">
        <f t="shared" si="4"/>
        <v>27074.249999999996</v>
      </c>
      <c r="D78" s="38">
        <f t="shared" si="5"/>
        <v>541484.99999999988</v>
      </c>
      <c r="K78" s="10">
        <v>20</v>
      </c>
      <c r="L78" s="10">
        <f t="shared" si="6"/>
        <v>888633.80901359965</v>
      </c>
      <c r="M78" s="10">
        <f t="shared" si="7"/>
        <v>17772676.180271994</v>
      </c>
    </row>
    <row r="81" spans="5:7" ht="120" x14ac:dyDescent="0.25">
      <c r="E81" s="10" t="s">
        <v>65</v>
      </c>
      <c r="F81" s="25" t="s">
        <v>72</v>
      </c>
      <c r="G81" s="25" t="s">
        <v>73</v>
      </c>
    </row>
    <row r="82" spans="5:7" x14ac:dyDescent="0.25">
      <c r="E82" s="10">
        <v>1</v>
      </c>
      <c r="F82" s="38">
        <f>G55+O55</f>
        <v>915708.05901359965</v>
      </c>
      <c r="G82" s="10">
        <f>F82</f>
        <v>915708.05901359965</v>
      </c>
    </row>
    <row r="83" spans="5:7" x14ac:dyDescent="0.25">
      <c r="E83" s="10">
        <v>2</v>
      </c>
      <c r="F83" s="10">
        <f>F82</f>
        <v>915708.05901359965</v>
      </c>
      <c r="G83" s="10">
        <f>G82+F83</f>
        <v>1831416.1180271993</v>
      </c>
    </row>
    <row r="84" spans="5:7" x14ac:dyDescent="0.25">
      <c r="E84" s="10">
        <v>3</v>
      </c>
      <c r="F84" s="10">
        <f t="shared" ref="F84:F101" si="8">F83</f>
        <v>915708.05901359965</v>
      </c>
      <c r="G84" s="10">
        <f t="shared" ref="G84:G101" si="9">G83+F84</f>
        <v>2747124.1770407991</v>
      </c>
    </row>
    <row r="85" spans="5:7" x14ac:dyDescent="0.25">
      <c r="E85" s="10">
        <v>4</v>
      </c>
      <c r="F85" s="10">
        <f t="shared" si="8"/>
        <v>915708.05901359965</v>
      </c>
      <c r="G85" s="10">
        <f t="shared" si="9"/>
        <v>3662832.2360543986</v>
      </c>
    </row>
    <row r="86" spans="5:7" x14ac:dyDescent="0.25">
      <c r="E86" s="10">
        <v>5</v>
      </c>
      <c r="F86" s="10">
        <f t="shared" si="8"/>
        <v>915708.05901359965</v>
      </c>
      <c r="G86" s="10">
        <f t="shared" si="9"/>
        <v>4578540.2950679986</v>
      </c>
    </row>
    <row r="87" spans="5:7" x14ac:dyDescent="0.25">
      <c r="E87" s="10">
        <v>6</v>
      </c>
      <c r="F87" s="10">
        <f t="shared" si="8"/>
        <v>915708.05901359965</v>
      </c>
      <c r="G87" s="10">
        <f t="shared" si="9"/>
        <v>5494248.3540815981</v>
      </c>
    </row>
    <row r="88" spans="5:7" x14ac:dyDescent="0.25">
      <c r="E88" s="10">
        <v>7</v>
      </c>
      <c r="F88" s="10">
        <f t="shared" si="8"/>
        <v>915708.05901359965</v>
      </c>
      <c r="G88" s="10">
        <f t="shared" si="9"/>
        <v>6409956.4130951976</v>
      </c>
    </row>
    <row r="89" spans="5:7" x14ac:dyDescent="0.25">
      <c r="E89" s="10">
        <v>8</v>
      </c>
      <c r="F89" s="10">
        <f t="shared" si="8"/>
        <v>915708.05901359965</v>
      </c>
      <c r="G89" s="10">
        <f t="shared" si="9"/>
        <v>7325664.4721087972</v>
      </c>
    </row>
    <row r="90" spans="5:7" x14ac:dyDescent="0.25">
      <c r="E90" s="10">
        <v>9</v>
      </c>
      <c r="F90" s="10">
        <f t="shared" si="8"/>
        <v>915708.05901359965</v>
      </c>
      <c r="G90" s="10">
        <f t="shared" si="9"/>
        <v>8241372.5311223967</v>
      </c>
    </row>
    <row r="91" spans="5:7" x14ac:dyDescent="0.25">
      <c r="E91" s="10">
        <v>10</v>
      </c>
      <c r="F91" s="10">
        <f t="shared" si="8"/>
        <v>915708.05901359965</v>
      </c>
      <c r="G91" s="10">
        <f t="shared" si="9"/>
        <v>9157080.5901359972</v>
      </c>
    </row>
    <row r="92" spans="5:7" x14ac:dyDescent="0.25">
      <c r="E92" s="10">
        <v>11</v>
      </c>
      <c r="F92" s="10">
        <f t="shared" si="8"/>
        <v>915708.05901359965</v>
      </c>
      <c r="G92" s="10">
        <f t="shared" si="9"/>
        <v>10072788.649149597</v>
      </c>
    </row>
    <row r="93" spans="5:7" x14ac:dyDescent="0.25">
      <c r="E93" s="10">
        <v>12</v>
      </c>
      <c r="F93" s="10">
        <f t="shared" si="8"/>
        <v>915708.05901359965</v>
      </c>
      <c r="G93" s="10">
        <f t="shared" si="9"/>
        <v>10988496.708163196</v>
      </c>
    </row>
    <row r="94" spans="5:7" x14ac:dyDescent="0.25">
      <c r="E94" s="10">
        <v>13</v>
      </c>
      <c r="F94" s="10">
        <f t="shared" si="8"/>
        <v>915708.05901359965</v>
      </c>
      <c r="G94" s="10">
        <f t="shared" si="9"/>
        <v>11904204.767176796</v>
      </c>
    </row>
    <row r="95" spans="5:7" x14ac:dyDescent="0.25">
      <c r="E95" s="10">
        <v>14</v>
      </c>
      <c r="F95" s="10">
        <f t="shared" si="8"/>
        <v>915708.05901359965</v>
      </c>
      <c r="G95" s="10">
        <f t="shared" si="9"/>
        <v>12819912.826190395</v>
      </c>
    </row>
    <row r="96" spans="5:7" x14ac:dyDescent="0.25">
      <c r="E96" s="10">
        <v>15</v>
      </c>
      <c r="F96" s="10">
        <f t="shared" si="8"/>
        <v>915708.05901359965</v>
      </c>
      <c r="G96" s="10">
        <f t="shared" si="9"/>
        <v>13735620.885203995</v>
      </c>
    </row>
    <row r="97" spans="5:10" x14ac:dyDescent="0.25">
      <c r="E97" s="10">
        <v>16</v>
      </c>
      <c r="F97" s="10">
        <f t="shared" si="8"/>
        <v>915708.05901359965</v>
      </c>
      <c r="G97" s="10">
        <f t="shared" si="9"/>
        <v>14651328.944217594</v>
      </c>
    </row>
    <row r="98" spans="5:10" x14ac:dyDescent="0.25">
      <c r="E98" s="10">
        <v>17</v>
      </c>
      <c r="F98" s="10">
        <f t="shared" si="8"/>
        <v>915708.05901359965</v>
      </c>
      <c r="G98" s="10">
        <f t="shared" si="9"/>
        <v>15567037.003231194</v>
      </c>
    </row>
    <row r="99" spans="5:10" x14ac:dyDescent="0.25">
      <c r="E99" s="10">
        <v>18</v>
      </c>
      <c r="F99" s="10">
        <f t="shared" si="8"/>
        <v>915708.05901359965</v>
      </c>
      <c r="G99" s="10">
        <f t="shared" si="9"/>
        <v>16482745.062244793</v>
      </c>
    </row>
    <row r="100" spans="5:10" x14ac:dyDescent="0.25">
      <c r="E100" s="10">
        <v>19</v>
      </c>
      <c r="F100" s="10">
        <f t="shared" si="8"/>
        <v>915708.05901359965</v>
      </c>
      <c r="G100" s="10">
        <f t="shared" si="9"/>
        <v>17398453.121258393</v>
      </c>
    </row>
    <row r="101" spans="5:10" x14ac:dyDescent="0.25">
      <c r="E101" s="10">
        <v>20</v>
      </c>
      <c r="F101" s="10">
        <f t="shared" si="8"/>
        <v>915708.05901359965</v>
      </c>
      <c r="G101" s="31">
        <f t="shared" si="9"/>
        <v>18314161.180271994</v>
      </c>
      <c r="J101">
        <f>G101/F101</f>
        <v>20</v>
      </c>
    </row>
    <row r="102" spans="5:10" x14ac:dyDescent="0.25">
      <c r="G102" s="20">
        <f>G101/1000</f>
        <v>18314.161180271993</v>
      </c>
      <c r="H102" s="20" t="s">
        <v>78</v>
      </c>
    </row>
  </sheetData>
  <mergeCells count="5">
    <mergeCell ref="E4:E5"/>
    <mergeCell ref="H1:H2"/>
    <mergeCell ref="I49:K49"/>
    <mergeCell ref="B52:E52"/>
    <mergeCell ref="M52:P5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194A3AA-B21E-40B2-B6F5-A07DD5029742}"/>
</file>

<file path=customXml/itemProps2.xml><?xml version="1.0" encoding="utf-8"?>
<ds:datastoreItem xmlns:ds="http://schemas.openxmlformats.org/officeDocument/2006/customXml" ds:itemID="{0666885D-7723-47D4-AA3F-DB19ADA67BD9}"/>
</file>

<file path=customXml/itemProps3.xml><?xml version="1.0" encoding="utf-8"?>
<ds:datastoreItem xmlns:ds="http://schemas.openxmlformats.org/officeDocument/2006/customXml" ds:itemID="{B8B81AB3-3199-4B0B-921D-38BBE4700E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Sheet1</vt:lpstr>
      <vt:lpstr>Diesel_Dens</vt:lpstr>
      <vt:lpstr>Grow_Season</vt:lpstr>
      <vt:lpstr>Panel_Life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YUU</dc:creator>
  <cp:lastModifiedBy>Ndeye Coumba P. Keita</cp:lastModifiedBy>
  <dcterms:created xsi:type="dcterms:W3CDTF">2023-11-07T07:32:00Z</dcterms:created>
  <dcterms:modified xsi:type="dcterms:W3CDTF">2023-12-04T12:44:08Z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