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jiby/Desktop/JEMM/AFDB/"/>
    </mc:Choice>
  </mc:AlternateContent>
  <xr:revisionPtr revIDLastSave="13" documentId="13_ncr:1_{6D9C9C5E-F47E-8E42-BB59-0C6E3BE2C8DE}" xr6:coauthVersionLast="47" xr6:coauthVersionMax="47" xr10:uidLastSave="{7D48F13E-673A-4888-A563-44A4517412E3}"/>
  <bookViews>
    <workbookView xWindow="320" yWindow="460" windowWidth="26320" windowHeight="14300" firstSheet="2" activeTab="2" xr2:uid="{979D0E25-D2A8-4648-8734-7093864E20C6}"/>
  </bookViews>
  <sheets>
    <sheet name="Total costs " sheetId="1" r:id="rId1"/>
    <sheet name="feasibility NPV" sheetId="11" r:id="rId2"/>
    <sheet name="Calculation sheet" sheetId="1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1" l="1"/>
  <c r="C14" i="11"/>
  <c r="C13" i="11"/>
  <c r="C12" i="11"/>
  <c r="B15" i="11"/>
  <c r="B14" i="11"/>
  <c r="B13" i="11"/>
  <c r="B12" i="11"/>
  <c r="B8" i="11"/>
  <c r="B7" i="11"/>
  <c r="B6" i="11"/>
  <c r="B5" i="11"/>
  <c r="Q60" i="13"/>
  <c r="Q59" i="13"/>
  <c r="Q58" i="13"/>
  <c r="Q57" i="13"/>
  <c r="Q56" i="13"/>
  <c r="Q55" i="13"/>
  <c r="Q51" i="13"/>
  <c r="Q50" i="13"/>
  <c r="Q49" i="13"/>
  <c r="Q48" i="13"/>
  <c r="Q47" i="13"/>
  <c r="Q46" i="13"/>
  <c r="Q38" i="13"/>
  <c r="M60" i="13"/>
  <c r="M59" i="13"/>
  <c r="M58" i="13"/>
  <c r="M57" i="13"/>
  <c r="M56" i="13"/>
  <c r="M55" i="13"/>
  <c r="M51" i="13"/>
  <c r="M50" i="13"/>
  <c r="M49" i="13"/>
  <c r="M48" i="13"/>
  <c r="M47" i="13"/>
  <c r="M46" i="13"/>
  <c r="M38" i="13"/>
  <c r="I60" i="13"/>
  <c r="I59" i="13"/>
  <c r="I58" i="13"/>
  <c r="I57" i="13"/>
  <c r="I56" i="13"/>
  <c r="I55" i="13"/>
  <c r="I51" i="13"/>
  <c r="I50" i="13"/>
  <c r="I49" i="13"/>
  <c r="I48" i="13"/>
  <c r="I47" i="13"/>
  <c r="I46" i="13"/>
  <c r="I38" i="13"/>
  <c r="H23" i="13"/>
  <c r="E60" i="13"/>
  <c r="E59" i="13"/>
  <c r="E58" i="13"/>
  <c r="E57" i="13"/>
  <c r="E56" i="13"/>
  <c r="E51" i="13"/>
  <c r="E50" i="13"/>
  <c r="E49" i="13"/>
  <c r="E48" i="13"/>
  <c r="E47" i="13"/>
  <c r="E46" i="13"/>
  <c r="E38" i="13"/>
  <c r="E55" i="13" s="1"/>
  <c r="J15" i="1"/>
  <c r="J14" i="1"/>
  <c r="J13" i="1"/>
  <c r="J12" i="1"/>
  <c r="J11" i="1"/>
  <c r="M6" i="1"/>
  <c r="G37" i="11"/>
  <c r="G34" i="11"/>
  <c r="G32" i="11"/>
  <c r="G30" i="11"/>
  <c r="G28" i="11"/>
  <c r="S25" i="11"/>
  <c r="S24" i="11"/>
  <c r="S23" i="11"/>
  <c r="S22" i="11"/>
  <c r="S21" i="11"/>
  <c r="S20" i="11"/>
  <c r="S19" i="11"/>
  <c r="S18" i="11"/>
  <c r="S17" i="11"/>
  <c r="S16" i="11"/>
  <c r="S15" i="11"/>
  <c r="S14" i="11"/>
  <c r="S13" i="11"/>
  <c r="S12" i="11"/>
  <c r="S11" i="11"/>
  <c r="S10" i="11"/>
  <c r="S9" i="11"/>
  <c r="S8" i="11"/>
  <c r="S7" i="11"/>
  <c r="S6" i="11"/>
  <c r="S5" i="11"/>
  <c r="V37" i="11" s="1"/>
  <c r="S4" i="11"/>
  <c r="V32" i="11" s="1"/>
  <c r="R25" i="11"/>
  <c r="R24" i="11"/>
  <c r="R23" i="11"/>
  <c r="R22" i="11"/>
  <c r="R21" i="11"/>
  <c r="R20" i="11"/>
  <c r="R19" i="11"/>
  <c r="R18" i="11"/>
  <c r="R17" i="11"/>
  <c r="R16" i="11"/>
  <c r="R15" i="11"/>
  <c r="R14" i="11"/>
  <c r="R13" i="11"/>
  <c r="R12" i="11"/>
  <c r="R11" i="11"/>
  <c r="R10" i="11"/>
  <c r="R9" i="11"/>
  <c r="R8" i="11"/>
  <c r="R7" i="11"/>
  <c r="R6" i="11"/>
  <c r="R5" i="11"/>
  <c r="R4" i="11"/>
  <c r="T37" i="11" s="1"/>
  <c r="Q25" i="11"/>
  <c r="Q24" i="11"/>
  <c r="Q23" i="11"/>
  <c r="Q22" i="11"/>
  <c r="Q21" i="11"/>
  <c r="Q20" i="11"/>
  <c r="Q19" i="11"/>
  <c r="Q18" i="11"/>
  <c r="Q17" i="11"/>
  <c r="Q16" i="11"/>
  <c r="Q15" i="11"/>
  <c r="Q14" i="11"/>
  <c r="Q13" i="11"/>
  <c r="Q12" i="11"/>
  <c r="Q11" i="11"/>
  <c r="Q10" i="11"/>
  <c r="Q9" i="11"/>
  <c r="Q8" i="11"/>
  <c r="Q7" i="11"/>
  <c r="Q6" i="11"/>
  <c r="Q5" i="11"/>
  <c r="Q4" i="11"/>
  <c r="R37" i="11" s="1"/>
  <c r="P25" i="11"/>
  <c r="P24" i="11"/>
  <c r="P23" i="11"/>
  <c r="P22" i="11"/>
  <c r="P21" i="11"/>
  <c r="P20" i="11"/>
  <c r="P19" i="11"/>
  <c r="P18" i="11"/>
  <c r="P17" i="11"/>
  <c r="P16" i="11"/>
  <c r="P15" i="11"/>
  <c r="P14" i="11"/>
  <c r="P13" i="11"/>
  <c r="P12" i="11"/>
  <c r="P11" i="11"/>
  <c r="P10" i="11"/>
  <c r="P9" i="11"/>
  <c r="P8" i="11"/>
  <c r="P7" i="11"/>
  <c r="P6" i="11"/>
  <c r="P5" i="11"/>
  <c r="L25" i="11"/>
  <c r="L24" i="11"/>
  <c r="L23" i="11"/>
  <c r="L22" i="11"/>
  <c r="L21" i="11"/>
  <c r="L20" i="11"/>
  <c r="L19" i="11"/>
  <c r="L18" i="11"/>
  <c r="L17" i="11"/>
  <c r="L16" i="11"/>
  <c r="L15" i="11"/>
  <c r="L14" i="11"/>
  <c r="L13" i="11"/>
  <c r="L12" i="11"/>
  <c r="L11" i="11"/>
  <c r="L10" i="11"/>
  <c r="L9" i="11"/>
  <c r="L8" i="11"/>
  <c r="L7" i="11"/>
  <c r="L6" i="11"/>
  <c r="L5" i="11"/>
  <c r="L4" i="11"/>
  <c r="L37" i="11" s="1"/>
  <c r="K25" i="11"/>
  <c r="K24" i="1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10" i="11"/>
  <c r="K9" i="11"/>
  <c r="K8" i="11"/>
  <c r="K7" i="11"/>
  <c r="K6" i="11"/>
  <c r="K5" i="11"/>
  <c r="K4" i="11"/>
  <c r="K34" i="11" s="1"/>
  <c r="J25" i="11"/>
  <c r="I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J28" i="11" s="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5" i="11"/>
  <c r="I4" i="11"/>
  <c r="I37" i="11" s="1"/>
  <c r="I10" i="1"/>
  <c r="I9" i="1"/>
  <c r="I8" i="1"/>
  <c r="I7" i="1"/>
  <c r="I6" i="1"/>
  <c r="W37" i="11" l="1"/>
  <c r="W50" i="11"/>
  <c r="U50" i="11"/>
  <c r="U37" i="11"/>
  <c r="S50" i="11"/>
  <c r="S37" i="11"/>
  <c r="W44" i="11"/>
  <c r="W32" i="11"/>
  <c r="J30" i="11"/>
  <c r="K37" i="11"/>
  <c r="T28" i="11"/>
  <c r="V34" i="11"/>
  <c r="J32" i="11"/>
  <c r="L28" i="11"/>
  <c r="T30" i="11"/>
  <c r="I28" i="11"/>
  <c r="J34" i="11"/>
  <c r="L30" i="11"/>
  <c r="T32" i="11"/>
  <c r="I30" i="11"/>
  <c r="J37" i="11"/>
  <c r="L32" i="11"/>
  <c r="R28" i="11"/>
  <c r="T34" i="11"/>
  <c r="I32" i="11"/>
  <c r="K28" i="11"/>
  <c r="L34" i="11"/>
  <c r="R30" i="11"/>
  <c r="P4" i="11"/>
  <c r="I34" i="11"/>
  <c r="K30" i="11"/>
  <c r="R32" i="11"/>
  <c r="V28" i="11"/>
  <c r="K32" i="11"/>
  <c r="R34" i="11"/>
  <c r="V30" i="11"/>
  <c r="M8" i="1"/>
  <c r="N7" i="1" s="1"/>
  <c r="G38" i="1"/>
  <c r="F38" i="1"/>
  <c r="E38" i="1"/>
  <c r="D38" i="1"/>
  <c r="C38" i="1"/>
  <c r="H38" i="1" s="1"/>
  <c r="S28" i="11" l="1"/>
  <c r="S40" i="11"/>
  <c r="U30" i="11"/>
  <c r="U42" i="11"/>
  <c r="P30" i="11"/>
  <c r="P28" i="11"/>
  <c r="P37" i="11"/>
  <c r="P34" i="11"/>
  <c r="P32" i="11"/>
  <c r="W34" i="11"/>
  <c r="W46" i="11"/>
  <c r="U34" i="11"/>
  <c r="U46" i="11"/>
  <c r="S44" i="11"/>
  <c r="S32" i="11"/>
  <c r="S42" i="11"/>
  <c r="S30" i="11"/>
  <c r="S46" i="11"/>
  <c r="S34" i="11"/>
  <c r="W42" i="11"/>
  <c r="W30" i="11"/>
  <c r="U32" i="11"/>
  <c r="U44" i="11"/>
  <c r="U28" i="11"/>
  <c r="U40" i="11"/>
  <c r="W40" i="11"/>
  <c r="W28" i="11"/>
  <c r="Q42" i="11" l="1"/>
  <c r="Q30" i="11"/>
  <c r="Q37" i="11"/>
  <c r="Q50" i="11"/>
  <c r="Q34" i="11"/>
  <c r="Q46" i="11"/>
  <c r="Q40" i="11"/>
  <c r="Q28" i="11"/>
  <c r="Q32" i="11"/>
  <c r="Q44" i="11"/>
</calcChain>
</file>

<file path=xl/sharedStrings.xml><?xml version="1.0" encoding="utf-8"?>
<sst xmlns="http://schemas.openxmlformats.org/spreadsheetml/2006/main" count="28" uniqueCount="24">
  <si>
    <t>contingency rates capital and price</t>
  </si>
  <si>
    <t xml:space="preserve">population </t>
  </si>
  <si>
    <t xml:space="preserve">years </t>
  </si>
  <si>
    <t>investment</t>
  </si>
  <si>
    <t>O&amp;M</t>
  </si>
  <si>
    <t>total</t>
  </si>
  <si>
    <t xml:space="preserve">shares </t>
  </si>
  <si>
    <t>values</t>
  </si>
  <si>
    <t xml:space="preserve">baseline </t>
  </si>
  <si>
    <t>25% loss increase</t>
  </si>
  <si>
    <t>50% loss increase</t>
  </si>
  <si>
    <t>75% loss increase</t>
  </si>
  <si>
    <t xml:space="preserve">Flood hazard annual loss in life-Freetown </t>
  </si>
  <si>
    <t>Flood hazard annual loss of life - Makeni</t>
  </si>
  <si>
    <t>Flood hazard annual loss of life - Bo</t>
  </si>
  <si>
    <t>Landslide annual loss of life - Freetown</t>
  </si>
  <si>
    <t>Total</t>
  </si>
  <si>
    <t>Value of a statistical life (2023, GDP PPP)</t>
  </si>
  <si>
    <t>Persons affected each year - Freetown</t>
  </si>
  <si>
    <t>Persons affected each year - Makeni</t>
  </si>
  <si>
    <t xml:space="preserve">Estimated reduction in economic losses </t>
  </si>
  <si>
    <t xml:space="preserve">Annual values of lives saved </t>
  </si>
  <si>
    <t>Assumed reduction due to project</t>
  </si>
  <si>
    <t>total value of reduced losses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</si>
</sst>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0" fontId="0" fillId="0" borderId="0" xfId="0" applyNumberFormat="1"/>
    <xf numFmtId="3" fontId="0" fillId="0" borderId="0" xfId="0" applyNumberFormat="1"/>
    <xf numFmtId="9" fontId="0" fillId="0" borderId="0" xfId="0" applyNumberFormat="1"/>
    <xf numFmtId="3" fontId="0" fillId="2" borderId="0" xfId="0" applyNumberFormat="1" applyFill="1"/>
    <xf numFmtId="0" fontId="0" fillId="2" borderId="0" xfId="0" applyFill="1"/>
    <xf numFmtId="3" fontId="0" fillId="3" borderId="0" xfId="0" applyNumberFormat="1" applyFill="1"/>
    <xf numFmtId="0" fontId="0" fillId="3" borderId="0" xfId="0" applyFill="1"/>
    <xf numFmtId="3" fontId="0" fillId="4" borderId="0" xfId="0" applyNumberFormat="1" applyFill="1"/>
    <xf numFmtId="0" fontId="0" fillId="4" borderId="0" xfId="0" applyFill="1"/>
    <xf numFmtId="3" fontId="0" fillId="5" borderId="0" xfId="0" applyNumberFormat="1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EFFF2-6C8F-48E6-996E-2958FBD357FC}">
  <dimension ref="B4:P41"/>
  <sheetViews>
    <sheetView topLeftCell="A25" workbookViewId="0">
      <selection activeCell="D27" sqref="D27"/>
    </sheetView>
  </sheetViews>
  <sheetFormatPr defaultColWidth="8.85546875" defaultRowHeight="15"/>
  <cols>
    <col min="2" max="2" width="10.85546875" bestFit="1" customWidth="1"/>
    <col min="8" max="8" width="9.85546875" bestFit="1" customWidth="1"/>
    <col min="13" max="14" width="9.85546875" bestFit="1" customWidth="1"/>
    <col min="16" max="16" width="9.7109375" bestFit="1" customWidth="1"/>
  </cols>
  <sheetData>
    <row r="4" spans="2:16">
      <c r="G4" t="s">
        <v>0</v>
      </c>
    </row>
    <row r="5" spans="2:16">
      <c r="C5" t="s">
        <v>1</v>
      </c>
      <c r="E5" t="s">
        <v>2</v>
      </c>
      <c r="G5" s="3">
        <v>0.12</v>
      </c>
      <c r="H5" s="3">
        <v>0.08</v>
      </c>
      <c r="I5" t="s">
        <v>3</v>
      </c>
      <c r="J5" t="s">
        <v>4</v>
      </c>
    </row>
    <row r="6" spans="2:16">
      <c r="D6">
        <v>1</v>
      </c>
      <c r="E6">
        <v>2023</v>
      </c>
      <c r="F6">
        <v>1629600</v>
      </c>
      <c r="I6">
        <f>F6+(F6*20%)</f>
        <v>1955520</v>
      </c>
      <c r="M6">
        <f>SUM(I6:I10)</f>
        <v>25200000</v>
      </c>
      <c r="P6" s="2"/>
    </row>
    <row r="7" spans="2:16">
      <c r="D7">
        <v>2</v>
      </c>
      <c r="E7">
        <v>2024</v>
      </c>
      <c r="F7">
        <v>7043400</v>
      </c>
      <c r="I7">
        <f>F7+(F7*20%)</f>
        <v>8452080</v>
      </c>
      <c r="N7">
        <f>M6+M8</f>
        <v>31096800</v>
      </c>
    </row>
    <row r="8" spans="2:16">
      <c r="D8">
        <v>3</v>
      </c>
      <c r="E8">
        <v>2025</v>
      </c>
      <c r="F8">
        <v>6753600</v>
      </c>
      <c r="I8">
        <f>F8+(F8*20%)</f>
        <v>8104320</v>
      </c>
      <c r="M8">
        <f>SUM(J11:J23)</f>
        <v>5896800</v>
      </c>
    </row>
    <row r="9" spans="2:16">
      <c r="D9">
        <v>4</v>
      </c>
      <c r="E9">
        <v>2026</v>
      </c>
      <c r="F9">
        <v>4151700</v>
      </c>
      <c r="I9">
        <f>F9+(F9*20%)</f>
        <v>4982040</v>
      </c>
    </row>
    <row r="10" spans="2:16">
      <c r="D10">
        <v>5</v>
      </c>
      <c r="E10">
        <v>2027</v>
      </c>
      <c r="F10">
        <v>1421700</v>
      </c>
      <c r="I10">
        <f>F10+(F10*20%)</f>
        <v>1706040</v>
      </c>
    </row>
    <row r="11" spans="2:16">
      <c r="D11">
        <v>6</v>
      </c>
      <c r="E11">
        <v>2028</v>
      </c>
      <c r="H11" s="2">
        <v>420000</v>
      </c>
      <c r="J11">
        <f>H11+(H11*H5)</f>
        <v>453600</v>
      </c>
    </row>
    <row r="12" spans="2:16">
      <c r="B12" s="3"/>
      <c r="D12">
        <v>7</v>
      </c>
      <c r="E12">
        <v>2029</v>
      </c>
      <c r="H12" s="2">
        <v>420000</v>
      </c>
      <c r="J12">
        <f>H12+(H12*H5)</f>
        <v>453600</v>
      </c>
    </row>
    <row r="13" spans="2:16">
      <c r="D13">
        <v>8</v>
      </c>
      <c r="E13">
        <v>2030</v>
      </c>
      <c r="H13" s="2">
        <v>420000</v>
      </c>
      <c r="J13">
        <f>H13+(H13*H5)</f>
        <v>453600</v>
      </c>
    </row>
    <row r="14" spans="2:16">
      <c r="D14">
        <v>9</v>
      </c>
      <c r="E14">
        <v>2031</v>
      </c>
      <c r="H14" s="2">
        <v>420000</v>
      </c>
      <c r="J14">
        <f>H14+(H14*H5)</f>
        <v>453600</v>
      </c>
    </row>
    <row r="15" spans="2:16">
      <c r="D15">
        <v>10</v>
      </c>
      <c r="E15">
        <v>2032</v>
      </c>
      <c r="H15" s="2">
        <v>420000</v>
      </c>
      <c r="J15">
        <f>H15+H15*H5</f>
        <v>453600</v>
      </c>
    </row>
    <row r="16" spans="2:16">
      <c r="D16">
        <v>11</v>
      </c>
      <c r="E16">
        <v>2033</v>
      </c>
      <c r="H16" s="2">
        <v>420000</v>
      </c>
      <c r="J16">
        <v>453600</v>
      </c>
    </row>
    <row r="17" spans="4:10">
      <c r="D17">
        <v>12</v>
      </c>
      <c r="E17">
        <v>2034</v>
      </c>
      <c r="H17" s="2">
        <v>420000</v>
      </c>
      <c r="J17">
        <v>453600</v>
      </c>
    </row>
    <row r="18" spans="4:10">
      <c r="D18">
        <v>13</v>
      </c>
      <c r="E18">
        <v>2035</v>
      </c>
      <c r="H18" s="2">
        <v>420000</v>
      </c>
      <c r="J18">
        <v>453600</v>
      </c>
    </row>
    <row r="19" spans="4:10">
      <c r="D19">
        <v>14</v>
      </c>
      <c r="E19">
        <v>2036</v>
      </c>
      <c r="H19" s="2">
        <v>420000</v>
      </c>
      <c r="J19">
        <v>453600</v>
      </c>
    </row>
    <row r="20" spans="4:10">
      <c r="D20">
        <v>15</v>
      </c>
      <c r="E20">
        <v>2037</v>
      </c>
      <c r="H20" s="2">
        <v>420000</v>
      </c>
      <c r="J20">
        <v>453600</v>
      </c>
    </row>
    <row r="21" spans="4:10">
      <c r="D21">
        <v>16</v>
      </c>
      <c r="E21">
        <v>2038</v>
      </c>
      <c r="H21" s="2">
        <v>420000</v>
      </c>
      <c r="J21">
        <v>453600</v>
      </c>
    </row>
    <row r="22" spans="4:10">
      <c r="D22">
        <v>17</v>
      </c>
      <c r="E22">
        <v>2039</v>
      </c>
      <c r="H22" s="2">
        <v>420000</v>
      </c>
      <c r="J22">
        <v>453600</v>
      </c>
    </row>
    <row r="23" spans="4:10">
      <c r="D23">
        <v>18</v>
      </c>
      <c r="E23">
        <v>2040</v>
      </c>
      <c r="H23" s="2">
        <v>420000</v>
      </c>
      <c r="J23">
        <v>453600</v>
      </c>
    </row>
    <row r="35" spans="2:8">
      <c r="C35">
        <v>2023</v>
      </c>
      <c r="D35">
        <v>2024</v>
      </c>
      <c r="E35">
        <v>2025</v>
      </c>
      <c r="F35">
        <v>2026</v>
      </c>
      <c r="G35">
        <v>2027</v>
      </c>
      <c r="H35" t="s">
        <v>5</v>
      </c>
    </row>
    <row r="36" spans="2:8">
      <c r="B36" t="s">
        <v>6</v>
      </c>
      <c r="C36" s="1">
        <v>7.7600000000000002E-2</v>
      </c>
      <c r="D36" s="1">
        <v>0.33539999999999998</v>
      </c>
      <c r="E36" s="1">
        <v>0.3216</v>
      </c>
      <c r="F36" s="1">
        <v>0.19769999999999999</v>
      </c>
      <c r="G36" s="1">
        <v>6.7699999999999996E-2</v>
      </c>
    </row>
    <row r="38" spans="2:8">
      <c r="B38" t="s">
        <v>7</v>
      </c>
      <c r="C38">
        <f>PRODUCT(B41,C36)</f>
        <v>1629600</v>
      </c>
      <c r="D38">
        <f>PRODUCT(B41,D36)</f>
        <v>7043399.9999999991</v>
      </c>
      <c r="E38">
        <f>PRODUCT(B41,E36)</f>
        <v>6753600</v>
      </c>
      <c r="F38">
        <f>PRODUCT(B41,F36)</f>
        <v>4151699.9999999995</v>
      </c>
      <c r="G38">
        <f>PRODUCT(B41,G36)</f>
        <v>1421700</v>
      </c>
      <c r="H38">
        <f>SUM(C38:G38)</f>
        <v>21000000</v>
      </c>
    </row>
    <row r="41" spans="2:8">
      <c r="B41" s="2">
        <v>21000000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568C3-6356-4DB5-9007-DA04B77E7AD9}">
  <dimension ref="A3:W50"/>
  <sheetViews>
    <sheetView topLeftCell="G31" workbookViewId="0">
      <selection activeCell="Y36" sqref="Y36"/>
    </sheetView>
  </sheetViews>
  <sheetFormatPr defaultColWidth="8.85546875" defaultRowHeight="15"/>
  <cols>
    <col min="2" max="3" width="12.140625" bestFit="1" customWidth="1"/>
    <col min="7" max="7" width="12" bestFit="1" customWidth="1"/>
    <col min="9" max="9" width="10.140625" customWidth="1"/>
    <col min="10" max="12" width="10.85546875" bestFit="1" customWidth="1"/>
    <col min="14" max="14" width="10.85546875" bestFit="1" customWidth="1"/>
    <col min="16" max="16" width="10.85546875" bestFit="1" customWidth="1"/>
    <col min="17" max="17" width="11.5703125" bestFit="1" customWidth="1"/>
    <col min="18" max="19" width="10.85546875" bestFit="1" customWidth="1"/>
    <col min="20" max="20" width="11.42578125" bestFit="1" customWidth="1"/>
    <col min="21" max="21" width="11.5703125" bestFit="1" customWidth="1"/>
    <col min="22" max="22" width="12.5703125" bestFit="1" customWidth="1"/>
    <col min="23" max="23" width="11.5703125" bestFit="1" customWidth="1"/>
  </cols>
  <sheetData>
    <row r="3" spans="1:19">
      <c r="I3" s="1">
        <v>3.5000000000000003E-2</v>
      </c>
      <c r="J3" s="3">
        <v>0.05</v>
      </c>
      <c r="K3" s="3">
        <v>0.1</v>
      </c>
      <c r="L3" s="3">
        <v>0.15</v>
      </c>
      <c r="P3" s="1">
        <v>3.5000000000000003E-2</v>
      </c>
      <c r="Q3" s="3">
        <v>0.05</v>
      </c>
      <c r="R3" s="3">
        <v>0.1</v>
      </c>
      <c r="S3" s="3">
        <v>0.15</v>
      </c>
    </row>
    <row r="4" spans="1:19">
      <c r="E4">
        <v>2023</v>
      </c>
      <c r="F4">
        <v>1</v>
      </c>
      <c r="G4" s="2">
        <v>7946898</v>
      </c>
      <c r="I4">
        <f>G4/(1+I3)^F4</f>
        <v>7678162.3188405801</v>
      </c>
      <c r="J4">
        <f>G4/(1+J3)^F4</f>
        <v>7568474.2857142854</v>
      </c>
      <c r="K4">
        <f>G4/(1+K3)^F4</f>
        <v>7224452.7272727266</v>
      </c>
      <c r="L4">
        <f>G4/(1+L3)^F4</f>
        <v>6910346.0869565224</v>
      </c>
      <c r="O4">
        <v>2023</v>
      </c>
      <c r="P4">
        <f>I4*P3</f>
        <v>268735.68115942035</v>
      </c>
      <c r="Q4">
        <f>G4*Q3</f>
        <v>397344.9</v>
      </c>
      <c r="R4">
        <f>G4*R3</f>
        <v>794689.8</v>
      </c>
      <c r="S4">
        <f>G4*S3</f>
        <v>1192034.7</v>
      </c>
    </row>
    <row r="5" spans="1:19">
      <c r="A5" s="1">
        <v>3.5000000000000003E-2</v>
      </c>
      <c r="B5">
        <f>SUM(I4:I25)</f>
        <v>223358958.87863997</v>
      </c>
      <c r="E5">
        <v>2024</v>
      </c>
      <c r="F5">
        <v>2</v>
      </c>
      <c r="G5" s="2">
        <v>8439436</v>
      </c>
      <c r="I5">
        <f>G5/(1+I3)^F5</f>
        <v>7878303.8110574353</v>
      </c>
      <c r="J5">
        <f>G5/(1+J3)^F5</f>
        <v>7654817.2335600909</v>
      </c>
      <c r="K5">
        <f>G5/(1+K3)^F5</f>
        <v>6974740.4958677674</v>
      </c>
      <c r="L5">
        <f>G5/(1+L3)^F5</f>
        <v>6381426.0869565224</v>
      </c>
      <c r="O5">
        <v>2024</v>
      </c>
      <c r="P5">
        <f>G5*P3</f>
        <v>295380.26</v>
      </c>
      <c r="Q5">
        <f>G5*Q3</f>
        <v>421971.80000000005</v>
      </c>
      <c r="R5">
        <f>G5*R3</f>
        <v>843943.60000000009</v>
      </c>
      <c r="S5">
        <f>G5*S3</f>
        <v>1265915.3999999999</v>
      </c>
    </row>
    <row r="6" spans="1:19">
      <c r="A6" s="3">
        <v>0.05</v>
      </c>
      <c r="B6">
        <f>SUM(J4:J25)</f>
        <v>187188719.0693433</v>
      </c>
      <c r="E6">
        <v>2025</v>
      </c>
      <c r="F6">
        <v>3</v>
      </c>
      <c r="G6">
        <v>8958370</v>
      </c>
      <c r="I6">
        <f>G6/(1+I3)^F6</f>
        <v>8079936.4761752421</v>
      </c>
      <c r="J6">
        <f>G6/(1+J3)^F6</f>
        <v>7738576.8275564183</v>
      </c>
      <c r="K6">
        <f>G6/(1+K3)^F6</f>
        <v>6730555.9729526648</v>
      </c>
      <c r="L6">
        <f>G6/(1+L3)^F6</f>
        <v>5890273.691131752</v>
      </c>
      <c r="O6">
        <v>2025</v>
      </c>
      <c r="P6">
        <f>G6*P3</f>
        <v>313542.95</v>
      </c>
      <c r="Q6">
        <f>G6*Q3</f>
        <v>447918.5</v>
      </c>
      <c r="R6">
        <f>G6*R3</f>
        <v>895837</v>
      </c>
      <c r="S6">
        <f>G6*S3</f>
        <v>1343755.5</v>
      </c>
    </row>
    <row r="7" spans="1:19">
      <c r="A7" s="3">
        <v>0.1</v>
      </c>
      <c r="B7">
        <f>SUM(K4:K25)</f>
        <v>112034556.55334075</v>
      </c>
      <c r="E7">
        <v>2026</v>
      </c>
      <c r="F7">
        <v>4</v>
      </c>
      <c r="G7">
        <v>9500482</v>
      </c>
      <c r="I7">
        <f>G7/(1+I3)^F7</f>
        <v>8279121.1982901888</v>
      </c>
      <c r="J7">
        <f>G7/(1+J3)^F7</f>
        <v>7816070.0531157283</v>
      </c>
      <c r="K7">
        <f>G7/(1+K3)^F7</f>
        <v>6488957.0384536553</v>
      </c>
      <c r="L7">
        <f>G7/(1+L3)^F7</f>
        <v>5431931.4181981925</v>
      </c>
      <c r="O7">
        <v>2026</v>
      </c>
      <c r="P7">
        <f>G7*P3</f>
        <v>332516.87000000005</v>
      </c>
      <c r="Q7">
        <f>G7*Q3</f>
        <v>475024.10000000003</v>
      </c>
      <c r="R7">
        <f>G7*R3</f>
        <v>950048.20000000007</v>
      </c>
      <c r="S7">
        <f>G7*S3</f>
        <v>1425072.3</v>
      </c>
    </row>
    <row r="8" spans="1:19">
      <c r="A8" s="3">
        <v>0.15</v>
      </c>
      <c r="B8">
        <f>SUM(L4:L25)</f>
        <v>74294458.531779066</v>
      </c>
      <c r="E8">
        <v>2027</v>
      </c>
      <c r="F8">
        <v>5</v>
      </c>
      <c r="G8">
        <v>10674000</v>
      </c>
      <c r="I8">
        <f>G8/(1+I3)^F8</f>
        <v>8987221.5830478873</v>
      </c>
      <c r="J8">
        <f>G8/(1+J3)^F8</f>
        <v>8363358.3008843306</v>
      </c>
      <c r="K8">
        <f>G8/(1+K3)^F8</f>
        <v>6627714.2023334205</v>
      </c>
      <c r="L8">
        <f>G8/(1+L3)^F8</f>
        <v>5306864.4725739462</v>
      </c>
      <c r="O8">
        <v>2027</v>
      </c>
      <c r="P8">
        <f>G8*P3</f>
        <v>373590.00000000006</v>
      </c>
      <c r="Q8">
        <f>G8*Q3</f>
        <v>533700</v>
      </c>
      <c r="R8">
        <f>G8*R3</f>
        <v>1067400</v>
      </c>
      <c r="S8">
        <f>G8*S3</f>
        <v>1601100</v>
      </c>
    </row>
    <row r="9" spans="1:19">
      <c r="E9">
        <v>2028</v>
      </c>
      <c r="F9">
        <v>6</v>
      </c>
      <c r="G9">
        <v>10663254</v>
      </c>
      <c r="I9">
        <f>G9/(1+I3)^F9</f>
        <v>8674563.9994172212</v>
      </c>
      <c r="J9">
        <f>G9/(1+J3)^F9</f>
        <v>7957084.3130471064</v>
      </c>
      <c r="K9">
        <f>G9/(1+K3)^F9</f>
        <v>6019128.89254166</v>
      </c>
      <c r="L9">
        <f>G9/(1+L3)^F9</f>
        <v>4610018.9664142877</v>
      </c>
      <c r="O9">
        <v>2028</v>
      </c>
      <c r="P9">
        <f>G9*P3</f>
        <v>373213.89</v>
      </c>
      <c r="Q9">
        <f>G9*Q3</f>
        <v>533162.70000000007</v>
      </c>
      <c r="R9">
        <f>G9*R3</f>
        <v>1066325.4000000001</v>
      </c>
      <c r="S9">
        <f>G9*S3</f>
        <v>1599488.0999999999</v>
      </c>
    </row>
    <row r="10" spans="1:19">
      <c r="E10">
        <v>2029</v>
      </c>
      <c r="F10">
        <v>7</v>
      </c>
      <c r="G10">
        <v>11285202</v>
      </c>
      <c r="I10">
        <f>G10/(1+I3)^F10</f>
        <v>8870066.7614909578</v>
      </c>
      <c r="J10">
        <f>G10/(1+J3)^F10</f>
        <v>8020182.3681471068</v>
      </c>
      <c r="K10">
        <f>G10/(1+K3)^F10</f>
        <v>5791093.0221734047</v>
      </c>
      <c r="L10">
        <f>G10/(1+L3)^F10</f>
        <v>4242525.4348141653</v>
      </c>
      <c r="O10">
        <v>2029</v>
      </c>
      <c r="P10">
        <f>G10*P3</f>
        <v>394982.07000000007</v>
      </c>
      <c r="Q10">
        <f>G10*Q3</f>
        <v>564260.1</v>
      </c>
      <c r="R10">
        <f>G10*R3</f>
        <v>1128520.2</v>
      </c>
      <c r="S10">
        <f>G10*S3</f>
        <v>1692780.3</v>
      </c>
    </row>
    <row r="11" spans="1:19">
      <c r="E11">
        <v>2030</v>
      </c>
      <c r="F11">
        <v>8</v>
      </c>
      <c r="G11">
        <v>11936767</v>
      </c>
      <c r="I11">
        <f>G11/(1+I3)^F11</f>
        <v>9064918.8036607839</v>
      </c>
      <c r="J11">
        <f>G11/(1+J3)^F11</f>
        <v>8079273.7609650865</v>
      </c>
      <c r="K11">
        <f>G11/(1+K3)^F11</f>
        <v>5568589.9013439957</v>
      </c>
      <c r="L11">
        <f>G11/(1+L3)^F11</f>
        <v>3902150.306288396</v>
      </c>
      <c r="O11">
        <v>2030</v>
      </c>
      <c r="P11">
        <f>G11*P3</f>
        <v>417786.84500000003</v>
      </c>
      <c r="Q11">
        <f>G11*Q3</f>
        <v>596838.35</v>
      </c>
      <c r="R11">
        <f>G11*R3</f>
        <v>1193676.7</v>
      </c>
      <c r="S11">
        <f>G11*S3</f>
        <v>1790515.05</v>
      </c>
    </row>
    <row r="12" spans="1:19">
      <c r="A12" s="1">
        <v>3.5000000000000003E-2</v>
      </c>
      <c r="B12">
        <f>SUM(P4:P25)</f>
        <v>12323395.326159421</v>
      </c>
      <c r="C12">
        <f>B5/B12</f>
        <v>18.124790527859311</v>
      </c>
      <c r="E12">
        <v>2031</v>
      </c>
      <c r="F12">
        <v>9</v>
      </c>
      <c r="G12">
        <v>12616660</v>
      </c>
      <c r="I12">
        <f>G12/(1+I3)^F12</f>
        <v>9257234.2075858172</v>
      </c>
      <c r="J12">
        <f>G12/(1+J3)^F12</f>
        <v>8132811.5288884342</v>
      </c>
      <c r="K12">
        <f>G12/(1+K3)^F12</f>
        <v>5350695.4578153919</v>
      </c>
      <c r="L12">
        <f>G12/(1+L3)^F12</f>
        <v>3586442.2034904249</v>
      </c>
      <c r="O12">
        <v>2031</v>
      </c>
      <c r="P12">
        <f>G12*P3</f>
        <v>441583.10000000003</v>
      </c>
      <c r="Q12">
        <f>G12*Q3</f>
        <v>630833</v>
      </c>
      <c r="R12">
        <f>G12*R3</f>
        <v>1261666</v>
      </c>
      <c r="S12">
        <f>G12*S3</f>
        <v>1892499</v>
      </c>
    </row>
    <row r="13" spans="1:19">
      <c r="A13" s="3">
        <v>0.05</v>
      </c>
      <c r="B13">
        <f>SUM(Q4:Q25)</f>
        <v>17618287.25</v>
      </c>
      <c r="C13">
        <f>B6/B13</f>
        <v>10.624683115513587</v>
      </c>
      <c r="E13">
        <v>2032</v>
      </c>
      <c r="F13">
        <v>10</v>
      </c>
      <c r="G13" s="2">
        <v>14040487</v>
      </c>
      <c r="I13">
        <f>G13/(1+I3)^F13</f>
        <v>9953565.3879474774</v>
      </c>
      <c r="J13">
        <f>G13/(1+J3)^F13</f>
        <v>8619641.0554667357</v>
      </c>
      <c r="K13">
        <f>G13/(1+K3)^F13</f>
        <v>5413215.5431725737</v>
      </c>
      <c r="L13">
        <f>G13/(1+L3)^F13</f>
        <v>3470593.6529028779</v>
      </c>
      <c r="O13">
        <v>2032</v>
      </c>
      <c r="P13">
        <f>G13*P3</f>
        <v>491417.04500000004</v>
      </c>
      <c r="Q13">
        <f>G13*Q3</f>
        <v>702024.35000000009</v>
      </c>
      <c r="R13">
        <f>G13*R3</f>
        <v>1404048.7000000002</v>
      </c>
      <c r="S13">
        <f>G13*S3</f>
        <v>2106073.0499999998</v>
      </c>
    </row>
    <row r="14" spans="1:19">
      <c r="A14" s="3">
        <v>0.1</v>
      </c>
      <c r="B14">
        <f>SUM(R4:R25)</f>
        <v>35236574.5</v>
      </c>
      <c r="C14">
        <f>B7/B14</f>
        <v>3.1794962519225796</v>
      </c>
      <c r="E14">
        <v>2033</v>
      </c>
      <c r="F14">
        <v>11</v>
      </c>
      <c r="G14">
        <v>14069160</v>
      </c>
      <c r="I14">
        <f>G14/(1+I3)^F14</f>
        <v>9636610.8377709929</v>
      </c>
      <c r="J14">
        <f>G14/(1+J3)^F14</f>
        <v>8225946.4668433415</v>
      </c>
      <c r="K14">
        <f>G14/(1+K3)^F14</f>
        <v>4931154.7508276235</v>
      </c>
      <c r="L14">
        <f>G14/(1+L3)^F14</f>
        <v>3024070.59128827</v>
      </c>
      <c r="O14">
        <v>2033</v>
      </c>
      <c r="P14">
        <f>G14*P3</f>
        <v>492420.60000000003</v>
      </c>
      <c r="Q14">
        <f>G14*Q3</f>
        <v>703458</v>
      </c>
      <c r="R14">
        <f>G14*R3</f>
        <v>1406916</v>
      </c>
      <c r="S14">
        <f>G14*S3</f>
        <v>2110374</v>
      </c>
    </row>
    <row r="15" spans="1:19">
      <c r="A15" s="3">
        <v>0.15</v>
      </c>
      <c r="B15">
        <f>SUM(S4:S25)</f>
        <v>52854861.750000007</v>
      </c>
      <c r="C15">
        <f>B8/B15</f>
        <v>1.405631498634637</v>
      </c>
      <c r="E15">
        <v>2034</v>
      </c>
      <c r="F15">
        <v>12</v>
      </c>
      <c r="G15">
        <v>14843054</v>
      </c>
      <c r="I15">
        <f>G15/(1+I3)^F15</f>
        <v>9822885.2328036483</v>
      </c>
      <c r="J15">
        <f>G15/(1+J3)^F15</f>
        <v>8265167.8672300978</v>
      </c>
      <c r="K15">
        <f>G15/(1+K3)^F15</f>
        <v>4729454.4333389783</v>
      </c>
      <c r="L15">
        <f>G15/(1+L3)^F15</f>
        <v>2774272.923206795</v>
      </c>
      <c r="O15">
        <v>2034</v>
      </c>
      <c r="P15">
        <f>G15*P3</f>
        <v>519506.89000000007</v>
      </c>
      <c r="Q15">
        <f>G15*Q3</f>
        <v>742152.70000000007</v>
      </c>
      <c r="R15">
        <f>G15*R3</f>
        <v>1484305.4000000001</v>
      </c>
      <c r="S15">
        <f>G15*S3</f>
        <v>2226458.1</v>
      </c>
    </row>
    <row r="16" spans="1:19">
      <c r="E16">
        <v>2035</v>
      </c>
      <c r="F16">
        <v>13</v>
      </c>
      <c r="G16">
        <v>15651715</v>
      </c>
      <c r="I16">
        <f>G16/(1+I3)^F16</f>
        <v>10007771.571576267</v>
      </c>
      <c r="J16">
        <f>G16/(1+J3)^F16</f>
        <v>8300438.6387152188</v>
      </c>
      <c r="K16">
        <f>G16/(1+K3)^F16</f>
        <v>4533744.3172904123</v>
      </c>
      <c r="L16">
        <f>G16/(1+L3)^F16</f>
        <v>2543841.2575512128</v>
      </c>
      <c r="O16">
        <v>2035</v>
      </c>
      <c r="P16">
        <f>G16*P3</f>
        <v>547810.02500000002</v>
      </c>
      <c r="Q16">
        <f>G16*Q3</f>
        <v>782585.75</v>
      </c>
      <c r="R16">
        <f>G16*R3</f>
        <v>1565171.5</v>
      </c>
      <c r="S16">
        <f>G16*S3</f>
        <v>2347757.25</v>
      </c>
    </row>
    <row r="17" spans="4:23">
      <c r="E17">
        <v>2036</v>
      </c>
      <c r="F17">
        <v>14</v>
      </c>
      <c r="G17">
        <v>16495144</v>
      </c>
      <c r="I17">
        <f>G17/(1+I3)^F17</f>
        <v>10190399.591191521</v>
      </c>
      <c r="J17">
        <f>G17/(1+J3)^F17</f>
        <v>8331168.614446315</v>
      </c>
      <c r="K17">
        <f>G17/(1+K3)^F17</f>
        <v>4343686.9594794055</v>
      </c>
      <c r="L17">
        <f>G17/(1+L3)^F17</f>
        <v>2331236.5648080786</v>
      </c>
      <c r="O17">
        <v>2036</v>
      </c>
      <c r="P17">
        <f>G17*P3</f>
        <v>577330.04</v>
      </c>
      <c r="Q17">
        <f>G17*Q3</f>
        <v>824757.20000000007</v>
      </c>
      <c r="R17">
        <f>G17*R3</f>
        <v>1649514.4000000001</v>
      </c>
      <c r="S17">
        <f>G17*S3</f>
        <v>2474271.6</v>
      </c>
    </row>
    <row r="18" spans="4:23">
      <c r="E18">
        <v>2037</v>
      </c>
      <c r="F18">
        <v>15</v>
      </c>
      <c r="G18" s="2">
        <v>18207187</v>
      </c>
      <c r="I18">
        <f>G18/(1+I3)^F18</f>
        <v>10867699.111847507</v>
      </c>
      <c r="J18">
        <f>G18/(1+J3)^F18</f>
        <v>8757968.2551396377</v>
      </c>
      <c r="K18">
        <f>G18/(1+K3)^F18</f>
        <v>4358655.8091775896</v>
      </c>
      <c r="L18">
        <f>G18/(1+L3)^F18</f>
        <v>2237562.8734022952</v>
      </c>
      <c r="O18">
        <v>2037</v>
      </c>
      <c r="P18">
        <f>G18*P3</f>
        <v>637251.54500000004</v>
      </c>
      <c r="Q18">
        <f>G18*Q3</f>
        <v>910359.35000000009</v>
      </c>
      <c r="R18">
        <f>G18*R3</f>
        <v>1820718.7000000002</v>
      </c>
      <c r="S18">
        <f>G18*S3</f>
        <v>2731078.05</v>
      </c>
    </row>
    <row r="19" spans="4:23">
      <c r="E19">
        <v>2038</v>
      </c>
      <c r="F19">
        <v>16</v>
      </c>
      <c r="G19">
        <v>18301003</v>
      </c>
      <c r="I19">
        <f>G19/(1+I3)^F19</f>
        <v>10554296.620410061</v>
      </c>
      <c r="J19">
        <f>G19/(1+J3)^F19</f>
        <v>8383900.3382991813</v>
      </c>
      <c r="K19">
        <f>G19/(1+K3)^F19</f>
        <v>3982831.4669829155</v>
      </c>
      <c r="L19">
        <f>G19/(1+L3)^F19</f>
        <v>1955732.4716750602</v>
      </c>
      <c r="O19">
        <v>2038</v>
      </c>
      <c r="P19">
        <f>G19*P3</f>
        <v>640535.1050000001</v>
      </c>
      <c r="Q19">
        <f>G19*Q3</f>
        <v>915050.15</v>
      </c>
      <c r="R19">
        <f>G19*R3</f>
        <v>1830100.3</v>
      </c>
      <c r="S19">
        <f>G19*S3</f>
        <v>2745150.4499999997</v>
      </c>
    </row>
    <row r="20" spans="4:23">
      <c r="E20">
        <v>2039</v>
      </c>
      <c r="F20">
        <v>17</v>
      </c>
      <c r="G20">
        <v>19256891</v>
      </c>
      <c r="I20">
        <f>G20/(1+I3)^F20</f>
        <v>10730012.445359698</v>
      </c>
      <c r="J20">
        <f>G20/(1+J3)^F20</f>
        <v>8401717.7569833286</v>
      </c>
      <c r="K20">
        <f>G20/(1+K3)^F20</f>
        <v>3809873.2239409899</v>
      </c>
      <c r="L20">
        <f>G20/(1+L3)^F20</f>
        <v>1789463.6719094731</v>
      </c>
      <c r="O20">
        <v>2039</v>
      </c>
      <c r="P20">
        <f>G20*P3</f>
        <v>673991.18500000006</v>
      </c>
      <c r="Q20">
        <f>G20*Q3</f>
        <v>962844.55</v>
      </c>
      <c r="R20">
        <f>G20*R3</f>
        <v>1925689.1</v>
      </c>
      <c r="S20">
        <f>G20*S3</f>
        <v>2888533.65</v>
      </c>
    </row>
    <row r="21" spans="4:23">
      <c r="E21">
        <v>2040</v>
      </c>
      <c r="F21">
        <v>18</v>
      </c>
      <c r="G21" s="2">
        <v>22212082</v>
      </c>
      <c r="I21">
        <f>G21/(1+I3)^F21</f>
        <v>11958121.777305068</v>
      </c>
      <c r="J21">
        <f>G21/(1+J3)^F21</f>
        <v>9229578.8586102352</v>
      </c>
      <c r="K21">
        <f>G21/(1+K3)^F21</f>
        <v>3995038.1898842263</v>
      </c>
      <c r="L21">
        <f>G21/(1+L3)^F21</f>
        <v>1794849.9270017077</v>
      </c>
      <c r="O21">
        <v>2040</v>
      </c>
      <c r="P21">
        <f>G21*P3</f>
        <v>777422.87000000011</v>
      </c>
      <c r="Q21">
        <f>G21*Q3</f>
        <v>1110604.1000000001</v>
      </c>
      <c r="R21">
        <f>G21*R3</f>
        <v>2221208.2000000002</v>
      </c>
      <c r="S21">
        <f>G21*S3</f>
        <v>3331812.3</v>
      </c>
    </row>
    <row r="22" spans="4:23">
      <c r="E22">
        <v>2041</v>
      </c>
      <c r="F22">
        <v>19</v>
      </c>
      <c r="G22">
        <v>24078567</v>
      </c>
      <c r="I22">
        <f>G22/(1+I3)^F22</f>
        <v>12524603.641409315</v>
      </c>
      <c r="J22">
        <f>G22/(1+J3)^F22</f>
        <v>9528706.598200541</v>
      </c>
      <c r="K22">
        <f>G22/(1+K3)^F22</f>
        <v>3937038.1121526579</v>
      </c>
      <c r="L22">
        <f>G22/(1+L3)^F22</f>
        <v>1691888.2342171189</v>
      </c>
      <c r="O22">
        <v>2041</v>
      </c>
      <c r="P22">
        <f>G22*P3</f>
        <v>842749.84500000009</v>
      </c>
      <c r="Q22">
        <f>G22*Q3</f>
        <v>1203928.3500000001</v>
      </c>
      <c r="R22">
        <f>G22*R3</f>
        <v>2407856.7000000002</v>
      </c>
      <c r="S22">
        <f>G22*S3</f>
        <v>3611785.05</v>
      </c>
    </row>
    <row r="23" spans="4:23">
      <c r="E23">
        <v>2042</v>
      </c>
      <c r="F23">
        <v>20</v>
      </c>
      <c r="G23">
        <v>25764963</v>
      </c>
      <c r="I23">
        <f>G23/(1+I3)^F23</f>
        <v>12948591.41744427</v>
      </c>
      <c r="J23">
        <f>G23/(1+J3)^F23</f>
        <v>9710543.5813119933</v>
      </c>
      <c r="K23">
        <f>G23/(1+K3)^F23</f>
        <v>3829797.57622782</v>
      </c>
      <c r="L23">
        <f>G23/(1+L3)^F23</f>
        <v>1574246.4261930324</v>
      </c>
      <c r="O23">
        <v>2042</v>
      </c>
      <c r="P23">
        <f>G23*P3</f>
        <v>901773.70500000007</v>
      </c>
      <c r="Q23">
        <f>G23*Q3</f>
        <v>1288248.1500000001</v>
      </c>
      <c r="R23">
        <f>G23*R3</f>
        <v>2576496.3000000003</v>
      </c>
      <c r="S23">
        <f>G23*S3</f>
        <v>3864744.4499999997</v>
      </c>
    </row>
    <row r="24" spans="4:23">
      <c r="E24">
        <v>2043</v>
      </c>
      <c r="F24">
        <v>21</v>
      </c>
      <c r="G24" s="2">
        <v>27658970</v>
      </c>
      <c r="I24">
        <f>G24/(1+I3)^F24</f>
        <v>13430391.03431792</v>
      </c>
      <c r="J24">
        <f>G24/(1+J3)^F24</f>
        <v>9927976.0953331795</v>
      </c>
      <c r="K24">
        <f>G24/(1+K3)^F24</f>
        <v>3737572.407464494</v>
      </c>
      <c r="L24">
        <f>G24/(1+L3)^F24</f>
        <v>1469539.8106159938</v>
      </c>
      <c r="O24">
        <v>2043</v>
      </c>
      <c r="P24">
        <f>G24*P3</f>
        <v>968063.95000000007</v>
      </c>
      <c r="Q24">
        <f>G24*Q3</f>
        <v>1382948.5</v>
      </c>
      <c r="R24">
        <f>G24*R3</f>
        <v>2765897</v>
      </c>
      <c r="S24">
        <f>G24*S3</f>
        <v>4148845.5</v>
      </c>
    </row>
    <row r="25" spans="4:23">
      <c r="E25">
        <v>2044</v>
      </c>
      <c r="F25">
        <v>22</v>
      </c>
      <c r="G25" s="2">
        <v>29765453</v>
      </c>
      <c r="I25">
        <f>G25/(1+I3)^F25</f>
        <v>13964481.049690146</v>
      </c>
      <c r="J25">
        <f>G25/(1+J3)^F25</f>
        <v>10175316.270884903</v>
      </c>
      <c r="K25">
        <f>G25/(1+K3)^F25</f>
        <v>3656566.0526463841</v>
      </c>
      <c r="L25">
        <f>G25/(1+L3)^F25</f>
        <v>1375181.460182931</v>
      </c>
      <c r="O25">
        <v>2044</v>
      </c>
      <c r="P25">
        <f>G25*P3</f>
        <v>1041790.8550000001</v>
      </c>
      <c r="Q25">
        <f>G25*Q3</f>
        <v>1488272.6500000001</v>
      </c>
      <c r="R25">
        <f>G25*R3</f>
        <v>2976545.3000000003</v>
      </c>
      <c r="S25">
        <f>G25*S3</f>
        <v>4464817.95</v>
      </c>
    </row>
    <row r="28" spans="4:23">
      <c r="D28">
        <v>2027</v>
      </c>
      <c r="G28" s="2">
        <f>SUM(G4:G8)</f>
        <v>45519186</v>
      </c>
      <c r="I28">
        <f>SUM(I4:I8)</f>
        <v>40902745.387411334</v>
      </c>
      <c r="J28">
        <f>SUM(J4:J8)</f>
        <v>39141296.700830854</v>
      </c>
      <c r="K28">
        <f>SUM(K4:K8)</f>
        <v>34046420.436880231</v>
      </c>
      <c r="L28">
        <f>SUM(L4:L8)</f>
        <v>29920841.755816933</v>
      </c>
      <c r="N28" s="6">
        <v>25200000</v>
      </c>
      <c r="P28">
        <f>SUM(P4:P8)</f>
        <v>1583765.7611594205</v>
      </c>
      <c r="Q28" s="4">
        <f>P28-N28</f>
        <v>-23616234.23884058</v>
      </c>
      <c r="R28">
        <f>SUM(Q4:Q8)</f>
        <v>2275959.3000000003</v>
      </c>
      <c r="S28" s="4">
        <f>R28-N28</f>
        <v>-22924040.699999999</v>
      </c>
      <c r="T28">
        <f>SUM(R4:R8)</f>
        <v>4551918.6000000006</v>
      </c>
      <c r="U28" s="4">
        <f>T28-N28</f>
        <v>-20648081.399999999</v>
      </c>
      <c r="V28">
        <f>SUM(S4:S8)</f>
        <v>6827877.8999999994</v>
      </c>
      <c r="W28" s="4">
        <f>V28-N28</f>
        <v>-18372122.100000001</v>
      </c>
    </row>
    <row r="29" spans="4:23">
      <c r="N29" s="7"/>
      <c r="Q29" s="5"/>
      <c r="S29" s="5"/>
      <c r="U29" s="5"/>
      <c r="W29" s="5"/>
    </row>
    <row r="30" spans="4:23">
      <c r="D30">
        <v>2032</v>
      </c>
      <c r="G30" s="2">
        <f>SUM(G4:G13)</f>
        <v>106061556</v>
      </c>
      <c r="I30">
        <f>SUM(I4:I13)</f>
        <v>86723094.547513574</v>
      </c>
      <c r="J30">
        <f>SUM(J4:J13)</f>
        <v>79950289.727345318</v>
      </c>
      <c r="K30">
        <f>SUM(K4:K13)</f>
        <v>62189143.253927261</v>
      </c>
      <c r="L30">
        <f>SUM(L4:L13)</f>
        <v>49732572.319727086</v>
      </c>
      <c r="N30" s="6">
        <v>25200000</v>
      </c>
      <c r="P30">
        <f>SUM(P4:P13)</f>
        <v>3702748.7111594211</v>
      </c>
      <c r="Q30" s="4">
        <f>P30-N28</f>
        <v>-21497251.288840577</v>
      </c>
      <c r="R30">
        <f>SUM(Q4:Q13)</f>
        <v>5303077.8000000007</v>
      </c>
      <c r="S30" s="4">
        <f>R30-N30</f>
        <v>-19896922.199999999</v>
      </c>
      <c r="T30">
        <f>SUM(R4:R13)</f>
        <v>10606155.600000001</v>
      </c>
      <c r="U30" s="4">
        <f>T30-N30</f>
        <v>-14593844.399999999</v>
      </c>
      <c r="V30">
        <f>SUM(S4:S13)</f>
        <v>15909233.400000002</v>
      </c>
      <c r="W30" s="4">
        <f>V30-N30</f>
        <v>-9290766.5999999978</v>
      </c>
    </row>
    <row r="31" spans="4:23">
      <c r="N31" s="7"/>
      <c r="Q31" s="5"/>
      <c r="S31" s="5"/>
      <c r="U31" s="5"/>
      <c r="W31" s="5"/>
    </row>
    <row r="32" spans="4:23">
      <c r="D32">
        <v>2037</v>
      </c>
      <c r="G32" s="2">
        <f>SUM(G4:G18)</f>
        <v>185327816</v>
      </c>
      <c r="I32">
        <f>SUM(I4:I18)</f>
        <v>137248460.8927035</v>
      </c>
      <c r="J32">
        <f>SUM(J4:J18)</f>
        <v>121830979.56971993</v>
      </c>
      <c r="K32">
        <f>SUM(K4:K18)</f>
        <v>85085839.52404128</v>
      </c>
      <c r="L32">
        <f>SUM(L4:L18)</f>
        <v>62643556.529983744</v>
      </c>
      <c r="N32" s="6">
        <v>25200000</v>
      </c>
      <c r="P32">
        <f>SUM(P4:P18)</f>
        <v>6477067.8111594208</v>
      </c>
      <c r="Q32" s="4">
        <f>P32-N28</f>
        <v>-18722932.188840579</v>
      </c>
      <c r="R32">
        <f>SUM(Q4:Q18)</f>
        <v>9266390.8000000007</v>
      </c>
      <c r="S32" s="5">
        <f>R32-N32</f>
        <v>-15933609.199999999</v>
      </c>
      <c r="T32">
        <f>SUM(R4:R18)</f>
        <v>18532781.600000001</v>
      </c>
      <c r="U32" s="5">
        <f>T32-N32</f>
        <v>-6667218.3999999985</v>
      </c>
      <c r="V32">
        <f>SUM(S4:S18)</f>
        <v>27799172.400000006</v>
      </c>
      <c r="W32" s="5">
        <f>V32-N32</f>
        <v>2599172.400000006</v>
      </c>
    </row>
    <row r="33" spans="4:23">
      <c r="N33" s="7"/>
      <c r="Q33" s="5"/>
      <c r="S33" s="5"/>
      <c r="U33" s="5"/>
      <c r="W33" s="5"/>
    </row>
    <row r="34" spans="4:23">
      <c r="D34">
        <v>2040</v>
      </c>
      <c r="G34" s="2">
        <f>SUM(G4:G21)</f>
        <v>245097792</v>
      </c>
      <c r="I34">
        <f>SUM(I4:I21)</f>
        <v>170490891.73577833</v>
      </c>
      <c r="J34">
        <f>SUM(J4:J21)</f>
        <v>147846176.52361268</v>
      </c>
      <c r="K34">
        <f>SUM(K4:K21)</f>
        <v>96873582.40484941</v>
      </c>
      <c r="L34">
        <f>SUM(L4:L21)</f>
        <v>68183602.600569993</v>
      </c>
      <c r="N34" s="6">
        <v>25200000</v>
      </c>
      <c r="P34">
        <f>SUM(P4:P21)</f>
        <v>8569016.9711594209</v>
      </c>
      <c r="Q34" s="4">
        <f>P34-N28</f>
        <v>-16630983.028840579</v>
      </c>
      <c r="R34">
        <f>SUM(Q4:Q21)</f>
        <v>12254889.600000001</v>
      </c>
      <c r="S34" s="4">
        <f>R34-N34</f>
        <v>-12945110.399999999</v>
      </c>
      <c r="T34">
        <f>SUM(R4:R21)</f>
        <v>24509779.200000003</v>
      </c>
      <c r="U34" s="4">
        <f>T34-N34</f>
        <v>-690220.79999999702</v>
      </c>
      <c r="V34">
        <f>SUM(S4:S21)</f>
        <v>36764668.800000004</v>
      </c>
      <c r="W34" s="4">
        <f>V34-N34</f>
        <v>11564668.800000004</v>
      </c>
    </row>
    <row r="36" spans="4:23">
      <c r="N36" s="7"/>
      <c r="Q36" s="5"/>
      <c r="S36" s="5"/>
      <c r="U36" s="5"/>
      <c r="W36" s="5"/>
    </row>
    <row r="37" spans="4:23">
      <c r="D37">
        <v>2044</v>
      </c>
      <c r="G37" s="2">
        <f>SUM(G4:G25)</f>
        <v>352365745</v>
      </c>
      <c r="I37">
        <f>SUM(I4:I25)</f>
        <v>223358958.87863997</v>
      </c>
      <c r="J37">
        <f>SUM(J4:J25)</f>
        <v>187188719.0693433</v>
      </c>
      <c r="K37">
        <f>SUM(K4:K25)</f>
        <v>112034556.55334075</v>
      </c>
      <c r="L37">
        <f>SUM(L4:L25)</f>
        <v>74294458.531779066</v>
      </c>
      <c r="N37" s="6">
        <v>25200000</v>
      </c>
      <c r="P37">
        <f>SUM(P4:P25)</f>
        <v>12323395.326159421</v>
      </c>
      <c r="Q37" s="4">
        <f>P37-N28</f>
        <v>-12876604.673840579</v>
      </c>
      <c r="R37">
        <f>SUM(Q4:Q25)</f>
        <v>17618287.25</v>
      </c>
      <c r="S37" s="4">
        <f>R37-N37</f>
        <v>-7581712.75</v>
      </c>
      <c r="T37">
        <f>SUM(R4:R25)</f>
        <v>35236574.5</v>
      </c>
      <c r="U37" s="4">
        <f>T37-N37</f>
        <v>10036574.5</v>
      </c>
      <c r="V37">
        <f>SUM(S4:S25)</f>
        <v>52854861.750000007</v>
      </c>
      <c r="W37" s="4">
        <f>V37-N37</f>
        <v>27654861.750000007</v>
      </c>
    </row>
    <row r="40" spans="4:23">
      <c r="N40" s="10">
        <v>31096800</v>
      </c>
      <c r="Q40" s="8">
        <f>P28-N40</f>
        <v>-29513034.23884058</v>
      </c>
      <c r="S40" s="8">
        <f>R28-N40</f>
        <v>-28820840.699999999</v>
      </c>
      <c r="U40" s="8">
        <f>T28-N40</f>
        <v>-26544881.399999999</v>
      </c>
      <c r="W40" s="8">
        <f>V28-N40</f>
        <v>-24268922.100000001</v>
      </c>
    </row>
    <row r="41" spans="4:23">
      <c r="N41" s="11"/>
      <c r="Q41" s="9"/>
      <c r="S41" s="9"/>
      <c r="U41" s="9"/>
      <c r="W41" s="9"/>
    </row>
    <row r="42" spans="4:23">
      <c r="N42" s="10">
        <v>31096800</v>
      </c>
      <c r="Q42" s="8">
        <f>P30-N42</f>
        <v>-27394051.288840577</v>
      </c>
      <c r="S42" s="8">
        <f>R30-N42</f>
        <v>-25793722.199999999</v>
      </c>
      <c r="U42" s="8">
        <f>T30-N42</f>
        <v>-20490644.399999999</v>
      </c>
      <c r="W42" s="8">
        <f>V30-N42</f>
        <v>-15187566.599999998</v>
      </c>
    </row>
    <row r="43" spans="4:23">
      <c r="N43" s="11"/>
      <c r="Q43" s="9"/>
      <c r="S43" s="9"/>
      <c r="U43" s="9"/>
      <c r="W43" s="9"/>
    </row>
    <row r="44" spans="4:23">
      <c r="N44" s="10">
        <v>31096800</v>
      </c>
      <c r="Q44" s="8">
        <f>P32-N44</f>
        <v>-24619732.188840579</v>
      </c>
      <c r="S44" s="8">
        <f>R32-N44</f>
        <v>-21830409.199999999</v>
      </c>
      <c r="U44" s="8">
        <f>T32-N44</f>
        <v>-12564018.399999999</v>
      </c>
      <c r="W44" s="8">
        <f>V32-N44</f>
        <v>-3297627.599999994</v>
      </c>
    </row>
    <row r="45" spans="4:23">
      <c r="N45" s="11"/>
      <c r="Q45" s="9"/>
      <c r="S45" s="9"/>
      <c r="U45" s="9"/>
      <c r="W45" s="9"/>
    </row>
    <row r="46" spans="4:23">
      <c r="N46" s="10">
        <v>31096800</v>
      </c>
      <c r="Q46" s="8">
        <f>P34-N46</f>
        <v>-22527783.028840579</v>
      </c>
      <c r="S46" s="8">
        <f>R34-N46</f>
        <v>-18841910.399999999</v>
      </c>
      <c r="U46" s="8">
        <f>T34-N46</f>
        <v>-6587020.799999997</v>
      </c>
      <c r="W46" s="8">
        <f>V34-N46</f>
        <v>5667868.8000000045</v>
      </c>
    </row>
    <row r="47" spans="4:23">
      <c r="N47" s="11"/>
      <c r="Q47" s="9"/>
      <c r="S47" s="9"/>
      <c r="U47" s="9"/>
      <c r="W47" s="9"/>
    </row>
    <row r="50" spans="14:23">
      <c r="N50" s="10">
        <v>31096800</v>
      </c>
      <c r="Q50" s="8">
        <f>P37-N50</f>
        <v>-18773404.673840579</v>
      </c>
      <c r="S50" s="8">
        <f>R37-N50</f>
        <v>-13478512.75</v>
      </c>
      <c r="U50" s="8">
        <f>T37-N50</f>
        <v>4139774.5</v>
      </c>
      <c r="W50" s="8">
        <f>V37-N50</f>
        <v>21758061.750000007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70089-44A2-6146-AA7C-5BEE1C8A53BF}">
  <dimension ref="A3:Q60"/>
  <sheetViews>
    <sheetView tabSelected="1" topLeftCell="A49" workbookViewId="0">
      <selection activeCell="I67" sqref="I67"/>
    </sheetView>
  </sheetViews>
  <sheetFormatPr defaultColWidth="11.42578125" defaultRowHeight="15"/>
  <sheetData>
    <row r="3" spans="1:13">
      <c r="G3" t="s">
        <v>8</v>
      </c>
      <c r="I3" t="s">
        <v>9</v>
      </c>
      <c r="K3" t="s">
        <v>10</v>
      </c>
      <c r="M3" t="s">
        <v>11</v>
      </c>
    </row>
    <row r="4" spans="1:13">
      <c r="F4">
        <v>2022</v>
      </c>
      <c r="G4">
        <v>7516492</v>
      </c>
      <c r="I4">
        <v>7516492</v>
      </c>
      <c r="K4">
        <v>7516492</v>
      </c>
      <c r="M4">
        <v>7516492</v>
      </c>
    </row>
    <row r="5" spans="1:13">
      <c r="F5">
        <v>2023</v>
      </c>
      <c r="G5">
        <v>7947000</v>
      </c>
      <c r="I5">
        <v>7947000</v>
      </c>
      <c r="K5">
        <v>7947000</v>
      </c>
      <c r="M5">
        <v>7947000</v>
      </c>
    </row>
    <row r="6" spans="1:13">
      <c r="F6">
        <v>2027</v>
      </c>
      <c r="G6">
        <v>10674000</v>
      </c>
      <c r="I6">
        <v>21247153</v>
      </c>
      <c r="K6">
        <v>37919250</v>
      </c>
      <c r="M6">
        <v>47099700</v>
      </c>
    </row>
    <row r="7" spans="1:13">
      <c r="F7">
        <v>2032</v>
      </c>
      <c r="G7">
        <v>14040487</v>
      </c>
      <c r="I7">
        <v>26906388</v>
      </c>
      <c r="K7">
        <v>72804960</v>
      </c>
      <c r="M7">
        <v>98909370</v>
      </c>
    </row>
    <row r="8" spans="1:13">
      <c r="F8">
        <v>2037</v>
      </c>
      <c r="G8">
        <v>18207187</v>
      </c>
      <c r="I8">
        <v>32202404</v>
      </c>
      <c r="K8">
        <v>73838922</v>
      </c>
      <c r="M8">
        <v>128582121</v>
      </c>
    </row>
    <row r="9" spans="1:13">
      <c r="F9">
        <v>2040</v>
      </c>
      <c r="G9">
        <v>22212082</v>
      </c>
      <c r="I9">
        <v>35654314</v>
      </c>
      <c r="K9">
        <v>74887570</v>
      </c>
      <c r="M9">
        <v>128582121</v>
      </c>
    </row>
    <row r="13" spans="1:13">
      <c r="A13" t="s">
        <v>12</v>
      </c>
      <c r="D13">
        <v>9</v>
      </c>
    </row>
    <row r="16" spans="1:13">
      <c r="A16" t="s">
        <v>13</v>
      </c>
      <c r="D16">
        <v>1</v>
      </c>
    </row>
    <row r="19" spans="1:8">
      <c r="A19" t="s">
        <v>14</v>
      </c>
      <c r="D19">
        <v>2</v>
      </c>
    </row>
    <row r="22" spans="1:8">
      <c r="A22" t="s">
        <v>15</v>
      </c>
      <c r="D22">
        <v>11</v>
      </c>
    </row>
    <row r="23" spans="1:8">
      <c r="G23" t="s">
        <v>16</v>
      </c>
      <c r="H23">
        <f>D13+D16+D19+D22</f>
        <v>23</v>
      </c>
    </row>
    <row r="25" spans="1:8">
      <c r="A25" t="s">
        <v>17</v>
      </c>
      <c r="D25" s="2">
        <v>407261</v>
      </c>
    </row>
    <row r="28" spans="1:8">
      <c r="A28" t="s">
        <v>18</v>
      </c>
      <c r="D28">
        <v>3011</v>
      </c>
    </row>
    <row r="31" spans="1:8">
      <c r="A31" t="s">
        <v>19</v>
      </c>
      <c r="D31">
        <v>148</v>
      </c>
    </row>
    <row r="33" spans="1:17">
      <c r="C33" s="3">
        <v>0.1</v>
      </c>
      <c r="E33" s="3">
        <v>0.25</v>
      </c>
      <c r="F33" s="3">
        <v>0.5</v>
      </c>
      <c r="G33" s="3">
        <v>0.75</v>
      </c>
    </row>
    <row r="37" spans="1:17">
      <c r="A37" t="s">
        <v>20</v>
      </c>
      <c r="E37" t="s">
        <v>8</v>
      </c>
      <c r="I37" t="s">
        <v>9</v>
      </c>
      <c r="M37" t="s">
        <v>10</v>
      </c>
      <c r="Q37" t="s">
        <v>11</v>
      </c>
    </row>
    <row r="38" spans="1:17">
      <c r="A38" t="s">
        <v>21</v>
      </c>
      <c r="D38">
        <v>2022</v>
      </c>
      <c r="E38">
        <f>(D13+D16+D19+D22)*D25*C33</f>
        <v>936700.3</v>
      </c>
      <c r="H38">
        <v>2022</v>
      </c>
      <c r="I38">
        <f>H23*D25*E33</f>
        <v>2341750.75</v>
      </c>
      <c r="L38">
        <v>2022</v>
      </c>
      <c r="M38">
        <f>H23*D25*F33</f>
        <v>4683501.5</v>
      </c>
      <c r="P38">
        <v>2022</v>
      </c>
      <c r="Q38">
        <f>H23*D25*G33</f>
        <v>7025252.25</v>
      </c>
    </row>
    <row r="39" spans="1:17">
      <c r="D39">
        <v>2023</v>
      </c>
      <c r="E39" s="2">
        <v>5151851</v>
      </c>
      <c r="H39">
        <v>2023</v>
      </c>
      <c r="I39">
        <v>2341750</v>
      </c>
      <c r="L39">
        <v>2023</v>
      </c>
      <c r="M39">
        <v>4683501</v>
      </c>
      <c r="P39">
        <v>2023</v>
      </c>
      <c r="Q39">
        <v>7025252</v>
      </c>
    </row>
    <row r="40" spans="1:17">
      <c r="D40">
        <v>2027</v>
      </c>
      <c r="E40" s="2">
        <v>5151851</v>
      </c>
      <c r="H40">
        <v>2027</v>
      </c>
      <c r="I40">
        <v>2341750</v>
      </c>
      <c r="L40">
        <v>2027</v>
      </c>
      <c r="M40">
        <v>4683501</v>
      </c>
      <c r="P40">
        <v>2027</v>
      </c>
      <c r="Q40">
        <v>7025252</v>
      </c>
    </row>
    <row r="41" spans="1:17">
      <c r="D41">
        <v>2032</v>
      </c>
      <c r="E41">
        <v>5151851</v>
      </c>
      <c r="H41">
        <v>2032</v>
      </c>
      <c r="I41">
        <v>2341750</v>
      </c>
      <c r="L41">
        <v>2032</v>
      </c>
      <c r="M41">
        <v>4683501</v>
      </c>
      <c r="P41">
        <v>2032</v>
      </c>
      <c r="Q41">
        <v>7025252</v>
      </c>
    </row>
    <row r="42" spans="1:17">
      <c r="D42">
        <v>2037</v>
      </c>
      <c r="E42">
        <v>5151851</v>
      </c>
      <c r="H42">
        <v>2037</v>
      </c>
      <c r="I42">
        <v>2341750</v>
      </c>
      <c r="L42">
        <v>2037</v>
      </c>
      <c r="M42">
        <v>4683501</v>
      </c>
      <c r="P42">
        <v>2037</v>
      </c>
      <c r="Q42">
        <v>7025252</v>
      </c>
    </row>
    <row r="43" spans="1:17">
      <c r="D43">
        <v>2040</v>
      </c>
      <c r="E43">
        <v>5151851</v>
      </c>
      <c r="H43">
        <v>2040</v>
      </c>
      <c r="I43">
        <v>2341750</v>
      </c>
      <c r="L43">
        <v>2040</v>
      </c>
      <c r="M43">
        <v>4683501</v>
      </c>
      <c r="P43">
        <v>2040</v>
      </c>
      <c r="Q43">
        <v>7025252</v>
      </c>
    </row>
    <row r="46" spans="1:17">
      <c r="A46" t="s">
        <v>22</v>
      </c>
      <c r="D46">
        <v>2022</v>
      </c>
      <c r="E46">
        <f>G4*E33</f>
        <v>1879123</v>
      </c>
      <c r="H46">
        <v>2022</v>
      </c>
      <c r="I46">
        <f>I4*E33</f>
        <v>1879123</v>
      </c>
      <c r="L46">
        <v>2022</v>
      </c>
      <c r="M46">
        <f>K4*F33</f>
        <v>3758246</v>
      </c>
      <c r="P46">
        <v>2022</v>
      </c>
      <c r="Q46">
        <f>M4*G33</f>
        <v>5637369</v>
      </c>
    </row>
    <row r="47" spans="1:17">
      <c r="D47">
        <v>2023</v>
      </c>
      <c r="E47">
        <f>G5*E33</f>
        <v>1986750</v>
      </c>
      <c r="H47">
        <v>2023</v>
      </c>
      <c r="I47">
        <f>I5*E33</f>
        <v>1986750</v>
      </c>
      <c r="L47">
        <v>2023</v>
      </c>
      <c r="M47">
        <f>K5*F33</f>
        <v>3973500</v>
      </c>
      <c r="P47">
        <v>2023</v>
      </c>
      <c r="Q47">
        <f>M5*G33</f>
        <v>5960250</v>
      </c>
    </row>
    <row r="48" spans="1:17">
      <c r="D48">
        <v>2027</v>
      </c>
      <c r="E48">
        <f>G6*E33</f>
        <v>2668500</v>
      </c>
      <c r="H48">
        <v>2027</v>
      </c>
      <c r="I48">
        <f>I6*E33</f>
        <v>5311788.25</v>
      </c>
      <c r="L48">
        <v>2027</v>
      </c>
      <c r="M48">
        <f>K6*F33</f>
        <v>18959625</v>
      </c>
      <c r="P48">
        <v>2027</v>
      </c>
      <c r="Q48">
        <f>M6*G33</f>
        <v>35324775</v>
      </c>
    </row>
    <row r="49" spans="1:17">
      <c r="D49">
        <v>2032</v>
      </c>
      <c r="E49">
        <f>G7*E33</f>
        <v>3510121.75</v>
      </c>
      <c r="H49">
        <v>2032</v>
      </c>
      <c r="I49">
        <f>I7*E33</f>
        <v>6726597</v>
      </c>
      <c r="L49">
        <v>2032</v>
      </c>
      <c r="M49">
        <f>K7*F33</f>
        <v>36402480</v>
      </c>
      <c r="P49">
        <v>2032</v>
      </c>
      <c r="Q49">
        <f>M7*G33</f>
        <v>74182027.5</v>
      </c>
    </row>
    <row r="50" spans="1:17">
      <c r="D50">
        <v>2037</v>
      </c>
      <c r="E50">
        <f>G8*E33</f>
        <v>4551796.75</v>
      </c>
      <c r="H50">
        <v>2037</v>
      </c>
      <c r="I50">
        <f>I8*E33</f>
        <v>8050601</v>
      </c>
      <c r="L50">
        <v>2037</v>
      </c>
      <c r="M50">
        <f>K8*F33</f>
        <v>36919461</v>
      </c>
      <c r="P50">
        <v>2037</v>
      </c>
      <c r="Q50">
        <f>M8*G33</f>
        <v>96436590.75</v>
      </c>
    </row>
    <row r="51" spans="1:17">
      <c r="D51">
        <v>2040</v>
      </c>
      <c r="E51">
        <f>G9*E33</f>
        <v>5553020.5</v>
      </c>
      <c r="H51">
        <v>2040</v>
      </c>
      <c r="I51">
        <f>I9*E33</f>
        <v>8913578.5</v>
      </c>
      <c r="L51">
        <v>2040</v>
      </c>
      <c r="M51">
        <f>K9*F33</f>
        <v>37443785</v>
      </c>
      <c r="P51">
        <v>2040</v>
      </c>
      <c r="Q51">
        <f>M9*G33</f>
        <v>96436590.75</v>
      </c>
    </row>
    <row r="55" spans="1:17">
      <c r="A55" t="s">
        <v>23</v>
      </c>
      <c r="D55">
        <v>2022</v>
      </c>
      <c r="E55">
        <f>E46+E38</f>
        <v>2815823.3</v>
      </c>
      <c r="H55">
        <v>2022</v>
      </c>
      <c r="I55">
        <f>I38+I46</f>
        <v>4220873.75</v>
      </c>
      <c r="L55">
        <v>2022</v>
      </c>
      <c r="M55">
        <f>M46+M38</f>
        <v>8441747.5</v>
      </c>
      <c r="P55">
        <v>2022</v>
      </c>
      <c r="Q55">
        <f>Q46+Q38</f>
        <v>12662621.25</v>
      </c>
    </row>
    <row r="56" spans="1:17">
      <c r="D56">
        <v>2023</v>
      </c>
      <c r="E56" s="2">
        <f>E47+E39</f>
        <v>7138601</v>
      </c>
      <c r="H56">
        <v>2023</v>
      </c>
      <c r="I56">
        <f>I39+I47</f>
        <v>4328500</v>
      </c>
      <c r="L56">
        <v>2023</v>
      </c>
      <c r="M56">
        <f>M47+M39</f>
        <v>8657001</v>
      </c>
      <c r="P56">
        <v>2023</v>
      </c>
      <c r="Q56">
        <f>Q47+Q39</f>
        <v>12985502</v>
      </c>
    </row>
    <row r="57" spans="1:17">
      <c r="D57">
        <v>2027</v>
      </c>
      <c r="E57" s="2">
        <f>E40+E48</f>
        <v>7820351</v>
      </c>
      <c r="H57">
        <v>2027</v>
      </c>
      <c r="I57">
        <f>I48+I40</f>
        <v>7653538.25</v>
      </c>
      <c r="L57">
        <v>2027</v>
      </c>
      <c r="M57">
        <f>M48+M40</f>
        <v>23643126</v>
      </c>
      <c r="P57">
        <v>2027</v>
      </c>
      <c r="Q57">
        <f>Q40+Q48</f>
        <v>42350027</v>
      </c>
    </row>
    <row r="58" spans="1:17">
      <c r="D58">
        <v>2032</v>
      </c>
      <c r="E58">
        <f>E49+E41</f>
        <v>8661972.75</v>
      </c>
      <c r="H58">
        <v>2032</v>
      </c>
      <c r="I58">
        <f>I49+I41</f>
        <v>9068347</v>
      </c>
      <c r="L58">
        <v>2032</v>
      </c>
      <c r="M58">
        <f>M41+M49</f>
        <v>41085981</v>
      </c>
      <c r="P58">
        <v>2032</v>
      </c>
      <c r="Q58">
        <f>Q49+Q41</f>
        <v>81207279.5</v>
      </c>
    </row>
    <row r="59" spans="1:17">
      <c r="D59">
        <v>2037</v>
      </c>
      <c r="E59">
        <f>E50+E42</f>
        <v>9703647.75</v>
      </c>
      <c r="H59">
        <v>2037</v>
      </c>
      <c r="I59">
        <f>I50+I42</f>
        <v>10392351</v>
      </c>
      <c r="L59">
        <v>2037</v>
      </c>
      <c r="M59">
        <f>M50+M42</f>
        <v>41602962</v>
      </c>
      <c r="P59">
        <v>2037</v>
      </c>
      <c r="Q59">
        <f>Q42+Q50</f>
        <v>103461842.75</v>
      </c>
    </row>
    <row r="60" spans="1:17">
      <c r="D60">
        <v>2040</v>
      </c>
      <c r="E60">
        <f>E51+E43</f>
        <v>10704871.5</v>
      </c>
      <c r="H60">
        <v>2040</v>
      </c>
      <c r="I60">
        <f>I51+I43</f>
        <v>11255328.5</v>
      </c>
      <c r="L60">
        <v>2040</v>
      </c>
      <c r="M60">
        <f>M51+M43</f>
        <v>42127286</v>
      </c>
      <c r="P60">
        <v>2040</v>
      </c>
      <c r="Q60">
        <f>Q51+Q43</f>
        <v>103461842.75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20" ma:contentTypeDescription="Create a new document." ma:contentTypeScope="" ma:versionID="ea4e5d10fa89c9815ebf3d9d51abb56c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bb0d8430c0dc2f6bfac168702e80480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54C72686-4D13-4C0D-A760-9A865DE983FD}"/>
</file>

<file path=customXml/itemProps2.xml><?xml version="1.0" encoding="utf-8"?>
<ds:datastoreItem xmlns:ds="http://schemas.openxmlformats.org/officeDocument/2006/customXml" ds:itemID="{81C41940-BBAB-4632-B92B-9368E5ED6268}"/>
</file>

<file path=customXml/itemProps3.xml><?xml version="1.0" encoding="utf-8"?>
<ds:datastoreItem xmlns:ds="http://schemas.openxmlformats.org/officeDocument/2006/customXml" ds:itemID="{C2E2885B-49A4-4C49-AC3F-19A49A3708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Djiby Thiam Thiam</dc:creator>
  <cp:keywords/>
  <dc:description/>
  <cp:lastModifiedBy>OLET, EMMANUEL</cp:lastModifiedBy>
  <cp:revision/>
  <dcterms:created xsi:type="dcterms:W3CDTF">2022-11-10T14:31:28Z</dcterms:created>
  <dcterms:modified xsi:type="dcterms:W3CDTF">2023-07-02T09:52:25Z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MediaServiceImageTags">
    <vt:lpwstr/>
  </property>
</Properties>
</file>