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wildlifefund-my.sharepoint.com/personal/naikoa_aguilar-amuchastegui_wwfus_org/Documents/GCF/HECO/HeCo GCF Proposal-20210824T201715Z-001/HeCo GCF Proposal/Annex 22 Mitigation Estimates/"/>
    </mc:Choice>
  </mc:AlternateContent>
  <xr:revisionPtr revIDLastSave="626" documentId="8_{6B975EF0-63D8-4554-B28B-E08E99CB59B6}" xr6:coauthVersionLast="46" xr6:coauthVersionMax="46" xr10:uidLastSave="{189DF906-45DB-46EA-A222-9A1EC5CCD28F}"/>
  <bookViews>
    <workbookView xWindow="-120" yWindow="-120" windowWidth="23070" windowHeight="13740" activeTab="2" xr2:uid="{2DCF5CF0-5187-4E51-A4B8-06B1B1D9DC48}"/>
  </bookViews>
  <sheets>
    <sheet name="References" sheetId="3" r:id="rId1"/>
    <sheet name="Restoration Area" sheetId="1" r:id="rId2"/>
    <sheet name="R-Caribe" sheetId="4" r:id="rId3"/>
    <sheet name="R-Andes" sheetId="5" r:id="rId4"/>
    <sheet name="R-Orinoquia" sheetId="6" r:id="rId5"/>
    <sheet name="R-Amazonas" sheetId="7" r:id="rId6"/>
    <sheet name="R-total estimates" sheetId="2" r:id="rId7"/>
  </sheets>
  <externalReferences>
    <externalReference r:id="rId8"/>
  </externalReferences>
  <definedNames>
    <definedName name="solver_adj" localSheetId="3" hidden="1">'R-Andes'!$E$5</definedName>
    <definedName name="solver_adj" localSheetId="2" hidden="1">'R-Caribe'!$E$5</definedName>
    <definedName name="solver_cvg" localSheetId="3" hidden="1">0.0001</definedName>
    <definedName name="solver_cvg" localSheetId="2" hidden="1">0.0001</definedName>
    <definedName name="solver_drv" localSheetId="3" hidden="1">1</definedName>
    <definedName name="solver_drv" localSheetId="2" hidden="1">1</definedName>
    <definedName name="solver_eng" localSheetId="3" hidden="1">1</definedName>
    <definedName name="solver_eng" localSheetId="2" hidden="1">1</definedName>
    <definedName name="solver_est" localSheetId="3" hidden="1">1</definedName>
    <definedName name="solver_est" localSheetId="2" hidden="1">1</definedName>
    <definedName name="solver_itr" localSheetId="3" hidden="1">2147483647</definedName>
    <definedName name="solver_itr" localSheetId="2" hidden="1">2147483647</definedName>
    <definedName name="solver_mip" localSheetId="3" hidden="1">2147483647</definedName>
    <definedName name="solver_mip" localSheetId="2" hidden="1">2147483647</definedName>
    <definedName name="solver_mni" localSheetId="3" hidden="1">30</definedName>
    <definedName name="solver_mni" localSheetId="2" hidden="1">30</definedName>
    <definedName name="solver_mrt" localSheetId="3" hidden="1">0.075</definedName>
    <definedName name="solver_mrt" localSheetId="2" hidden="1">0.075</definedName>
    <definedName name="solver_msl" localSheetId="3" hidden="1">2</definedName>
    <definedName name="solver_msl" localSheetId="2" hidden="1">2</definedName>
    <definedName name="solver_neg" localSheetId="3" hidden="1">1</definedName>
    <definedName name="solver_neg" localSheetId="2" hidden="1">1</definedName>
    <definedName name="solver_nod" localSheetId="3" hidden="1">2147483647</definedName>
    <definedName name="solver_nod" localSheetId="2" hidden="1">2147483647</definedName>
    <definedName name="solver_num" localSheetId="3" hidden="1">0</definedName>
    <definedName name="solver_num" localSheetId="2" hidden="1">0</definedName>
    <definedName name="solver_nwt" localSheetId="3" hidden="1">1</definedName>
    <definedName name="solver_nwt" localSheetId="2" hidden="1">1</definedName>
    <definedName name="solver_opt" localSheetId="3" hidden="1">'R-Andes'!$E$11</definedName>
    <definedName name="solver_opt" localSheetId="2" hidden="1">'R-Caribe'!$E$11</definedName>
    <definedName name="solver_pre" localSheetId="3" hidden="1">0.000001</definedName>
    <definedName name="solver_pre" localSheetId="2" hidden="1">0.000001</definedName>
    <definedName name="solver_rbv" localSheetId="3" hidden="1">1</definedName>
    <definedName name="solver_rbv" localSheetId="2" hidden="1">1</definedName>
    <definedName name="solver_rlx" localSheetId="3" hidden="1">2</definedName>
    <definedName name="solver_rlx" localSheetId="2" hidden="1">2</definedName>
    <definedName name="solver_rsd" localSheetId="3" hidden="1">0</definedName>
    <definedName name="solver_rsd" localSheetId="2" hidden="1">0</definedName>
    <definedName name="solver_scl" localSheetId="3" hidden="1">1</definedName>
    <definedName name="solver_scl" localSheetId="2" hidden="1">1</definedName>
    <definedName name="solver_sho" localSheetId="3" hidden="1">2</definedName>
    <definedName name="solver_sho" localSheetId="2" hidden="1">2</definedName>
    <definedName name="solver_ssz" localSheetId="3" hidden="1">100</definedName>
    <definedName name="solver_ssz" localSheetId="2" hidden="1">100</definedName>
    <definedName name="solver_tim" localSheetId="3" hidden="1">2147483647</definedName>
    <definedName name="solver_tim" localSheetId="2" hidden="1">2147483647</definedName>
    <definedName name="solver_tol" localSheetId="3" hidden="1">0.01</definedName>
    <definedName name="solver_tol" localSheetId="2" hidden="1">0.01</definedName>
    <definedName name="solver_typ" localSheetId="3" hidden="1">3</definedName>
    <definedName name="solver_typ" localSheetId="2" hidden="1">3</definedName>
    <definedName name="solver_val" localSheetId="3" hidden="1">0.9</definedName>
    <definedName name="solver_val" localSheetId="2" hidden="1">1</definedName>
    <definedName name="solver_ver" localSheetId="3" hidden="1">3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3" l="1"/>
  <c r="H29" i="3"/>
  <c r="I29" i="3"/>
  <c r="I30" i="3"/>
  <c r="H31" i="3"/>
  <c r="I31" i="3"/>
  <c r="I28" i="3"/>
  <c r="J28" i="3"/>
  <c r="K28" i="3"/>
  <c r="H28" i="3"/>
  <c r="I23" i="3"/>
  <c r="H23" i="3"/>
  <c r="G42" i="2" l="1"/>
  <c r="H42" i="2"/>
  <c r="I42" i="2"/>
  <c r="J42" i="2"/>
  <c r="K42" i="2"/>
  <c r="L42" i="2"/>
  <c r="G43" i="2"/>
  <c r="H43" i="2"/>
  <c r="I43" i="2"/>
  <c r="J43" i="2"/>
  <c r="K43" i="2"/>
  <c r="L43" i="2"/>
  <c r="M43" i="2"/>
  <c r="F43" i="2"/>
  <c r="AG3" i="2" l="1"/>
  <c r="AH3" i="2"/>
  <c r="J7" i="2"/>
  <c r="K7" i="2"/>
  <c r="K3" i="2" s="1"/>
  <c r="J3" i="2" s="1"/>
  <c r="L7" i="2"/>
  <c r="M7" i="2"/>
  <c r="M3" i="2" s="1"/>
  <c r="N7" i="2"/>
  <c r="N3" i="2" s="1"/>
  <c r="O7" i="2"/>
  <c r="O3" i="2" s="1"/>
  <c r="P7" i="2"/>
  <c r="P3" i="2" s="1"/>
  <c r="Q7" i="2"/>
  <c r="Q3" i="2" s="1"/>
  <c r="R7" i="2"/>
  <c r="R3" i="2" s="1"/>
  <c r="S7" i="2"/>
  <c r="S3" i="2" s="1"/>
  <c r="T7" i="2"/>
  <c r="U7" i="2"/>
  <c r="U3" i="2" s="1"/>
  <c r="V7" i="2"/>
  <c r="W7" i="2"/>
  <c r="W3" i="2" s="1"/>
  <c r="X7" i="2"/>
  <c r="X3" i="2" s="1"/>
  <c r="Y7" i="2"/>
  <c r="Y3" i="2" s="1"/>
  <c r="Z7" i="2"/>
  <c r="Z3" i="2" s="1"/>
  <c r="AA7" i="2"/>
  <c r="AA3" i="2" s="1"/>
  <c r="AB7" i="2"/>
  <c r="AC7" i="2"/>
  <c r="AC3" i="2" s="1"/>
  <c r="AD3" i="2" s="1"/>
  <c r="AD7" i="2"/>
  <c r="AE7" i="2"/>
  <c r="AE3" i="2" s="1"/>
  <c r="AF7" i="2"/>
  <c r="AF3" i="2" s="1"/>
  <c r="AG7" i="2"/>
  <c r="AH7" i="2"/>
  <c r="AI7" i="2"/>
  <c r="AI3" i="2" s="1"/>
  <c r="AJ7" i="2"/>
  <c r="AK7" i="2"/>
  <c r="AK3" i="2" s="1"/>
  <c r="AL7" i="2"/>
  <c r="AL3" i="2" s="1"/>
  <c r="AM7" i="2"/>
  <c r="AM3" i="2" s="1"/>
  <c r="E9" i="2"/>
  <c r="E15" i="2"/>
  <c r="G37" i="2"/>
  <c r="G38" i="2"/>
  <c r="H38" i="2"/>
  <c r="G39" i="2"/>
  <c r="H39" i="2"/>
  <c r="I39" i="2"/>
  <c r="G40" i="2"/>
  <c r="H40" i="2"/>
  <c r="I40" i="2"/>
  <c r="J40" i="2"/>
  <c r="G41" i="2"/>
  <c r="H41" i="2"/>
  <c r="I41" i="2"/>
  <c r="J41" i="2"/>
  <c r="K41" i="2"/>
  <c r="F36" i="2"/>
  <c r="F37" i="2"/>
  <c r="F38" i="2"/>
  <c r="F39" i="2"/>
  <c r="F40" i="2"/>
  <c r="F41" i="2"/>
  <c r="F42" i="2"/>
  <c r="E12" i="5"/>
  <c r="D12" i="5"/>
  <c r="E13" i="7"/>
  <c r="D20" i="7"/>
  <c r="Q24" i="7" s="1"/>
  <c r="E14" i="7"/>
  <c r="E9" i="7"/>
  <c r="AM7" i="7"/>
  <c r="AL7" i="7"/>
  <c r="AK7" i="7"/>
  <c r="AK3" i="7" s="1"/>
  <c r="AJ7" i="7"/>
  <c r="AI7" i="7"/>
  <c r="AH7" i="7"/>
  <c r="AG7" i="7"/>
  <c r="AH3" i="7" s="1"/>
  <c r="AF7" i="7"/>
  <c r="AF3" i="7" s="1"/>
  <c r="AE7" i="7"/>
  <c r="AD7" i="7"/>
  <c r="AE3" i="7" s="1"/>
  <c r="AC7" i="7"/>
  <c r="AC3" i="7" s="1"/>
  <c r="AB7" i="7"/>
  <c r="AA7" i="7"/>
  <c r="Z7" i="7"/>
  <c r="Y7" i="7"/>
  <c r="Z3" i="7" s="1"/>
  <c r="X7" i="7"/>
  <c r="X3" i="7" s="1"/>
  <c r="W7" i="7"/>
  <c r="V7" i="7"/>
  <c r="U7" i="7"/>
  <c r="U3" i="7" s="1"/>
  <c r="T7" i="7"/>
  <c r="S7" i="7"/>
  <c r="R7" i="7"/>
  <c r="Q7" i="7"/>
  <c r="R3" i="7" s="1"/>
  <c r="P7" i="7"/>
  <c r="P3" i="7" s="1"/>
  <c r="O7" i="7"/>
  <c r="N7" i="7"/>
  <c r="M7" i="7"/>
  <c r="M3" i="7" s="1"/>
  <c r="L7" i="7"/>
  <c r="K7" i="7"/>
  <c r="J7" i="7"/>
  <c r="AJ3" i="7"/>
  <c r="AI3" i="7"/>
  <c r="AB3" i="7"/>
  <c r="AA3" i="7"/>
  <c r="T3" i="7"/>
  <c r="S3" i="7"/>
  <c r="L3" i="7"/>
  <c r="K3" i="7"/>
  <c r="J3" i="7" s="1"/>
  <c r="E13" i="6"/>
  <c r="E14" i="6" s="1"/>
  <c r="D20" i="6" s="1"/>
  <c r="E9" i="6"/>
  <c r="AM7" i="6"/>
  <c r="AM3" i="6" s="1"/>
  <c r="AL7" i="6"/>
  <c r="AK7" i="6"/>
  <c r="AJ7" i="6"/>
  <c r="AI7" i="6"/>
  <c r="AI3" i="6" s="1"/>
  <c r="AH7" i="6"/>
  <c r="AH3" i="6" s="1"/>
  <c r="AG7" i="6"/>
  <c r="AG3" i="6" s="1"/>
  <c r="AF7" i="6"/>
  <c r="AF3" i="6" s="1"/>
  <c r="AE7" i="6"/>
  <c r="AE3" i="6" s="1"/>
  <c r="AD7" i="6"/>
  <c r="AC7" i="6"/>
  <c r="AB7" i="6"/>
  <c r="AA7" i="6"/>
  <c r="AA3" i="6" s="1"/>
  <c r="Z7" i="6"/>
  <c r="Z3" i="6" s="1"/>
  <c r="Y7" i="6"/>
  <c r="Y3" i="6" s="1"/>
  <c r="X7" i="6"/>
  <c r="X3" i="6" s="1"/>
  <c r="W7" i="6"/>
  <c r="W3" i="6" s="1"/>
  <c r="V7" i="6"/>
  <c r="U7" i="6"/>
  <c r="T7" i="6"/>
  <c r="S7" i="6"/>
  <c r="S3" i="6" s="1"/>
  <c r="R7" i="6"/>
  <c r="R3" i="6" s="1"/>
  <c r="Q7" i="6"/>
  <c r="Q3" i="6" s="1"/>
  <c r="P7" i="6"/>
  <c r="P3" i="6" s="1"/>
  <c r="O7" i="6"/>
  <c r="O3" i="6" s="1"/>
  <c r="N7" i="6"/>
  <c r="M7" i="6"/>
  <c r="L7" i="6"/>
  <c r="K7" i="6"/>
  <c r="K3" i="6" s="1"/>
  <c r="J7" i="6"/>
  <c r="AL3" i="6"/>
  <c r="AK3" i="6"/>
  <c r="AJ3" i="6"/>
  <c r="AC3" i="6"/>
  <c r="AB3" i="6"/>
  <c r="V3" i="6"/>
  <c r="U3" i="6"/>
  <c r="T3" i="6"/>
  <c r="N3" i="6"/>
  <c r="M3" i="6"/>
  <c r="L3" i="6"/>
  <c r="D20" i="5"/>
  <c r="E13" i="5"/>
  <c r="E14" i="5" s="1"/>
  <c r="D20" i="4"/>
  <c r="D38" i="4" s="1"/>
  <c r="V28" i="5"/>
  <c r="AF25" i="5"/>
  <c r="M25" i="5"/>
  <c r="O24" i="5"/>
  <c r="AG23" i="5"/>
  <c r="J22" i="5"/>
  <c r="E9" i="5"/>
  <c r="AM7" i="5"/>
  <c r="AL7" i="5"/>
  <c r="AK7" i="5"/>
  <c r="AK3" i="5" s="1"/>
  <c r="AJ7" i="5"/>
  <c r="AI7" i="5"/>
  <c r="AH7" i="5"/>
  <c r="AG7" i="5"/>
  <c r="AF7" i="5"/>
  <c r="AE7" i="5"/>
  <c r="AF3" i="5" s="1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AC3" i="5"/>
  <c r="AD3" i="5" s="1"/>
  <c r="V3" i="5"/>
  <c r="N3" i="5"/>
  <c r="D42" i="4"/>
  <c r="D41" i="4"/>
  <c r="D40" i="4"/>
  <c r="D39" i="4"/>
  <c r="D36" i="4"/>
  <c r="D34" i="4"/>
  <c r="AG28" i="4"/>
  <c r="AF28" i="4"/>
  <c r="AE28" i="4"/>
  <c r="AB28" i="4"/>
  <c r="Z28" i="4"/>
  <c r="Y28" i="4"/>
  <c r="X28" i="4"/>
  <c r="W28" i="4"/>
  <c r="T28" i="4"/>
  <c r="R28" i="4"/>
  <c r="Q28" i="4"/>
  <c r="P28" i="4"/>
  <c r="O28" i="4"/>
  <c r="N28" i="4"/>
  <c r="L28" i="4"/>
  <c r="AF27" i="4"/>
  <c r="AE27" i="4"/>
  <c r="AD27" i="4"/>
  <c r="AC27" i="4"/>
  <c r="AB27" i="4"/>
  <c r="Z27" i="4"/>
  <c r="X27" i="4"/>
  <c r="W27" i="4"/>
  <c r="V27" i="4"/>
  <c r="U27" i="4"/>
  <c r="T27" i="4"/>
  <c r="R27" i="4"/>
  <c r="P27" i="4"/>
  <c r="O27" i="4"/>
  <c r="N27" i="4"/>
  <c r="M27" i="4"/>
  <c r="L27" i="4"/>
  <c r="AG26" i="4"/>
  <c r="AE26" i="4"/>
  <c r="AD26" i="4"/>
  <c r="AC26" i="4"/>
  <c r="AB26" i="4"/>
  <c r="AA26" i="4"/>
  <c r="Y26" i="4"/>
  <c r="W26" i="4"/>
  <c r="V26" i="4"/>
  <c r="U26" i="4"/>
  <c r="T26" i="4"/>
  <c r="S26" i="4"/>
  <c r="Q26" i="4"/>
  <c r="O26" i="4"/>
  <c r="N26" i="4"/>
  <c r="M26" i="4"/>
  <c r="L26" i="4"/>
  <c r="K26" i="4"/>
  <c r="AG25" i="4"/>
  <c r="AE25" i="4"/>
  <c r="AD25" i="4"/>
  <c r="AC25" i="4"/>
  <c r="AB25" i="4"/>
  <c r="AA25" i="4"/>
  <c r="Y25" i="4"/>
  <c r="W25" i="4"/>
  <c r="V25" i="4"/>
  <c r="U25" i="4"/>
  <c r="T25" i="4"/>
  <c r="S25" i="4"/>
  <c r="Q25" i="4"/>
  <c r="O25" i="4"/>
  <c r="N25" i="4"/>
  <c r="M25" i="4"/>
  <c r="L25" i="4"/>
  <c r="K25" i="4"/>
  <c r="I25" i="4"/>
  <c r="AF24" i="4"/>
  <c r="AE24" i="4"/>
  <c r="AD24" i="4"/>
  <c r="AC24" i="4"/>
  <c r="AB24" i="4"/>
  <c r="Z24" i="4"/>
  <c r="X24" i="4"/>
  <c r="W24" i="4"/>
  <c r="V24" i="4"/>
  <c r="U24" i="4"/>
  <c r="T24" i="4"/>
  <c r="R24" i="4"/>
  <c r="P24" i="4"/>
  <c r="O24" i="4"/>
  <c r="N24" i="4"/>
  <c r="M24" i="4"/>
  <c r="L24" i="4"/>
  <c r="J24" i="4"/>
  <c r="H24" i="4"/>
  <c r="AG23" i="4"/>
  <c r="AF23" i="4"/>
  <c r="AE23" i="4"/>
  <c r="AD23" i="4"/>
  <c r="AB23" i="4"/>
  <c r="Z23" i="4"/>
  <c r="Y23" i="4"/>
  <c r="X23" i="4"/>
  <c r="W23" i="4"/>
  <c r="V23" i="4"/>
  <c r="T23" i="4"/>
  <c r="R23" i="4"/>
  <c r="Q23" i="4"/>
  <c r="P23" i="4"/>
  <c r="O23" i="4"/>
  <c r="N23" i="4"/>
  <c r="L23" i="4"/>
  <c r="J23" i="4"/>
  <c r="I23" i="4"/>
  <c r="H23" i="4"/>
  <c r="G23" i="4"/>
  <c r="AG22" i="4"/>
  <c r="AE22" i="4"/>
  <c r="AC22" i="4"/>
  <c r="AB22" i="4"/>
  <c r="AA22" i="4"/>
  <c r="Z22" i="4"/>
  <c r="Y22" i="4"/>
  <c r="W22" i="4"/>
  <c r="U22" i="4"/>
  <c r="T22" i="4"/>
  <c r="S22" i="4"/>
  <c r="R22" i="4"/>
  <c r="Q22" i="4"/>
  <c r="O22" i="4"/>
  <c r="M22" i="4"/>
  <c r="L22" i="4"/>
  <c r="K22" i="4"/>
  <c r="J22" i="4"/>
  <c r="I22" i="4"/>
  <c r="G22" i="4"/>
  <c r="AG21" i="4"/>
  <c r="AF21" i="4"/>
  <c r="AE21" i="4"/>
  <c r="AD21" i="4"/>
  <c r="AC21" i="4"/>
  <c r="AA21" i="4"/>
  <c r="Y21" i="4"/>
  <c r="X21" i="4"/>
  <c r="W21" i="4"/>
  <c r="V21" i="4"/>
  <c r="U21" i="4"/>
  <c r="S21" i="4"/>
  <c r="Q21" i="4"/>
  <c r="P21" i="4"/>
  <c r="O21" i="4"/>
  <c r="N21" i="4"/>
  <c r="M21" i="4"/>
  <c r="K21" i="4"/>
  <c r="I21" i="4"/>
  <c r="H21" i="4"/>
  <c r="G21" i="4"/>
  <c r="F21" i="4"/>
  <c r="E21" i="4"/>
  <c r="E13" i="4"/>
  <c r="E14" i="4" s="1"/>
  <c r="V3" i="2" l="1"/>
  <c r="AM3" i="5"/>
  <c r="AJ3" i="5"/>
  <c r="AG3" i="5"/>
  <c r="AL3" i="5"/>
  <c r="AE3" i="5"/>
  <c r="U3" i="5"/>
  <c r="K3" i="5"/>
  <c r="W3" i="5"/>
  <c r="P3" i="5"/>
  <c r="X3" i="5"/>
  <c r="AB3" i="5"/>
  <c r="L3" i="5"/>
  <c r="M3" i="5"/>
  <c r="Q3" i="5"/>
  <c r="Y3" i="5"/>
  <c r="T3" i="5"/>
  <c r="O3" i="5"/>
  <c r="E11" i="2"/>
  <c r="AJ3" i="2"/>
  <c r="AB3" i="2"/>
  <c r="T3" i="2"/>
  <c r="L3" i="2"/>
  <c r="D11" i="2" s="1"/>
  <c r="F11" i="2" s="1"/>
  <c r="W21" i="7"/>
  <c r="AE21" i="7"/>
  <c r="U22" i="7"/>
  <c r="AD24" i="7"/>
  <c r="AF38" i="7" s="1"/>
  <c r="Q25" i="7"/>
  <c r="S39" i="7" s="1"/>
  <c r="S26" i="7"/>
  <c r="U40" i="7" s="1"/>
  <c r="S38" i="7"/>
  <c r="T38" i="7"/>
  <c r="Q42" i="7"/>
  <c r="S36" i="7"/>
  <c r="AD3" i="7"/>
  <c r="AH35" i="7"/>
  <c r="AE22" i="7"/>
  <c r="AG36" i="7" s="1"/>
  <c r="AF26" i="7"/>
  <c r="O3" i="7"/>
  <c r="N3" i="7"/>
  <c r="W3" i="7"/>
  <c r="V3" i="7"/>
  <c r="AG40" i="7"/>
  <c r="AF39" i="7"/>
  <c r="AI42" i="7"/>
  <c r="E11" i="7"/>
  <c r="AM3" i="7"/>
  <c r="AL3" i="7"/>
  <c r="R23" i="7"/>
  <c r="T37" i="7" s="1"/>
  <c r="AB38" i="7"/>
  <c r="AF42" i="7"/>
  <c r="Y35" i="7"/>
  <c r="G21" i="7"/>
  <c r="I35" i="7" s="1"/>
  <c r="AD23" i="7"/>
  <c r="S41" i="7"/>
  <c r="AB42" i="7"/>
  <c r="AH40" i="7"/>
  <c r="O21" i="7"/>
  <c r="Q35" i="7" s="1"/>
  <c r="AG35" i="7"/>
  <c r="F34" i="7"/>
  <c r="F43" i="7" s="1"/>
  <c r="F44" i="7" s="1"/>
  <c r="I37" i="7"/>
  <c r="D39" i="7"/>
  <c r="AG28" i="7"/>
  <c r="Y28" i="7"/>
  <c r="Q28" i="7"/>
  <c r="AE27" i="7"/>
  <c r="W27" i="7"/>
  <c r="O27" i="7"/>
  <c r="AD26" i="7"/>
  <c r="V26" i="7"/>
  <c r="N26" i="7"/>
  <c r="AD25" i="7"/>
  <c r="V25" i="7"/>
  <c r="N25" i="7"/>
  <c r="AE24" i="7"/>
  <c r="W24" i="7"/>
  <c r="O24" i="7"/>
  <c r="AG23" i="7"/>
  <c r="AI37" i="7" s="1"/>
  <c r="Y23" i="7"/>
  <c r="AA37" i="7" s="1"/>
  <c r="Q23" i="7"/>
  <c r="S37" i="7" s="1"/>
  <c r="I23" i="7"/>
  <c r="K37" i="7" s="1"/>
  <c r="AB22" i="7"/>
  <c r="AD36" i="7" s="1"/>
  <c r="T22" i="7"/>
  <c r="V36" i="7" s="1"/>
  <c r="D35" i="7"/>
  <c r="AE28" i="7"/>
  <c r="AG42" i="7" s="1"/>
  <c r="W28" i="7"/>
  <c r="Y42" i="7" s="1"/>
  <c r="O28" i="7"/>
  <c r="AC27" i="7"/>
  <c r="AE41" i="7" s="1"/>
  <c r="U27" i="7"/>
  <c r="W41" i="7" s="1"/>
  <c r="M27" i="7"/>
  <c r="O41" i="7" s="1"/>
  <c r="AB26" i="7"/>
  <c r="AD40" i="7" s="1"/>
  <c r="T26" i="7"/>
  <c r="V40" i="7" s="1"/>
  <c r="L26" i="7"/>
  <c r="N40" i="7" s="1"/>
  <c r="AB25" i="7"/>
  <c r="AD39" i="7" s="1"/>
  <c r="T25" i="7"/>
  <c r="V39" i="7" s="1"/>
  <c r="L25" i="7"/>
  <c r="N39" i="7" s="1"/>
  <c r="AC24" i="7"/>
  <c r="AE38" i="7" s="1"/>
  <c r="U24" i="7"/>
  <c r="M24" i="7"/>
  <c r="AE23" i="7"/>
  <c r="AG37" i="7" s="1"/>
  <c r="W23" i="7"/>
  <c r="Y37" i="7" s="1"/>
  <c r="O23" i="7"/>
  <c r="Q37" i="7" s="1"/>
  <c r="G23" i="7"/>
  <c r="D38" i="7"/>
  <c r="AD28" i="7"/>
  <c r="V28" i="7"/>
  <c r="X42" i="7" s="1"/>
  <c r="N28" i="7"/>
  <c r="P42" i="7" s="1"/>
  <c r="AB27" i="7"/>
  <c r="T27" i="7"/>
  <c r="L27" i="7"/>
  <c r="D36" i="7"/>
  <c r="AC28" i="7"/>
  <c r="AE42" i="7" s="1"/>
  <c r="U28" i="7"/>
  <c r="W42" i="7" s="1"/>
  <c r="M28" i="7"/>
  <c r="O42" i="7" s="1"/>
  <c r="AA27" i="7"/>
  <c r="AC41" i="7" s="1"/>
  <c r="S27" i="7"/>
  <c r="U41" i="7" s="1"/>
  <c r="K27" i="7"/>
  <c r="M41" i="7" s="1"/>
  <c r="Z26" i="7"/>
  <c r="AB40" i="7" s="1"/>
  <c r="R26" i="7"/>
  <c r="T40" i="7" s="1"/>
  <c r="J26" i="7"/>
  <c r="L40" i="7" s="1"/>
  <c r="Z25" i="7"/>
  <c r="AB39" i="7" s="1"/>
  <c r="R25" i="7"/>
  <c r="J25" i="7"/>
  <c r="L39" i="7" s="1"/>
  <c r="AA24" i="7"/>
  <c r="AC38" i="7" s="1"/>
  <c r="S24" i="7"/>
  <c r="U38" i="7" s="1"/>
  <c r="K24" i="7"/>
  <c r="M38" i="7" s="1"/>
  <c r="AC23" i="7"/>
  <c r="AE37" i="7" s="1"/>
  <c r="U23" i="7"/>
  <c r="W37" i="7" s="1"/>
  <c r="M23" i="7"/>
  <c r="O37" i="7" s="1"/>
  <c r="AF22" i="7"/>
  <c r="AH36" i="7" s="1"/>
  <c r="X22" i="7"/>
  <c r="Z36" i="7" s="1"/>
  <c r="P22" i="7"/>
  <c r="R36" i="7" s="1"/>
  <c r="D29" i="7"/>
  <c r="R28" i="7"/>
  <c r="T42" i="7" s="1"/>
  <c r="X27" i="7"/>
  <c r="AE26" i="7"/>
  <c r="Q26" i="7"/>
  <c r="AC25" i="7"/>
  <c r="P25" i="7"/>
  <c r="AB24" i="7"/>
  <c r="P24" i="7"/>
  <c r="R38" i="7" s="1"/>
  <c r="AB23" i="7"/>
  <c r="AD37" i="7" s="1"/>
  <c r="P23" i="7"/>
  <c r="AD22" i="7"/>
  <c r="AF36" i="7" s="1"/>
  <c r="S22" i="7"/>
  <c r="J22" i="7"/>
  <c r="AD21" i="7"/>
  <c r="AF35" i="7" s="1"/>
  <c r="V21" i="7"/>
  <c r="X35" i="7" s="1"/>
  <c r="N21" i="7"/>
  <c r="P35" i="7" s="1"/>
  <c r="F21" i="7"/>
  <c r="D34" i="7"/>
  <c r="AF28" i="7"/>
  <c r="P28" i="7"/>
  <c r="V27" i="7"/>
  <c r="X41" i="7" s="1"/>
  <c r="AC26" i="7"/>
  <c r="AE40" i="7" s="1"/>
  <c r="P26" i="7"/>
  <c r="R40" i="7" s="1"/>
  <c r="AA25" i="7"/>
  <c r="AC39" i="7" s="1"/>
  <c r="O25" i="7"/>
  <c r="Q39" i="7" s="1"/>
  <c r="Z24" i="7"/>
  <c r="N24" i="7"/>
  <c r="P38" i="7" s="1"/>
  <c r="AA23" i="7"/>
  <c r="N23" i="7"/>
  <c r="AC22" i="7"/>
  <c r="R22" i="7"/>
  <c r="I22" i="7"/>
  <c r="K36" i="7" s="1"/>
  <c r="AC21" i="7"/>
  <c r="AE35" i="7" s="1"/>
  <c r="U21" i="7"/>
  <c r="W35" i="7" s="1"/>
  <c r="M21" i="7"/>
  <c r="O35" i="7" s="1"/>
  <c r="E21" i="7"/>
  <c r="G35" i="7" s="1"/>
  <c r="D42" i="7"/>
  <c r="AB28" i="7"/>
  <c r="AD42" i="7" s="1"/>
  <c r="L28" i="7"/>
  <c r="N42" i="7" s="1"/>
  <c r="R27" i="7"/>
  <c r="AA26" i="7"/>
  <c r="AC40" i="7" s="1"/>
  <c r="O26" i="7"/>
  <c r="Y25" i="7"/>
  <c r="AA39" i="7" s="1"/>
  <c r="M25" i="7"/>
  <c r="Y24" i="7"/>
  <c r="AA38" i="7" s="1"/>
  <c r="L24" i="7"/>
  <c r="Z23" i="7"/>
  <c r="AB37" i="7" s="1"/>
  <c r="L23" i="7"/>
  <c r="AA22" i="7"/>
  <c r="AC36" i="7" s="1"/>
  <c r="Q22" i="7"/>
  <c r="H22" i="7"/>
  <c r="J36" i="7" s="1"/>
  <c r="AB21" i="7"/>
  <c r="T21" i="7"/>
  <c r="L21" i="7"/>
  <c r="D40" i="7"/>
  <c r="AA28" i="7"/>
  <c r="AG27" i="7"/>
  <c r="AI41" i="7" s="1"/>
  <c r="Q27" i="7"/>
  <c r="Y26" i="7"/>
  <c r="M26" i="7"/>
  <c r="O40" i="7" s="1"/>
  <c r="X25" i="7"/>
  <c r="K25" i="7"/>
  <c r="M39" i="7" s="1"/>
  <c r="X24" i="7"/>
  <c r="Z38" i="7" s="1"/>
  <c r="J24" i="7"/>
  <c r="L38" i="7" s="1"/>
  <c r="X23" i="7"/>
  <c r="Z37" i="7" s="1"/>
  <c r="K23" i="7"/>
  <c r="Z22" i="7"/>
  <c r="O22" i="7"/>
  <c r="Q36" i="7" s="1"/>
  <c r="G22" i="7"/>
  <c r="I36" i="7" s="1"/>
  <c r="AA21" i="7"/>
  <c r="AC35" i="7" s="1"/>
  <c r="S21" i="7"/>
  <c r="U35" i="7" s="1"/>
  <c r="K21" i="7"/>
  <c r="M35" i="7" s="1"/>
  <c r="D37" i="7"/>
  <c r="Z28" i="7"/>
  <c r="AF27" i="7"/>
  <c r="AH41" i="7" s="1"/>
  <c r="P27" i="7"/>
  <c r="X26" i="7"/>
  <c r="Z40" i="7" s="1"/>
  <c r="K26" i="7"/>
  <c r="M40" i="7" s="1"/>
  <c r="W25" i="7"/>
  <c r="Y39" i="7" s="1"/>
  <c r="I25" i="7"/>
  <c r="K39" i="7" s="1"/>
  <c r="V24" i="7"/>
  <c r="X38" i="7" s="1"/>
  <c r="I24" i="7"/>
  <c r="V23" i="7"/>
  <c r="J23" i="7"/>
  <c r="L37" i="7" s="1"/>
  <c r="Y22" i="7"/>
  <c r="AA36" i="7" s="1"/>
  <c r="N22" i="7"/>
  <c r="P36" i="7" s="1"/>
  <c r="F22" i="7"/>
  <c r="H36" i="7" s="1"/>
  <c r="Z21" i="7"/>
  <c r="AB35" i="7" s="1"/>
  <c r="R21" i="7"/>
  <c r="J21" i="7"/>
  <c r="X28" i="7"/>
  <c r="AD27" i="7"/>
  <c r="AF41" i="7" s="1"/>
  <c r="N27" i="7"/>
  <c r="P41" i="7" s="1"/>
  <c r="W26" i="7"/>
  <c r="AG25" i="7"/>
  <c r="AI39" i="7" s="1"/>
  <c r="U25" i="7"/>
  <c r="AG24" i="7"/>
  <c r="AI38" i="7" s="1"/>
  <c r="T24" i="7"/>
  <c r="H24" i="7"/>
  <c r="J38" i="7" s="1"/>
  <c r="T23" i="7"/>
  <c r="H23" i="7"/>
  <c r="J37" i="7" s="1"/>
  <c r="W22" i="7"/>
  <c r="Y36" i="7" s="1"/>
  <c r="M22" i="7"/>
  <c r="AG21" i="7"/>
  <c r="Y21" i="7"/>
  <c r="Q21" i="7"/>
  <c r="I21" i="7"/>
  <c r="D41" i="7"/>
  <c r="T28" i="7"/>
  <c r="V42" i="7" s="1"/>
  <c r="Z27" i="7"/>
  <c r="AG26" i="7"/>
  <c r="U26" i="7"/>
  <c r="W40" i="7" s="1"/>
  <c r="AF25" i="7"/>
  <c r="S25" i="7"/>
  <c r="U39" i="7" s="1"/>
  <c r="AF24" i="7"/>
  <c r="AH38" i="7" s="1"/>
  <c r="R24" i="7"/>
  <c r="AF23" i="7"/>
  <c r="AH37" i="7" s="1"/>
  <c r="S23" i="7"/>
  <c r="AG22" i="7"/>
  <c r="AI36" i="7" s="1"/>
  <c r="V22" i="7"/>
  <c r="X36" i="7" s="1"/>
  <c r="L22" i="7"/>
  <c r="N36" i="7" s="1"/>
  <c r="AF21" i="7"/>
  <c r="X21" i="7"/>
  <c r="Z35" i="7" s="1"/>
  <c r="P21" i="7"/>
  <c r="R35" i="7" s="1"/>
  <c r="H21" i="7"/>
  <c r="J35" i="7" s="1"/>
  <c r="E20" i="7"/>
  <c r="S28" i="7"/>
  <c r="Y27" i="7"/>
  <c r="AA41" i="7" s="1"/>
  <c r="K22" i="7"/>
  <c r="AE25" i="7"/>
  <c r="AG39" i="7" s="1"/>
  <c r="R37" i="7"/>
  <c r="K38" i="7"/>
  <c r="T39" i="7"/>
  <c r="Q3" i="7"/>
  <c r="Y3" i="7"/>
  <c r="AG3" i="7"/>
  <c r="H35" i="7"/>
  <c r="N41" i="7"/>
  <c r="V41" i="7"/>
  <c r="AD41" i="7"/>
  <c r="J3" i="6"/>
  <c r="Q36" i="6"/>
  <c r="T39" i="6"/>
  <c r="Y37" i="6"/>
  <c r="O38" i="6"/>
  <c r="E11" i="6"/>
  <c r="L37" i="6"/>
  <c r="O39" i="6"/>
  <c r="AB41" i="6"/>
  <c r="AD35" i="6"/>
  <c r="AE36" i="6"/>
  <c r="D34" i="6"/>
  <c r="AF28" i="6"/>
  <c r="X28" i="6"/>
  <c r="Z42" i="6" s="1"/>
  <c r="P28" i="6"/>
  <c r="R42" i="6" s="1"/>
  <c r="AD27" i="6"/>
  <c r="V27" i="6"/>
  <c r="N27" i="6"/>
  <c r="P41" i="6" s="1"/>
  <c r="AC26" i="6"/>
  <c r="AE40" i="6" s="1"/>
  <c r="U26" i="6"/>
  <c r="M26" i="6"/>
  <c r="AC25" i="6"/>
  <c r="U25" i="6"/>
  <c r="W39" i="6" s="1"/>
  <c r="M25" i="6"/>
  <c r="AD24" i="6"/>
  <c r="AF38" i="6" s="1"/>
  <c r="V24" i="6"/>
  <c r="X38" i="6" s="1"/>
  <c r="N24" i="6"/>
  <c r="P38" i="6" s="1"/>
  <c r="AF23" i="6"/>
  <c r="AH37" i="6" s="1"/>
  <c r="X23" i="6"/>
  <c r="Z37" i="6" s="1"/>
  <c r="P23" i="6"/>
  <c r="R37" i="6" s="1"/>
  <c r="H23" i="6"/>
  <c r="J37" i="6" s="1"/>
  <c r="AA22" i="6"/>
  <c r="AC36" i="6" s="1"/>
  <c r="S22" i="6"/>
  <c r="U36" i="6" s="1"/>
  <c r="D35" i="6"/>
  <c r="AE28" i="6"/>
  <c r="AG42" i="6" s="1"/>
  <c r="W28" i="6"/>
  <c r="O28" i="6"/>
  <c r="AC27" i="6"/>
  <c r="U27" i="6"/>
  <c r="W41" i="6" s="1"/>
  <c r="M27" i="6"/>
  <c r="AB26" i="6"/>
  <c r="AD40" i="6" s="1"/>
  <c r="T26" i="6"/>
  <c r="V40" i="6" s="1"/>
  <c r="L26" i="6"/>
  <c r="AB25" i="6"/>
  <c r="AD39" i="6" s="1"/>
  <c r="T25" i="6"/>
  <c r="V39" i="6" s="1"/>
  <c r="L25" i="6"/>
  <c r="AC24" i="6"/>
  <c r="AE38" i="6" s="1"/>
  <c r="U24" i="6"/>
  <c r="W38" i="6" s="1"/>
  <c r="M24" i="6"/>
  <c r="AE23" i="6"/>
  <c r="AG37" i="6" s="1"/>
  <c r="W23" i="6"/>
  <c r="O23" i="6"/>
  <c r="Q37" i="6" s="1"/>
  <c r="G23" i="6"/>
  <c r="D42" i="6"/>
  <c r="D41" i="6"/>
  <c r="AB28" i="6"/>
  <c r="AD42" i="6" s="1"/>
  <c r="T28" i="6"/>
  <c r="V42" i="6" s="1"/>
  <c r="L28" i="6"/>
  <c r="Z27" i="6"/>
  <c r="R27" i="6"/>
  <c r="T41" i="6" s="1"/>
  <c r="AG26" i="6"/>
  <c r="AI40" i="6" s="1"/>
  <c r="Y26" i="6"/>
  <c r="AA40" i="6" s="1"/>
  <c r="Q26" i="6"/>
  <c r="S40" i="6" s="1"/>
  <c r="AG25" i="6"/>
  <c r="AI39" i="6" s="1"/>
  <c r="Y25" i="6"/>
  <c r="AA39" i="6" s="1"/>
  <c r="Q25" i="6"/>
  <c r="S39" i="6" s="1"/>
  <c r="I25" i="6"/>
  <c r="Z24" i="6"/>
  <c r="R24" i="6"/>
  <c r="T38" i="6" s="1"/>
  <c r="J24" i="6"/>
  <c r="L38" i="6" s="1"/>
  <c r="AB23" i="6"/>
  <c r="AD37" i="6" s="1"/>
  <c r="T23" i="6"/>
  <c r="V37" i="6" s="1"/>
  <c r="L23" i="6"/>
  <c r="N37" i="6" s="1"/>
  <c r="AE22" i="6"/>
  <c r="AG36" i="6" s="1"/>
  <c r="W22" i="6"/>
  <c r="Y36" i="6" s="1"/>
  <c r="O22" i="6"/>
  <c r="D29" i="6"/>
  <c r="U28" i="6"/>
  <c r="W42" i="6" s="1"/>
  <c r="AE27" i="6"/>
  <c r="Q27" i="6"/>
  <c r="S41" i="6" s="1"/>
  <c r="AA26" i="6"/>
  <c r="AC40" i="6" s="1"/>
  <c r="O26" i="6"/>
  <c r="Q40" i="6" s="1"/>
  <c r="Z25" i="6"/>
  <c r="AB39" i="6" s="1"/>
  <c r="N25" i="6"/>
  <c r="P39" i="6" s="1"/>
  <c r="Y24" i="6"/>
  <c r="AA38" i="6" s="1"/>
  <c r="L24" i="6"/>
  <c r="N38" i="6" s="1"/>
  <c r="Z23" i="6"/>
  <c r="AB37" i="6" s="1"/>
  <c r="M23" i="6"/>
  <c r="O37" i="6" s="1"/>
  <c r="AB22" i="6"/>
  <c r="AD36" i="6" s="1"/>
  <c r="Q22" i="6"/>
  <c r="S36" i="6" s="1"/>
  <c r="H22" i="6"/>
  <c r="J36" i="6" s="1"/>
  <c r="AB21" i="6"/>
  <c r="T21" i="6"/>
  <c r="V35" i="6" s="1"/>
  <c r="L21" i="6"/>
  <c r="N35" i="6" s="1"/>
  <c r="AF21" i="6"/>
  <c r="AH35" i="6" s="1"/>
  <c r="AG28" i="6"/>
  <c r="AI42" i="6" s="1"/>
  <c r="S28" i="6"/>
  <c r="U42" i="6" s="1"/>
  <c r="AB27" i="6"/>
  <c r="AD41" i="6" s="1"/>
  <c r="P27" i="6"/>
  <c r="R41" i="6" s="1"/>
  <c r="Z26" i="6"/>
  <c r="AB40" i="6" s="1"/>
  <c r="N26" i="6"/>
  <c r="X25" i="6"/>
  <c r="Z39" i="6" s="1"/>
  <c r="K25" i="6"/>
  <c r="X24" i="6"/>
  <c r="Z38" i="6" s="1"/>
  <c r="K24" i="6"/>
  <c r="Y23" i="6"/>
  <c r="AA37" i="6" s="1"/>
  <c r="K23" i="6"/>
  <c r="Z22" i="6"/>
  <c r="P22" i="6"/>
  <c r="R36" i="6" s="1"/>
  <c r="G22" i="6"/>
  <c r="I36" i="6" s="1"/>
  <c r="AA21" i="6"/>
  <c r="AC35" i="6" s="1"/>
  <c r="S21" i="6"/>
  <c r="U35" i="6" s="1"/>
  <c r="K21" i="6"/>
  <c r="M35" i="6" s="1"/>
  <c r="X27" i="6"/>
  <c r="Z41" i="6" s="1"/>
  <c r="AG23" i="6"/>
  <c r="AI37" i="6" s="1"/>
  <c r="H21" i="6"/>
  <c r="D40" i="6"/>
  <c r="AD28" i="6"/>
  <c r="AF42" i="6" s="1"/>
  <c r="R28" i="6"/>
  <c r="T42" i="6" s="1"/>
  <c r="AA27" i="6"/>
  <c r="AC41" i="6" s="1"/>
  <c r="O27" i="6"/>
  <c r="X26" i="6"/>
  <c r="Z40" i="6" s="1"/>
  <c r="K26" i="6"/>
  <c r="M40" i="6" s="1"/>
  <c r="W25" i="6"/>
  <c r="Y39" i="6" s="1"/>
  <c r="J25" i="6"/>
  <c r="L39" i="6" s="1"/>
  <c r="W24" i="6"/>
  <c r="Y38" i="6" s="1"/>
  <c r="I24" i="6"/>
  <c r="K38" i="6" s="1"/>
  <c r="V23" i="6"/>
  <c r="X37" i="6" s="1"/>
  <c r="J23" i="6"/>
  <c r="Y22" i="6"/>
  <c r="AA36" i="6" s="1"/>
  <c r="N22" i="6"/>
  <c r="P36" i="6" s="1"/>
  <c r="F22" i="6"/>
  <c r="Z21" i="6"/>
  <c r="AB35" i="6" s="1"/>
  <c r="R21" i="6"/>
  <c r="T35" i="6" s="1"/>
  <c r="J21" i="6"/>
  <c r="L35" i="6" s="1"/>
  <c r="K27" i="6"/>
  <c r="AF25" i="6"/>
  <c r="AH39" i="6" s="1"/>
  <c r="S24" i="6"/>
  <c r="U38" i="6" s="1"/>
  <c r="X21" i="6"/>
  <c r="Z35" i="6" s="1"/>
  <c r="D39" i="6"/>
  <c r="D38" i="6"/>
  <c r="AC28" i="6"/>
  <c r="AE42" i="6" s="1"/>
  <c r="Q28" i="6"/>
  <c r="S42" i="6" s="1"/>
  <c r="Y27" i="6"/>
  <c r="AA41" i="6" s="1"/>
  <c r="L27" i="6"/>
  <c r="N41" i="6" s="1"/>
  <c r="W26" i="6"/>
  <c r="Y40" i="6" s="1"/>
  <c r="J26" i="6"/>
  <c r="V25" i="6"/>
  <c r="X39" i="6" s="1"/>
  <c r="AG24" i="6"/>
  <c r="AI38" i="6" s="1"/>
  <c r="T24" i="6"/>
  <c r="V38" i="6" s="1"/>
  <c r="H24" i="6"/>
  <c r="U23" i="6"/>
  <c r="W37" i="6" s="1"/>
  <c r="I23" i="6"/>
  <c r="X22" i="6"/>
  <c r="Z36" i="6" s="1"/>
  <c r="M22" i="6"/>
  <c r="O36" i="6" s="1"/>
  <c r="AG21" i="6"/>
  <c r="Y21" i="6"/>
  <c r="Q21" i="6"/>
  <c r="S35" i="6" s="1"/>
  <c r="I21" i="6"/>
  <c r="V26" i="6"/>
  <c r="V22" i="6"/>
  <c r="X36" i="6" s="1"/>
  <c r="D37" i="6"/>
  <c r="Z28" i="6"/>
  <c r="AB42" i="6" s="1"/>
  <c r="M28" i="6"/>
  <c r="O42" i="6" s="1"/>
  <c r="W27" i="6"/>
  <c r="AF26" i="6"/>
  <c r="AH40" i="6" s="1"/>
  <c r="S26" i="6"/>
  <c r="U40" i="6" s="1"/>
  <c r="AE25" i="6"/>
  <c r="AG39" i="6" s="1"/>
  <c r="R25" i="6"/>
  <c r="AE24" i="6"/>
  <c r="AG38" i="6" s="1"/>
  <c r="Q24" i="6"/>
  <c r="S38" i="6" s="1"/>
  <c r="AD23" i="6"/>
  <c r="AF37" i="6" s="1"/>
  <c r="R23" i="6"/>
  <c r="T37" i="6" s="1"/>
  <c r="AF22" i="6"/>
  <c r="AH36" i="6" s="1"/>
  <c r="U22" i="6"/>
  <c r="W36" i="6" s="1"/>
  <c r="K22" i="6"/>
  <c r="M36" i="6" s="1"/>
  <c r="AE21" i="6"/>
  <c r="AG35" i="6" s="1"/>
  <c r="W21" i="6"/>
  <c r="Y35" i="6" s="1"/>
  <c r="O21" i="6"/>
  <c r="G21" i="6"/>
  <c r="AA28" i="6"/>
  <c r="AC42" i="6" s="1"/>
  <c r="S25" i="6"/>
  <c r="U39" i="6" s="1"/>
  <c r="AG22" i="6"/>
  <c r="AI36" i="6" s="1"/>
  <c r="P21" i="6"/>
  <c r="R35" i="6" s="1"/>
  <c r="E20" i="6"/>
  <c r="G34" i="6" s="1"/>
  <c r="Y28" i="6"/>
  <c r="AA42" i="6" s="1"/>
  <c r="AG27" i="6"/>
  <c r="AI41" i="6" s="1"/>
  <c r="T27" i="6"/>
  <c r="V41" i="6" s="1"/>
  <c r="AE26" i="6"/>
  <c r="AG40" i="6" s="1"/>
  <c r="R26" i="6"/>
  <c r="T40" i="6" s="1"/>
  <c r="AD25" i="6"/>
  <c r="AF39" i="6" s="1"/>
  <c r="P25" i="6"/>
  <c r="R39" i="6" s="1"/>
  <c r="AB24" i="6"/>
  <c r="P24" i="6"/>
  <c r="R38" i="6" s="1"/>
  <c r="AC23" i="6"/>
  <c r="AE37" i="6" s="1"/>
  <c r="Q23" i="6"/>
  <c r="S37" i="6" s="1"/>
  <c r="AD22" i="6"/>
  <c r="AF36" i="6" s="1"/>
  <c r="T22" i="6"/>
  <c r="V36" i="6" s="1"/>
  <c r="J22" i="6"/>
  <c r="L36" i="6" s="1"/>
  <c r="AD21" i="6"/>
  <c r="AF35" i="6" s="1"/>
  <c r="V21" i="6"/>
  <c r="X35" i="6" s="1"/>
  <c r="N21" i="6"/>
  <c r="P35" i="6" s="1"/>
  <c r="F21" i="6"/>
  <c r="H35" i="6" s="1"/>
  <c r="N28" i="6"/>
  <c r="AF24" i="6"/>
  <c r="AH38" i="6" s="1"/>
  <c r="L22" i="6"/>
  <c r="N36" i="6" s="1"/>
  <c r="D36" i="6"/>
  <c r="V28" i="6"/>
  <c r="AF27" i="6"/>
  <c r="AH41" i="6" s="1"/>
  <c r="S27" i="6"/>
  <c r="U41" i="6" s="1"/>
  <c r="AD26" i="6"/>
  <c r="P26" i="6"/>
  <c r="R40" i="6" s="1"/>
  <c r="AA25" i="6"/>
  <c r="O25" i="6"/>
  <c r="Q39" i="6" s="1"/>
  <c r="AA24" i="6"/>
  <c r="AC38" i="6" s="1"/>
  <c r="O24" i="6"/>
  <c r="Q38" i="6" s="1"/>
  <c r="AA23" i="6"/>
  <c r="N23" i="6"/>
  <c r="P37" i="6" s="1"/>
  <c r="AC22" i="6"/>
  <c r="R22" i="6"/>
  <c r="I22" i="6"/>
  <c r="K36" i="6" s="1"/>
  <c r="AC21" i="6"/>
  <c r="AE35" i="6" s="1"/>
  <c r="U21" i="6"/>
  <c r="W35" i="6" s="1"/>
  <c r="M21" i="6"/>
  <c r="O35" i="6" s="1"/>
  <c r="E21" i="6"/>
  <c r="S23" i="6"/>
  <c r="U37" i="6" s="1"/>
  <c r="J35" i="6"/>
  <c r="T36" i="6"/>
  <c r="AF41" i="6"/>
  <c r="P42" i="6"/>
  <c r="O41" i="6"/>
  <c r="M39" i="6"/>
  <c r="X42" i="6"/>
  <c r="AE41" i="6"/>
  <c r="AC39" i="6"/>
  <c r="P40" i="6"/>
  <c r="M37" i="6"/>
  <c r="K35" i="6"/>
  <c r="X40" i="6"/>
  <c r="AD3" i="6"/>
  <c r="AI35" i="6"/>
  <c r="Q35" i="6"/>
  <c r="K37" i="6"/>
  <c r="Y41" i="6"/>
  <c r="Q42" i="6"/>
  <c r="O40" i="6"/>
  <c r="M38" i="6"/>
  <c r="Y42" i="6"/>
  <c r="X41" i="6"/>
  <c r="W40" i="6"/>
  <c r="I35" i="6"/>
  <c r="AB38" i="6"/>
  <c r="N39" i="6"/>
  <c r="N40" i="6"/>
  <c r="Q41" i="6"/>
  <c r="J21" i="4"/>
  <c r="R21" i="4"/>
  <c r="Z21" i="4"/>
  <c r="F22" i="4"/>
  <c r="N22" i="4"/>
  <c r="V22" i="4"/>
  <c r="AD22" i="4"/>
  <c r="K23" i="4"/>
  <c r="S23" i="4"/>
  <c r="AA23" i="4"/>
  <c r="I24" i="4"/>
  <c r="Q24" i="4"/>
  <c r="Y24" i="4"/>
  <c r="AG24" i="4"/>
  <c r="P25" i="4"/>
  <c r="X25" i="4"/>
  <c r="AF25" i="4"/>
  <c r="P26" i="4"/>
  <c r="X26" i="4"/>
  <c r="AF26" i="4"/>
  <c r="Q27" i="4"/>
  <c r="Y27" i="4"/>
  <c r="AG27" i="4"/>
  <c r="S28" i="4"/>
  <c r="AA28" i="4"/>
  <c r="D35" i="4"/>
  <c r="E20" i="4"/>
  <c r="L21" i="4"/>
  <c r="T21" i="4"/>
  <c r="AB21" i="4"/>
  <c r="H22" i="4"/>
  <c r="P22" i="4"/>
  <c r="X22" i="4"/>
  <c r="AF22" i="4"/>
  <c r="M23" i="4"/>
  <c r="U23" i="4"/>
  <c r="AC23" i="4"/>
  <c r="K24" i="4"/>
  <c r="S24" i="4"/>
  <c r="AA24" i="4"/>
  <c r="J25" i="4"/>
  <c r="R25" i="4"/>
  <c r="Z25" i="4"/>
  <c r="J26" i="4"/>
  <c r="R26" i="4"/>
  <c r="Z26" i="4"/>
  <c r="K27" i="4"/>
  <c r="S27" i="4"/>
  <c r="AA27" i="4"/>
  <c r="M28" i="4"/>
  <c r="U28" i="4"/>
  <c r="AC28" i="4"/>
  <c r="D37" i="4"/>
  <c r="V28" i="4"/>
  <c r="AD28" i="4"/>
  <c r="R21" i="5"/>
  <c r="T35" i="5" s="1"/>
  <c r="T36" i="2" s="1"/>
  <c r="P28" i="5"/>
  <c r="Y21" i="5"/>
  <c r="X28" i="5"/>
  <c r="Z42" i="5" s="1"/>
  <c r="AF21" i="5"/>
  <c r="Q22" i="5"/>
  <c r="S36" i="5" s="1"/>
  <c r="S37" i="2" s="1"/>
  <c r="P26" i="5"/>
  <c r="R40" i="5" s="1"/>
  <c r="R41" i="2" s="1"/>
  <c r="AB22" i="5"/>
  <c r="AD36" i="5" s="1"/>
  <c r="AD37" i="2" s="1"/>
  <c r="AC26" i="5"/>
  <c r="F21" i="5"/>
  <c r="H35" i="5" s="1"/>
  <c r="H36" i="2" s="1"/>
  <c r="K23" i="5"/>
  <c r="M37" i="5" s="1"/>
  <c r="M38" i="2" s="1"/>
  <c r="P27" i="5"/>
  <c r="R41" i="5" s="1"/>
  <c r="R42" i="2" s="1"/>
  <c r="K21" i="5"/>
  <c r="X23" i="5"/>
  <c r="AB27" i="5"/>
  <c r="D37" i="5"/>
  <c r="N21" i="5"/>
  <c r="Z21" i="5"/>
  <c r="L22" i="5"/>
  <c r="AC22" i="5"/>
  <c r="AE36" i="5" s="1"/>
  <c r="AE37" i="2" s="1"/>
  <c r="Y23" i="5"/>
  <c r="AA37" i="5" s="1"/>
  <c r="AA38" i="2" s="1"/>
  <c r="T24" i="5"/>
  <c r="V38" i="5" s="1"/>
  <c r="V39" i="2" s="1"/>
  <c r="N25" i="5"/>
  <c r="M26" i="5"/>
  <c r="O40" i="5" s="1"/>
  <c r="O41" i="2" s="1"/>
  <c r="AD26" i="5"/>
  <c r="AD27" i="5"/>
  <c r="AF41" i="5" s="1"/>
  <c r="AF42" i="2" s="1"/>
  <c r="AA28" i="5"/>
  <c r="R42" i="5"/>
  <c r="E20" i="5"/>
  <c r="F20" i="5" s="1"/>
  <c r="H34" i="5" s="1"/>
  <c r="H35" i="2" s="1"/>
  <c r="P21" i="5"/>
  <c r="R35" i="5" s="1"/>
  <c r="R36" i="2" s="1"/>
  <c r="AA21" i="5"/>
  <c r="AC35" i="5" s="1"/>
  <c r="AC36" i="2" s="1"/>
  <c r="M22" i="5"/>
  <c r="O36" i="5" s="1"/>
  <c r="O37" i="2" s="1"/>
  <c r="H23" i="5"/>
  <c r="J37" i="5" s="1"/>
  <c r="J38" i="2" s="1"/>
  <c r="Z23" i="5"/>
  <c r="AB37" i="5" s="1"/>
  <c r="AB38" i="2" s="1"/>
  <c r="W24" i="5"/>
  <c r="O25" i="5"/>
  <c r="Q39" i="5" s="1"/>
  <c r="Q40" i="2" s="1"/>
  <c r="N26" i="5"/>
  <c r="L27" i="5"/>
  <c r="N41" i="5" s="1"/>
  <c r="N42" i="2" s="1"/>
  <c r="AE27" i="5"/>
  <c r="AG41" i="5" s="1"/>
  <c r="AG42" i="2" s="1"/>
  <c r="AF28" i="5"/>
  <c r="AH42" i="5" s="1"/>
  <c r="Q21" i="5"/>
  <c r="S35" i="5" s="1"/>
  <c r="S36" i="2" s="1"/>
  <c r="AD21" i="5"/>
  <c r="N22" i="5"/>
  <c r="J23" i="5"/>
  <c r="AA23" i="5"/>
  <c r="AC37" i="5" s="1"/>
  <c r="AC38" i="2" s="1"/>
  <c r="X24" i="5"/>
  <c r="U25" i="5"/>
  <c r="W39" i="5" s="1"/>
  <c r="W40" i="2" s="1"/>
  <c r="O26" i="5"/>
  <c r="O27" i="5"/>
  <c r="Q41" i="5" s="1"/>
  <c r="Q42" i="2" s="1"/>
  <c r="AF27" i="5"/>
  <c r="AH41" i="5" s="1"/>
  <c r="AH42" i="2" s="1"/>
  <c r="AG28" i="5"/>
  <c r="AI42" i="5" s="1"/>
  <c r="Y24" i="5"/>
  <c r="W25" i="5"/>
  <c r="Y39" i="5" s="1"/>
  <c r="Y40" i="2" s="1"/>
  <c r="D29" i="5"/>
  <c r="H21" i="5"/>
  <c r="J35" i="5" s="1"/>
  <c r="J36" i="2" s="1"/>
  <c r="S21" i="5"/>
  <c r="U35" i="5" s="1"/>
  <c r="U36" i="2" s="1"/>
  <c r="AG21" i="5"/>
  <c r="U22" i="5"/>
  <c r="W36" i="5" s="1"/>
  <c r="W37" i="2" s="1"/>
  <c r="N23" i="5"/>
  <c r="I24" i="5"/>
  <c r="K38" i="5" s="1"/>
  <c r="K39" i="2" s="1"/>
  <c r="AB24" i="5"/>
  <c r="AD38" i="5" s="1"/>
  <c r="AD39" i="2" s="1"/>
  <c r="X25" i="5"/>
  <c r="V26" i="5"/>
  <c r="X40" i="5" s="1"/>
  <c r="X41" i="2" s="1"/>
  <c r="Q27" i="5"/>
  <c r="S41" i="5" s="1"/>
  <c r="S42" i="2" s="1"/>
  <c r="R28" i="5"/>
  <c r="D38" i="5"/>
  <c r="I21" i="5"/>
  <c r="K35" i="5" s="1"/>
  <c r="K36" i="2" s="1"/>
  <c r="V21" i="5"/>
  <c r="F22" i="5"/>
  <c r="Y22" i="5"/>
  <c r="AA36" i="5" s="1"/>
  <c r="AA37" i="2" s="1"/>
  <c r="P23" i="5"/>
  <c r="L24" i="5"/>
  <c r="N38" i="5" s="1"/>
  <c r="N39" i="2" s="1"/>
  <c r="AF24" i="5"/>
  <c r="AA25" i="5"/>
  <c r="AC39" i="5" s="1"/>
  <c r="AC40" i="2" s="1"/>
  <c r="X26" i="5"/>
  <c r="Z40" i="5" s="1"/>
  <c r="Z41" i="2" s="1"/>
  <c r="T27" i="5"/>
  <c r="S28" i="5"/>
  <c r="U42" i="5" s="1"/>
  <c r="D40" i="5"/>
  <c r="Y38" i="5"/>
  <c r="Y39" i="2" s="1"/>
  <c r="J21" i="5"/>
  <c r="L35" i="5" s="1"/>
  <c r="L36" i="2" s="1"/>
  <c r="X21" i="5"/>
  <c r="G22" i="5"/>
  <c r="AA22" i="5"/>
  <c r="AC36" i="5" s="1"/>
  <c r="AC37" i="2" s="1"/>
  <c r="S23" i="5"/>
  <c r="U37" i="5" s="1"/>
  <c r="U38" i="2" s="1"/>
  <c r="N24" i="5"/>
  <c r="P38" i="5" s="1"/>
  <c r="P39" i="2" s="1"/>
  <c r="K25" i="5"/>
  <c r="M39" i="5" s="1"/>
  <c r="M40" i="2" s="1"/>
  <c r="AC25" i="5"/>
  <c r="AE39" i="5" s="1"/>
  <c r="AE40" i="2" s="1"/>
  <c r="AA26" i="5"/>
  <c r="X27" i="5"/>
  <c r="Z41" i="5" s="1"/>
  <c r="Z42" i="2" s="1"/>
  <c r="I36" i="5"/>
  <c r="I37" i="2" s="1"/>
  <c r="G34" i="5"/>
  <c r="G35" i="2" s="1"/>
  <c r="J3" i="5"/>
  <c r="AA35" i="5"/>
  <c r="AA36" i="2" s="1"/>
  <c r="AF40" i="5"/>
  <c r="AF41" i="2" s="1"/>
  <c r="R3" i="5"/>
  <c r="Q38" i="5"/>
  <c r="Q39" i="2" s="1"/>
  <c r="S3" i="5"/>
  <c r="Z3" i="5"/>
  <c r="AB35" i="5"/>
  <c r="AB36" i="2" s="1"/>
  <c r="N36" i="5"/>
  <c r="N37" i="2" s="1"/>
  <c r="M35" i="5"/>
  <c r="M36" i="2" s="1"/>
  <c r="T42" i="5"/>
  <c r="AE40" i="5"/>
  <c r="AE41" i="2" s="1"/>
  <c r="Z35" i="5"/>
  <c r="Z36" i="2" s="1"/>
  <c r="AI3" i="5"/>
  <c r="AH3" i="5"/>
  <c r="P40" i="5"/>
  <c r="P41" i="2" s="1"/>
  <c r="O39" i="5"/>
  <c r="O40" i="2" s="1"/>
  <c r="L36" i="5"/>
  <c r="L37" i="2" s="1"/>
  <c r="AH35" i="5"/>
  <c r="AH36" i="2" s="1"/>
  <c r="F29" i="5"/>
  <c r="AA3" i="5"/>
  <c r="AI35" i="5"/>
  <c r="AI36" i="2" s="1"/>
  <c r="AH39" i="5"/>
  <c r="AH40" i="2" s="1"/>
  <c r="L21" i="5"/>
  <c r="T21" i="5"/>
  <c r="AB21" i="5"/>
  <c r="AD35" i="5" s="1"/>
  <c r="AD36" i="2" s="1"/>
  <c r="H22" i="5"/>
  <c r="J36" i="5" s="1"/>
  <c r="J37" i="2" s="1"/>
  <c r="S22" i="5"/>
  <c r="U36" i="5" s="1"/>
  <c r="U37" i="2" s="1"/>
  <c r="AD22" i="5"/>
  <c r="Q23" i="5"/>
  <c r="S37" i="5" s="1"/>
  <c r="S38" i="2" s="1"/>
  <c r="AD23" i="5"/>
  <c r="AF37" i="5" s="1"/>
  <c r="AF38" i="2" s="1"/>
  <c r="P24" i="5"/>
  <c r="AD24" i="5"/>
  <c r="AF38" i="5" s="1"/>
  <c r="AF39" i="2" s="1"/>
  <c r="P25" i="5"/>
  <c r="R39" i="5" s="1"/>
  <c r="R40" i="2" s="1"/>
  <c r="AD25" i="5"/>
  <c r="AF39" i="5" s="1"/>
  <c r="AF40" i="2" s="1"/>
  <c r="S26" i="5"/>
  <c r="AE26" i="5"/>
  <c r="AG40" i="5" s="1"/>
  <c r="AG41" i="2" s="1"/>
  <c r="V27" i="5"/>
  <c r="X41" i="5" s="1"/>
  <c r="X42" i="2" s="1"/>
  <c r="AG27" i="5"/>
  <c r="AI41" i="5" s="1"/>
  <c r="AI42" i="2" s="1"/>
  <c r="Y28" i="5"/>
  <c r="AA42" i="5" s="1"/>
  <c r="D34" i="5"/>
  <c r="E21" i="5"/>
  <c r="E29" i="5" s="1"/>
  <c r="M21" i="5"/>
  <c r="U21" i="5"/>
  <c r="AC21" i="5"/>
  <c r="I22" i="5"/>
  <c r="T22" i="5"/>
  <c r="V36" i="5" s="1"/>
  <c r="V37" i="2" s="1"/>
  <c r="AG22" i="5"/>
  <c r="AI36" i="5" s="1"/>
  <c r="AI37" i="2" s="1"/>
  <c r="R23" i="5"/>
  <c r="T37" i="5" s="1"/>
  <c r="T38" i="2" s="1"/>
  <c r="AF23" i="5"/>
  <c r="Q24" i="5"/>
  <c r="AE24" i="5"/>
  <c r="AG38" i="5" s="1"/>
  <c r="AG39" i="2" s="1"/>
  <c r="S25" i="5"/>
  <c r="U39" i="5" s="1"/>
  <c r="U40" i="2" s="1"/>
  <c r="AE25" i="5"/>
  <c r="AG39" i="5" s="1"/>
  <c r="AG40" i="2" s="1"/>
  <c r="U26" i="5"/>
  <c r="W40" i="5" s="1"/>
  <c r="W41" i="2" s="1"/>
  <c r="AF26" i="5"/>
  <c r="AH40" i="5" s="1"/>
  <c r="AH41" i="2" s="1"/>
  <c r="W27" i="5"/>
  <c r="Y41" i="5" s="1"/>
  <c r="Y42" i="2" s="1"/>
  <c r="N28" i="5"/>
  <c r="P42" i="5" s="1"/>
  <c r="Z28" i="5"/>
  <c r="AB42" i="5" s="1"/>
  <c r="X42" i="5"/>
  <c r="AI37" i="5"/>
  <c r="AI38" i="2" s="1"/>
  <c r="D35" i="5"/>
  <c r="AE28" i="5"/>
  <c r="AG42" i="5" s="1"/>
  <c r="W28" i="5"/>
  <c r="Y42" i="5" s="1"/>
  <c r="O28" i="5"/>
  <c r="Q42" i="5" s="1"/>
  <c r="AC27" i="5"/>
  <c r="AE41" i="5" s="1"/>
  <c r="AE42" i="2" s="1"/>
  <c r="U27" i="5"/>
  <c r="W41" i="5" s="1"/>
  <c r="W42" i="2" s="1"/>
  <c r="M27" i="5"/>
  <c r="O41" i="5" s="1"/>
  <c r="O42" i="2" s="1"/>
  <c r="AB26" i="5"/>
  <c r="AD40" i="5" s="1"/>
  <c r="AD41" i="2" s="1"/>
  <c r="T26" i="5"/>
  <c r="V40" i="5" s="1"/>
  <c r="V41" i="2" s="1"/>
  <c r="L26" i="5"/>
  <c r="N40" i="5" s="1"/>
  <c r="N41" i="2" s="1"/>
  <c r="AB25" i="5"/>
  <c r="AD39" i="5" s="1"/>
  <c r="AD40" i="2" s="1"/>
  <c r="T25" i="5"/>
  <c r="V39" i="5" s="1"/>
  <c r="V40" i="2" s="1"/>
  <c r="L25" i="5"/>
  <c r="N39" i="5" s="1"/>
  <c r="N40" i="2" s="1"/>
  <c r="AC24" i="5"/>
  <c r="AE38" i="5" s="1"/>
  <c r="AE39" i="2" s="1"/>
  <c r="U24" i="5"/>
  <c r="W38" i="5" s="1"/>
  <c r="W39" i="2" s="1"/>
  <c r="M24" i="5"/>
  <c r="O38" i="5" s="1"/>
  <c r="O39" i="2" s="1"/>
  <c r="AE23" i="5"/>
  <c r="W23" i="5"/>
  <c r="O23" i="5"/>
  <c r="G23" i="5"/>
  <c r="Z22" i="5"/>
  <c r="AB36" i="5" s="1"/>
  <c r="AB37" i="2" s="1"/>
  <c r="R22" i="5"/>
  <c r="T36" i="5" s="1"/>
  <c r="T37" i="2" s="1"/>
  <c r="D36" i="5"/>
  <c r="AC28" i="5"/>
  <c r="U28" i="5"/>
  <c r="M28" i="5"/>
  <c r="O42" i="5" s="1"/>
  <c r="AA27" i="5"/>
  <c r="S27" i="5"/>
  <c r="K27" i="5"/>
  <c r="Z26" i="5"/>
  <c r="R26" i="5"/>
  <c r="J26" i="5"/>
  <c r="Z25" i="5"/>
  <c r="R25" i="5"/>
  <c r="J25" i="5"/>
  <c r="L39" i="5" s="1"/>
  <c r="L40" i="2" s="1"/>
  <c r="AA24" i="5"/>
  <c r="AC38" i="5" s="1"/>
  <c r="AC39" i="2" s="1"/>
  <c r="S24" i="5"/>
  <c r="U38" i="5" s="1"/>
  <c r="U39" i="2" s="1"/>
  <c r="K24" i="5"/>
  <c r="M38" i="5" s="1"/>
  <c r="M39" i="2" s="1"/>
  <c r="AC23" i="5"/>
  <c r="AE37" i="5" s="1"/>
  <c r="AE38" i="2" s="1"/>
  <c r="U23" i="5"/>
  <c r="W37" i="5" s="1"/>
  <c r="W38" i="2" s="1"/>
  <c r="M23" i="5"/>
  <c r="O37" i="5" s="1"/>
  <c r="O38" i="2" s="1"/>
  <c r="AF22" i="5"/>
  <c r="AH36" i="5" s="1"/>
  <c r="AH37" i="2" s="1"/>
  <c r="X22" i="5"/>
  <c r="Z36" i="5" s="1"/>
  <c r="Z37" i="2" s="1"/>
  <c r="P22" i="5"/>
  <c r="R36" i="5" s="1"/>
  <c r="R37" i="2" s="1"/>
  <c r="D42" i="5"/>
  <c r="D41" i="5"/>
  <c r="AB28" i="5"/>
  <c r="T28" i="5"/>
  <c r="L28" i="5"/>
  <c r="Z27" i="5"/>
  <c r="AB41" i="5" s="1"/>
  <c r="AB42" i="2" s="1"/>
  <c r="R27" i="5"/>
  <c r="T41" i="5" s="1"/>
  <c r="T42" i="2" s="1"/>
  <c r="AG26" i="5"/>
  <c r="AI40" i="5" s="1"/>
  <c r="AI41" i="2" s="1"/>
  <c r="Y26" i="5"/>
  <c r="AA40" i="5" s="1"/>
  <c r="AA41" i="2" s="1"/>
  <c r="Q26" i="5"/>
  <c r="S40" i="5" s="1"/>
  <c r="S41" i="2" s="1"/>
  <c r="AG25" i="5"/>
  <c r="Y25" i="5"/>
  <c r="Q25" i="5"/>
  <c r="I25" i="5"/>
  <c r="Z24" i="5"/>
  <c r="AB38" i="5" s="1"/>
  <c r="AB39" i="2" s="1"/>
  <c r="R24" i="5"/>
  <c r="T38" i="5" s="1"/>
  <c r="T39" i="2" s="1"/>
  <c r="J24" i="5"/>
  <c r="L38" i="5" s="1"/>
  <c r="L39" i="2" s="1"/>
  <c r="AB23" i="5"/>
  <c r="AD37" i="5" s="1"/>
  <c r="AD38" i="2" s="1"/>
  <c r="T23" i="5"/>
  <c r="V37" i="5" s="1"/>
  <c r="V38" i="2" s="1"/>
  <c r="L23" i="5"/>
  <c r="N37" i="5" s="1"/>
  <c r="N38" i="2" s="1"/>
  <c r="AE22" i="5"/>
  <c r="W22" i="5"/>
  <c r="O22" i="5"/>
  <c r="G21" i="5"/>
  <c r="I35" i="5" s="1"/>
  <c r="I36" i="2" s="1"/>
  <c r="O21" i="5"/>
  <c r="Q35" i="5" s="1"/>
  <c r="Q36" i="2" s="1"/>
  <c r="W21" i="5"/>
  <c r="Y35" i="5" s="1"/>
  <c r="Y36" i="2" s="1"/>
  <c r="AE21" i="5"/>
  <c r="AG35" i="5" s="1"/>
  <c r="AG36" i="2" s="1"/>
  <c r="K22" i="5"/>
  <c r="M36" i="5" s="1"/>
  <c r="M37" i="2" s="1"/>
  <c r="V22" i="5"/>
  <c r="I23" i="5"/>
  <c r="K37" i="5" s="1"/>
  <c r="K38" i="2" s="1"/>
  <c r="V23" i="5"/>
  <c r="X37" i="5" s="1"/>
  <c r="X38" i="2" s="1"/>
  <c r="H24" i="5"/>
  <c r="V24" i="5"/>
  <c r="X38" i="5" s="1"/>
  <c r="X39" i="2" s="1"/>
  <c r="AG24" i="5"/>
  <c r="V25" i="5"/>
  <c r="X39" i="5" s="1"/>
  <c r="X40" i="2" s="1"/>
  <c r="K26" i="5"/>
  <c r="M40" i="5" s="1"/>
  <c r="M41" i="2" s="1"/>
  <c r="W26" i="5"/>
  <c r="Y40" i="5" s="1"/>
  <c r="Y41" i="2" s="1"/>
  <c r="N27" i="5"/>
  <c r="P41" i="5" s="1"/>
  <c r="P42" i="2" s="1"/>
  <c r="Y27" i="5"/>
  <c r="AA41" i="5" s="1"/>
  <c r="AA42" i="2" s="1"/>
  <c r="Q28" i="5"/>
  <c r="S42" i="5" s="1"/>
  <c r="AD28" i="5"/>
  <c r="AF42" i="5" s="1"/>
  <c r="D39" i="5"/>
  <c r="E11" i="5" l="1"/>
  <c r="K36" i="5"/>
  <c r="K37" i="2" s="1"/>
  <c r="V35" i="5"/>
  <c r="V36" i="2" s="1"/>
  <c r="N35" i="5"/>
  <c r="N36" i="2" s="1"/>
  <c r="Z39" i="5"/>
  <c r="Z40" i="2" s="1"/>
  <c r="L37" i="5"/>
  <c r="L38" i="2" s="1"/>
  <c r="P37" i="5"/>
  <c r="P38" i="2" s="1"/>
  <c r="AC42" i="5"/>
  <c r="Q40" i="5"/>
  <c r="Q41" i="2" s="1"/>
  <c r="P39" i="5"/>
  <c r="P40" i="2" s="1"/>
  <c r="D11" i="5"/>
  <c r="F45" i="7"/>
  <c r="F46" i="7" s="1"/>
  <c r="Y40" i="7"/>
  <c r="X39" i="7"/>
  <c r="T35" i="7"/>
  <c r="Z41" i="7"/>
  <c r="U36" i="7"/>
  <c r="AA42" i="7"/>
  <c r="V37" i="7"/>
  <c r="W38" i="7"/>
  <c r="R42" i="7"/>
  <c r="Q41" i="7"/>
  <c r="M37" i="7"/>
  <c r="O39" i="7"/>
  <c r="L36" i="7"/>
  <c r="P40" i="7"/>
  <c r="N38" i="7"/>
  <c r="K35" i="7"/>
  <c r="AH39" i="7"/>
  <c r="AD35" i="7"/>
  <c r="AG38" i="7"/>
  <c r="AE36" i="7"/>
  <c r="AF37" i="7"/>
  <c r="AI40" i="7"/>
  <c r="Q40" i="7"/>
  <c r="P39" i="7"/>
  <c r="L35" i="7"/>
  <c r="S42" i="7"/>
  <c r="N37" i="7"/>
  <c r="O38" i="7"/>
  <c r="R41" i="7"/>
  <c r="M36" i="7"/>
  <c r="Z39" i="7"/>
  <c r="V35" i="7"/>
  <c r="Y38" i="7"/>
  <c r="W36" i="7"/>
  <c r="AC42" i="7"/>
  <c r="AA40" i="7"/>
  <c r="X37" i="7"/>
  <c r="AB41" i="7"/>
  <c r="AI35" i="7"/>
  <c r="AH42" i="7"/>
  <c r="AG41" i="7"/>
  <c r="AC37" i="7"/>
  <c r="AE39" i="7"/>
  <c r="AB36" i="7"/>
  <c r="AF40" i="7"/>
  <c r="AD38" i="7"/>
  <c r="AA35" i="7"/>
  <c r="F20" i="7"/>
  <c r="E29" i="7"/>
  <c r="R39" i="7"/>
  <c r="N35" i="7"/>
  <c r="Q38" i="7"/>
  <c r="O36" i="7"/>
  <c r="P37" i="7"/>
  <c r="T41" i="7"/>
  <c r="U42" i="7"/>
  <c r="S40" i="7"/>
  <c r="G34" i="7"/>
  <c r="G43" i="7" s="1"/>
  <c r="G44" i="7" s="1"/>
  <c r="D11" i="7"/>
  <c r="F11" i="7" s="1"/>
  <c r="Z42" i="7"/>
  <c r="Y41" i="7"/>
  <c r="U37" i="7"/>
  <c r="W39" i="7"/>
  <c r="S35" i="7"/>
  <c r="T36" i="7"/>
  <c r="X40" i="7"/>
  <c r="V38" i="7"/>
  <c r="AF40" i="6"/>
  <c r="AC37" i="6"/>
  <c r="AA35" i="6"/>
  <c r="AB36" i="6"/>
  <c r="AE39" i="6"/>
  <c r="AG41" i="6"/>
  <c r="AD38" i="6"/>
  <c r="AH42" i="6"/>
  <c r="G35" i="6"/>
  <c r="G43" i="6" s="1"/>
  <c r="G44" i="6" s="1"/>
  <c r="J38" i="6"/>
  <c r="L40" i="6"/>
  <c r="M41" i="6"/>
  <c r="K39" i="6"/>
  <c r="D11" i="6"/>
  <c r="F11" i="6" s="1"/>
  <c r="N42" i="6"/>
  <c r="F34" i="6"/>
  <c r="F43" i="6" s="1"/>
  <c r="F44" i="6" s="1"/>
  <c r="H36" i="6"/>
  <c r="I37" i="6"/>
  <c r="F20" i="6"/>
  <c r="E29" i="6"/>
  <c r="G20" i="5"/>
  <c r="I34" i="5" s="1"/>
  <c r="I35" i="2" s="1"/>
  <c r="R38" i="5"/>
  <c r="R39" i="2" s="1"/>
  <c r="V42" i="5"/>
  <c r="U41" i="5"/>
  <c r="U42" i="2" s="1"/>
  <c r="T40" i="5"/>
  <c r="T41" i="2" s="1"/>
  <c r="S39" i="5"/>
  <c r="S40" i="2" s="1"/>
  <c r="O35" i="5"/>
  <c r="O36" i="2" s="1"/>
  <c r="Q37" i="5"/>
  <c r="Q38" i="2" s="1"/>
  <c r="P36" i="5"/>
  <c r="P37" i="2" s="1"/>
  <c r="J38" i="5"/>
  <c r="J39" i="2" s="1"/>
  <c r="N42" i="5"/>
  <c r="M41" i="5"/>
  <c r="M42" i="2" s="1"/>
  <c r="L40" i="5"/>
  <c r="L41" i="2" s="1"/>
  <c r="F11" i="5"/>
  <c r="I37" i="5"/>
  <c r="I38" i="2" s="1"/>
  <c r="F34" i="5"/>
  <c r="H36" i="5"/>
  <c r="H37" i="2" s="1"/>
  <c r="K39" i="5"/>
  <c r="K40" i="2" s="1"/>
  <c r="G35" i="5"/>
  <c r="AH38" i="5"/>
  <c r="AH39" i="2" s="1"/>
  <c r="AF36" i="5"/>
  <c r="AF37" i="2" s="1"/>
  <c r="AI39" i="5"/>
  <c r="AI40" i="2" s="1"/>
  <c r="AE35" i="5"/>
  <c r="AE36" i="2" s="1"/>
  <c r="AG37" i="5"/>
  <c r="AG38" i="2" s="1"/>
  <c r="Z38" i="5"/>
  <c r="Z39" i="2" s="1"/>
  <c r="AD42" i="5"/>
  <c r="AC41" i="5"/>
  <c r="AC42" i="2" s="1"/>
  <c r="AB40" i="5"/>
  <c r="AB41" i="2" s="1"/>
  <c r="AA39" i="5"/>
  <c r="AA40" i="2" s="1"/>
  <c r="W35" i="5"/>
  <c r="W36" i="2" s="1"/>
  <c r="X36" i="5"/>
  <c r="X37" i="2" s="1"/>
  <c r="Y37" i="5"/>
  <c r="Y38" i="2" s="1"/>
  <c r="Y36" i="5"/>
  <c r="Y37" i="2" s="1"/>
  <c r="AC40" i="5"/>
  <c r="AC41" i="2" s="1"/>
  <c r="Z37" i="5"/>
  <c r="Z38" i="2" s="1"/>
  <c r="AD41" i="5"/>
  <c r="AD42" i="2" s="1"/>
  <c r="AB39" i="5"/>
  <c r="AB40" i="2" s="1"/>
  <c r="X35" i="5"/>
  <c r="X36" i="2" s="1"/>
  <c r="AE42" i="5"/>
  <c r="AA38" i="5"/>
  <c r="AA39" i="2" s="1"/>
  <c r="Q36" i="5"/>
  <c r="Q37" i="2" s="1"/>
  <c r="U40" i="5"/>
  <c r="U41" i="2" s="1"/>
  <c r="R37" i="5"/>
  <c r="R38" i="2" s="1"/>
  <c r="T39" i="5"/>
  <c r="T40" i="2" s="1"/>
  <c r="P35" i="5"/>
  <c r="P36" i="2" s="1"/>
  <c r="V41" i="5"/>
  <c r="V42" i="2" s="1"/>
  <c r="W42" i="5"/>
  <c r="S38" i="5"/>
  <c r="S39" i="2" s="1"/>
  <c r="H43" i="5"/>
  <c r="G29" i="5"/>
  <c r="AG36" i="5"/>
  <c r="AG37" i="2" s="1"/>
  <c r="AH37" i="5"/>
  <c r="AH38" i="2" s="1"/>
  <c r="AI38" i="5"/>
  <c r="AI39" i="2" s="1"/>
  <c r="AF35" i="5"/>
  <c r="AF36" i="2" s="1"/>
  <c r="G43" i="5" l="1"/>
  <c r="G36" i="2"/>
  <c r="H44" i="5"/>
  <c r="H45" i="2" s="1"/>
  <c r="H44" i="2"/>
  <c r="F43" i="5"/>
  <c r="F35" i="2"/>
  <c r="G45" i="7"/>
  <c r="G46" i="7" s="1"/>
  <c r="G47" i="7"/>
  <c r="F47" i="7"/>
  <c r="G20" i="7"/>
  <c r="F29" i="7"/>
  <c r="H34" i="7"/>
  <c r="H43" i="7" s="1"/>
  <c r="H44" i="7" s="1"/>
  <c r="G45" i="6"/>
  <c r="G47" i="6" s="1"/>
  <c r="F29" i="6"/>
  <c r="G20" i="6"/>
  <c r="H34" i="6"/>
  <c r="H43" i="6" s="1"/>
  <c r="H44" i="6" s="1"/>
  <c r="F45" i="6"/>
  <c r="F47" i="6"/>
  <c r="F46" i="6"/>
  <c r="I43" i="5"/>
  <c r="H20" i="5"/>
  <c r="I20" i="5" s="1"/>
  <c r="F44" i="5" l="1"/>
  <c r="F44" i="2"/>
  <c r="I44" i="5"/>
  <c r="I44" i="2"/>
  <c r="H45" i="5"/>
  <c r="G44" i="5"/>
  <c r="G44" i="2"/>
  <c r="H45" i="7"/>
  <c r="H47" i="7"/>
  <c r="F48" i="7"/>
  <c r="F49" i="7"/>
  <c r="F50" i="7" s="1"/>
  <c r="G50" i="7" s="1"/>
  <c r="G29" i="7"/>
  <c r="H20" i="7"/>
  <c r="I34" i="7"/>
  <c r="I43" i="7" s="1"/>
  <c r="I44" i="7" s="1"/>
  <c r="G48" i="7"/>
  <c r="G49" i="7"/>
  <c r="H46" i="7"/>
  <c r="G49" i="6"/>
  <c r="G46" i="6"/>
  <c r="F49" i="6"/>
  <c r="F50" i="6" s="1"/>
  <c r="G50" i="6" s="1"/>
  <c r="F48" i="6"/>
  <c r="G48" i="6" s="1"/>
  <c r="H45" i="6"/>
  <c r="H47" i="6" s="1"/>
  <c r="H20" i="6"/>
  <c r="G29" i="6"/>
  <c r="I34" i="6"/>
  <c r="I43" i="6" s="1"/>
  <c r="I44" i="6" s="1"/>
  <c r="H29" i="5"/>
  <c r="J34" i="5"/>
  <c r="I29" i="5"/>
  <c r="J20" i="5"/>
  <c r="K34" i="5"/>
  <c r="H47" i="5" l="1"/>
  <c r="H46" i="2"/>
  <c r="G45" i="2"/>
  <c r="G45" i="5"/>
  <c r="J43" i="5"/>
  <c r="J35" i="2"/>
  <c r="K43" i="5"/>
  <c r="K35" i="2"/>
  <c r="I45" i="2"/>
  <c r="I45" i="5"/>
  <c r="F45" i="2"/>
  <c r="F45" i="5"/>
  <c r="I45" i="7"/>
  <c r="I47" i="7" s="1"/>
  <c r="I46" i="7"/>
  <c r="H49" i="7"/>
  <c r="H50" i="7" s="1"/>
  <c r="H48" i="7"/>
  <c r="H29" i="7"/>
  <c r="I20" i="7"/>
  <c r="J34" i="7"/>
  <c r="J43" i="7" s="1"/>
  <c r="J44" i="7" s="1"/>
  <c r="H46" i="6"/>
  <c r="H49" i="6"/>
  <c r="H48" i="6"/>
  <c r="H50" i="6"/>
  <c r="I45" i="6"/>
  <c r="I47" i="6" s="1"/>
  <c r="I20" i="6"/>
  <c r="H29" i="6"/>
  <c r="J34" i="6"/>
  <c r="J43" i="6" s="1"/>
  <c r="J44" i="6" s="1"/>
  <c r="K20" i="5"/>
  <c r="J29" i="5"/>
  <c r="L34" i="5"/>
  <c r="L43" i="5" l="1"/>
  <c r="L35" i="2"/>
  <c r="K44" i="5"/>
  <c r="K44" i="2"/>
  <c r="G47" i="5"/>
  <c r="G46" i="2"/>
  <c r="F47" i="5"/>
  <c r="F46" i="2"/>
  <c r="J44" i="5"/>
  <c r="J44" i="2"/>
  <c r="F46" i="5"/>
  <c r="I47" i="5"/>
  <c r="I46" i="2"/>
  <c r="H48" i="2"/>
  <c r="H49" i="5"/>
  <c r="H50" i="2" s="1"/>
  <c r="I48" i="7"/>
  <c r="I49" i="7"/>
  <c r="I50" i="7" s="1"/>
  <c r="I29" i="7"/>
  <c r="J20" i="7"/>
  <c r="K34" i="7"/>
  <c r="K43" i="7" s="1"/>
  <c r="K44" i="7" s="1"/>
  <c r="J45" i="7"/>
  <c r="J46" i="7" s="1"/>
  <c r="I46" i="6"/>
  <c r="J45" i="6"/>
  <c r="J47" i="6" s="1"/>
  <c r="I48" i="6"/>
  <c r="I49" i="6"/>
  <c r="I50" i="6" s="1"/>
  <c r="I29" i="6"/>
  <c r="J20" i="6"/>
  <c r="K34" i="6"/>
  <c r="K43" i="6" s="1"/>
  <c r="K44" i="6" s="1"/>
  <c r="L20" i="5"/>
  <c r="K29" i="5"/>
  <c r="M34" i="5"/>
  <c r="F48" i="2" l="1"/>
  <c r="F49" i="5"/>
  <c r="F48" i="5"/>
  <c r="I48" i="2"/>
  <c r="I49" i="5"/>
  <c r="I50" i="2" s="1"/>
  <c r="G48" i="2"/>
  <c r="G49" i="5"/>
  <c r="G50" i="2" s="1"/>
  <c r="F47" i="2"/>
  <c r="G46" i="5"/>
  <c r="K45" i="2"/>
  <c r="K45" i="5"/>
  <c r="M43" i="5"/>
  <c r="M35" i="2"/>
  <c r="J45" i="5"/>
  <c r="J45" i="2"/>
  <c r="L44" i="5"/>
  <c r="L44" i="2"/>
  <c r="J47" i="7"/>
  <c r="K45" i="7"/>
  <c r="K47" i="7" s="1"/>
  <c r="K20" i="7"/>
  <c r="J29" i="7"/>
  <c r="L34" i="7"/>
  <c r="L43" i="7" s="1"/>
  <c r="L44" i="7" s="1"/>
  <c r="J46" i="6"/>
  <c r="J49" i="6"/>
  <c r="J50" i="6" s="1"/>
  <c r="J48" i="6"/>
  <c r="K45" i="6"/>
  <c r="K46" i="6" s="1"/>
  <c r="J29" i="6"/>
  <c r="K20" i="6"/>
  <c r="L34" i="6"/>
  <c r="L43" i="6" s="1"/>
  <c r="L44" i="6" s="1"/>
  <c r="L29" i="5"/>
  <c r="M20" i="5"/>
  <c r="N34" i="5"/>
  <c r="L45" i="2" l="1"/>
  <c r="L45" i="5"/>
  <c r="L46" i="2" s="1"/>
  <c r="J47" i="5"/>
  <c r="J46" i="2"/>
  <c r="F50" i="5"/>
  <c r="F50" i="2"/>
  <c r="L47" i="5"/>
  <c r="L48" i="2" s="1"/>
  <c r="M44" i="5"/>
  <c r="M44" i="2"/>
  <c r="N43" i="5"/>
  <c r="N35" i="2"/>
  <c r="K46" i="2"/>
  <c r="K47" i="5"/>
  <c r="G48" i="5"/>
  <c r="F49" i="2"/>
  <c r="H46" i="5"/>
  <c r="G47" i="2"/>
  <c r="K46" i="7"/>
  <c r="K49" i="7"/>
  <c r="L45" i="7"/>
  <c r="L47" i="7" s="1"/>
  <c r="K29" i="7"/>
  <c r="L20" i="7"/>
  <c r="M34" i="7"/>
  <c r="M43" i="7" s="1"/>
  <c r="M44" i="7" s="1"/>
  <c r="L46" i="7"/>
  <c r="J48" i="7"/>
  <c r="K48" i="7" s="1"/>
  <c r="J49" i="7"/>
  <c r="J50" i="7" s="1"/>
  <c r="K47" i="6"/>
  <c r="L45" i="6"/>
  <c r="L47" i="6" s="1"/>
  <c r="L20" i="6"/>
  <c r="K29" i="6"/>
  <c r="M34" i="6"/>
  <c r="M43" i="6" s="1"/>
  <c r="M44" i="6" s="1"/>
  <c r="M29" i="5"/>
  <c r="N20" i="5"/>
  <c r="O34" i="5"/>
  <c r="M45" i="2" l="1"/>
  <c r="M45" i="5"/>
  <c r="I46" i="5"/>
  <c r="H47" i="2"/>
  <c r="O43" i="5"/>
  <c r="O35" i="2"/>
  <c r="G50" i="5"/>
  <c r="F51" i="2"/>
  <c r="H48" i="5"/>
  <c r="G49" i="2"/>
  <c r="K48" i="2"/>
  <c r="K49" i="5"/>
  <c r="J48" i="2"/>
  <c r="J49" i="5"/>
  <c r="J50" i="2" s="1"/>
  <c r="L49" i="5"/>
  <c r="N44" i="5"/>
  <c r="N44" i="2"/>
  <c r="K50" i="7"/>
  <c r="L48" i="7"/>
  <c r="L49" i="7"/>
  <c r="L29" i="7"/>
  <c r="M20" i="7"/>
  <c r="N34" i="7"/>
  <c r="N43" i="7" s="1"/>
  <c r="N44" i="7" s="1"/>
  <c r="M45" i="7"/>
  <c r="M46" i="7" s="1"/>
  <c r="L50" i="7"/>
  <c r="L46" i="6"/>
  <c r="L49" i="6"/>
  <c r="M45" i="6"/>
  <c r="M47" i="6"/>
  <c r="M20" i="6"/>
  <c r="L29" i="6"/>
  <c r="N34" i="6"/>
  <c r="N43" i="6" s="1"/>
  <c r="N44" i="6" s="1"/>
  <c r="M46" i="6"/>
  <c r="K49" i="6"/>
  <c r="K50" i="6" s="1"/>
  <c r="K48" i="6"/>
  <c r="L48" i="6" s="1"/>
  <c r="N29" i="5"/>
  <c r="O20" i="5"/>
  <c r="P34" i="5"/>
  <c r="G51" i="2" l="1"/>
  <c r="H50" i="5"/>
  <c r="P43" i="5"/>
  <c r="P35" i="2"/>
  <c r="N45" i="2"/>
  <c r="N45" i="5"/>
  <c r="M46" i="2"/>
  <c r="K50" i="2"/>
  <c r="O44" i="5"/>
  <c r="O44" i="2"/>
  <c r="I47" i="2"/>
  <c r="J46" i="5"/>
  <c r="L50" i="2"/>
  <c r="I48" i="5"/>
  <c r="H49" i="2"/>
  <c r="M47" i="5"/>
  <c r="N45" i="7"/>
  <c r="N46" i="7" s="1"/>
  <c r="N47" i="7"/>
  <c r="M47" i="7"/>
  <c r="M29" i="7"/>
  <c r="N20" i="7"/>
  <c r="O34" i="7"/>
  <c r="O43" i="7" s="1"/>
  <c r="O44" i="7" s="1"/>
  <c r="L50" i="6"/>
  <c r="N45" i="6"/>
  <c r="N47" i="6" s="1"/>
  <c r="M48" i="6"/>
  <c r="M49" i="6"/>
  <c r="M50" i="6" s="1"/>
  <c r="N46" i="6"/>
  <c r="M29" i="6"/>
  <c r="N20" i="6"/>
  <c r="O34" i="6"/>
  <c r="O43" i="6" s="1"/>
  <c r="O44" i="6" s="1"/>
  <c r="O29" i="5"/>
  <c r="P20" i="5"/>
  <c r="Q34" i="5"/>
  <c r="M48" i="2" l="1"/>
  <c r="M49" i="5"/>
  <c r="Q43" i="5"/>
  <c r="Q35" i="2"/>
  <c r="J47" i="2"/>
  <c r="K46" i="5"/>
  <c r="N46" i="2"/>
  <c r="N47" i="5"/>
  <c r="P44" i="5"/>
  <c r="P44" i="2"/>
  <c r="I50" i="5"/>
  <c r="H51" i="2"/>
  <c r="O45" i="2"/>
  <c r="O45" i="5"/>
  <c r="I49" i="2"/>
  <c r="J48" i="5"/>
  <c r="M49" i="7"/>
  <c r="M50" i="7" s="1"/>
  <c r="M48" i="7"/>
  <c r="N48" i="7" s="1"/>
  <c r="O45" i="7"/>
  <c r="O46" i="7" s="1"/>
  <c r="O47" i="7"/>
  <c r="N29" i="7"/>
  <c r="O20" i="7"/>
  <c r="P34" i="7"/>
  <c r="P43" i="7" s="1"/>
  <c r="P44" i="7" s="1"/>
  <c r="N49" i="7"/>
  <c r="N49" i="6"/>
  <c r="N50" i="6" s="1"/>
  <c r="N48" i="6"/>
  <c r="N29" i="6"/>
  <c r="O20" i="6"/>
  <c r="P34" i="6"/>
  <c r="P43" i="6" s="1"/>
  <c r="P44" i="6" s="1"/>
  <c r="O45" i="6"/>
  <c r="O46" i="6" s="1"/>
  <c r="Q20" i="5"/>
  <c r="P29" i="5"/>
  <c r="R34" i="5"/>
  <c r="O47" i="5" l="1"/>
  <c r="O46" i="2"/>
  <c r="K47" i="2"/>
  <c r="L46" i="5"/>
  <c r="I51" i="2"/>
  <c r="J50" i="5"/>
  <c r="Q44" i="5"/>
  <c r="Q44" i="2"/>
  <c r="J49" i="2"/>
  <c r="K48" i="5"/>
  <c r="R43" i="5"/>
  <c r="R35" i="2"/>
  <c r="P45" i="2"/>
  <c r="P45" i="5"/>
  <c r="P46" i="2" s="1"/>
  <c r="M50" i="2"/>
  <c r="N49" i="5"/>
  <c r="N50" i="2" s="1"/>
  <c r="N48" i="2"/>
  <c r="P45" i="7"/>
  <c r="P46" i="7" s="1"/>
  <c r="P47" i="7"/>
  <c r="O48" i="7"/>
  <c r="O49" i="7"/>
  <c r="O29" i="7"/>
  <c r="P20" i="7"/>
  <c r="Q34" i="7"/>
  <c r="Q43" i="7" s="1"/>
  <c r="Q44" i="7" s="1"/>
  <c r="N50" i="7"/>
  <c r="O47" i="6"/>
  <c r="P45" i="6"/>
  <c r="P46" i="6" s="1"/>
  <c r="P47" i="6"/>
  <c r="O29" i="6"/>
  <c r="P20" i="6"/>
  <c r="Q34" i="6"/>
  <c r="Q43" i="6" s="1"/>
  <c r="Q44" i="6" s="1"/>
  <c r="Q29" i="5"/>
  <c r="R20" i="5"/>
  <c r="S34" i="5"/>
  <c r="Q45" i="2" l="1"/>
  <c r="Q45" i="5"/>
  <c r="R44" i="5"/>
  <c r="R44" i="2"/>
  <c r="S43" i="5"/>
  <c r="S35" i="2"/>
  <c r="L47" i="2"/>
  <c r="M46" i="5"/>
  <c r="J51" i="2"/>
  <c r="K50" i="5"/>
  <c r="K49" i="2"/>
  <c r="L48" i="5"/>
  <c r="P47" i="5"/>
  <c r="O48" i="2"/>
  <c r="O49" i="5"/>
  <c r="O50" i="2" s="1"/>
  <c r="Q45" i="7"/>
  <c r="Q46" i="7" s="1"/>
  <c r="P29" i="7"/>
  <c r="Q20" i="7"/>
  <c r="R34" i="7"/>
  <c r="R43" i="7" s="1"/>
  <c r="R44" i="7" s="1"/>
  <c r="P49" i="7"/>
  <c r="P48" i="7"/>
  <c r="O50" i="7"/>
  <c r="P29" i="6"/>
  <c r="Q20" i="6"/>
  <c r="R34" i="6"/>
  <c r="R43" i="6" s="1"/>
  <c r="R44" i="6" s="1"/>
  <c r="P49" i="6"/>
  <c r="Q45" i="6"/>
  <c r="Q46" i="6" s="1"/>
  <c r="O49" i="6"/>
  <c r="O50" i="6" s="1"/>
  <c r="O48" i="6"/>
  <c r="P48" i="6" s="1"/>
  <c r="R29" i="5"/>
  <c r="S20" i="5"/>
  <c r="T34" i="5"/>
  <c r="S44" i="5" l="1"/>
  <c r="S44" i="2"/>
  <c r="M47" i="2"/>
  <c r="N46" i="5"/>
  <c r="T43" i="5"/>
  <c r="T35" i="2"/>
  <c r="Q46" i="2"/>
  <c r="P48" i="2"/>
  <c r="P49" i="5"/>
  <c r="L49" i="2"/>
  <c r="M48" i="5"/>
  <c r="K51" i="2"/>
  <c r="L50" i="5"/>
  <c r="R45" i="2"/>
  <c r="R45" i="5"/>
  <c r="Q47" i="5"/>
  <c r="R45" i="7"/>
  <c r="R46" i="7" s="1"/>
  <c r="Q29" i="7"/>
  <c r="R20" i="7"/>
  <c r="S34" i="7"/>
  <c r="S43" i="7" s="1"/>
  <c r="S44" i="7" s="1"/>
  <c r="Q47" i="7"/>
  <c r="P50" i="7"/>
  <c r="Q47" i="6"/>
  <c r="R45" i="6"/>
  <c r="R46" i="6" s="1"/>
  <c r="Q29" i="6"/>
  <c r="R20" i="6"/>
  <c r="S34" i="6"/>
  <c r="S43" i="6" s="1"/>
  <c r="S44" i="6" s="1"/>
  <c r="P50" i="6"/>
  <c r="T20" i="5"/>
  <c r="S29" i="5"/>
  <c r="U34" i="5"/>
  <c r="L51" i="2" l="1"/>
  <c r="M50" i="5"/>
  <c r="T44" i="5"/>
  <c r="T44" i="2"/>
  <c r="N47" i="2"/>
  <c r="O46" i="5"/>
  <c r="Q48" i="2"/>
  <c r="Q49" i="5"/>
  <c r="U43" i="5"/>
  <c r="U35" i="2"/>
  <c r="N48" i="5"/>
  <c r="M49" i="2"/>
  <c r="P50" i="2"/>
  <c r="R46" i="2"/>
  <c r="R47" i="5"/>
  <c r="S45" i="2"/>
  <c r="S45" i="5"/>
  <c r="Q49" i="7"/>
  <c r="Q50" i="7" s="1"/>
  <c r="Q48" i="7"/>
  <c r="S45" i="7"/>
  <c r="S46" i="7" s="1"/>
  <c r="S20" i="7"/>
  <c r="R29" i="7"/>
  <c r="T34" i="7"/>
  <c r="T43" i="7" s="1"/>
  <c r="T44" i="7" s="1"/>
  <c r="R47" i="7"/>
  <c r="S45" i="6"/>
  <c r="S46" i="6" s="1"/>
  <c r="Q48" i="6"/>
  <c r="Q49" i="6"/>
  <c r="Q50" i="6"/>
  <c r="R29" i="6"/>
  <c r="S20" i="6"/>
  <c r="T34" i="6"/>
  <c r="T43" i="6" s="1"/>
  <c r="T44" i="6" s="1"/>
  <c r="R47" i="6"/>
  <c r="T29" i="5"/>
  <c r="U20" i="5"/>
  <c r="V34" i="5"/>
  <c r="O47" i="2" l="1"/>
  <c r="P46" i="5"/>
  <c r="N49" i="2"/>
  <c r="O48" i="5"/>
  <c r="R49" i="5"/>
  <c r="R50" i="2" s="1"/>
  <c r="R48" i="2"/>
  <c r="M51" i="2"/>
  <c r="N50" i="5"/>
  <c r="V43" i="5"/>
  <c r="V35" i="2"/>
  <c r="S46" i="2"/>
  <c r="S47" i="5"/>
  <c r="T45" i="2"/>
  <c r="T45" i="5"/>
  <c r="U44" i="5"/>
  <c r="U44" i="2"/>
  <c r="Q50" i="2"/>
  <c r="S29" i="7"/>
  <c r="T20" i="7"/>
  <c r="U34" i="7"/>
  <c r="U43" i="7" s="1"/>
  <c r="U44" i="7" s="1"/>
  <c r="S47" i="7"/>
  <c r="R48" i="7"/>
  <c r="R49" i="7"/>
  <c r="R50" i="7" s="1"/>
  <c r="T45" i="7"/>
  <c r="T46" i="7" s="1"/>
  <c r="T20" i="6"/>
  <c r="S29" i="6"/>
  <c r="U34" i="6"/>
  <c r="U43" i="6" s="1"/>
  <c r="U44" i="6" s="1"/>
  <c r="R48" i="6"/>
  <c r="R49" i="6"/>
  <c r="R50" i="6" s="1"/>
  <c r="S47" i="6"/>
  <c r="T45" i="6"/>
  <c r="T46" i="6" s="1"/>
  <c r="U29" i="5"/>
  <c r="V20" i="5"/>
  <c r="W34" i="5"/>
  <c r="U45" i="2" l="1"/>
  <c r="U45" i="5"/>
  <c r="T46" i="2"/>
  <c r="T47" i="5"/>
  <c r="N51" i="2"/>
  <c r="O50" i="5"/>
  <c r="W43" i="5"/>
  <c r="W35" i="2"/>
  <c r="O49" i="2"/>
  <c r="P48" i="5"/>
  <c r="P47" i="2"/>
  <c r="Q46" i="5"/>
  <c r="S48" i="2"/>
  <c r="S49" i="5"/>
  <c r="S50" i="2" s="1"/>
  <c r="V44" i="5"/>
  <c r="V44" i="2"/>
  <c r="S48" i="7"/>
  <c r="S49" i="7"/>
  <c r="S50" i="7" s="1"/>
  <c r="U45" i="7"/>
  <c r="U46" i="7" s="1"/>
  <c r="T29" i="7"/>
  <c r="U20" i="7"/>
  <c r="V34" i="7"/>
  <c r="V43" i="7" s="1"/>
  <c r="V44" i="7" s="1"/>
  <c r="T47" i="7"/>
  <c r="U20" i="6"/>
  <c r="T29" i="6"/>
  <c r="V34" i="6"/>
  <c r="V43" i="6" s="1"/>
  <c r="V44" i="6" s="1"/>
  <c r="S49" i="6"/>
  <c r="S50" i="6" s="1"/>
  <c r="S48" i="6"/>
  <c r="U45" i="6"/>
  <c r="U46" i="6" s="1"/>
  <c r="T47" i="6"/>
  <c r="V29" i="5"/>
  <c r="W20" i="5"/>
  <c r="X34" i="5"/>
  <c r="X43" i="5" l="1"/>
  <c r="X35" i="2"/>
  <c r="W44" i="5"/>
  <c r="W44" i="2"/>
  <c r="O51" i="2"/>
  <c r="P50" i="5"/>
  <c r="Q47" i="2"/>
  <c r="R46" i="5"/>
  <c r="P49" i="2"/>
  <c r="Q48" i="5"/>
  <c r="U46" i="2"/>
  <c r="T48" i="2"/>
  <c r="T49" i="5"/>
  <c r="V45" i="2"/>
  <c r="V45" i="5"/>
  <c r="V47" i="5"/>
  <c r="U47" i="5"/>
  <c r="V20" i="7"/>
  <c r="U29" i="7"/>
  <c r="W34" i="7"/>
  <c r="W43" i="7" s="1"/>
  <c r="W44" i="7" s="1"/>
  <c r="U47" i="7"/>
  <c r="T48" i="7"/>
  <c r="T49" i="7"/>
  <c r="T50" i="7" s="1"/>
  <c r="V45" i="7"/>
  <c r="V46" i="7" s="1"/>
  <c r="U47" i="6"/>
  <c r="V45" i="6"/>
  <c r="V46" i="6" s="1"/>
  <c r="V47" i="6"/>
  <c r="U48" i="6"/>
  <c r="U49" i="6"/>
  <c r="V20" i="6"/>
  <c r="U29" i="6"/>
  <c r="W34" i="6"/>
  <c r="W43" i="6" s="1"/>
  <c r="W44" i="6" s="1"/>
  <c r="T48" i="6"/>
  <c r="T49" i="6"/>
  <c r="T50" i="6" s="1"/>
  <c r="W29" i="5"/>
  <c r="X20" i="5"/>
  <c r="Y34" i="5"/>
  <c r="W45" i="2" l="1"/>
  <c r="W45" i="5"/>
  <c r="W47" i="5" s="1"/>
  <c r="W48" i="2" s="1"/>
  <c r="R47" i="2"/>
  <c r="S46" i="5"/>
  <c r="T50" i="2"/>
  <c r="P51" i="2"/>
  <c r="Q50" i="5"/>
  <c r="U48" i="2"/>
  <c r="U49" i="5"/>
  <c r="V48" i="2"/>
  <c r="V49" i="5"/>
  <c r="V50" i="2" s="1"/>
  <c r="R48" i="5"/>
  <c r="Q49" i="2"/>
  <c r="Y43" i="5"/>
  <c r="Y35" i="2"/>
  <c r="V46" i="2"/>
  <c r="X44" i="5"/>
  <c r="X44" i="2"/>
  <c r="W45" i="7"/>
  <c r="W46" i="7" s="1"/>
  <c r="W47" i="7"/>
  <c r="W20" i="7"/>
  <c r="V29" i="7"/>
  <c r="X34" i="7"/>
  <c r="X43" i="7" s="1"/>
  <c r="X44" i="7" s="1"/>
  <c r="V47" i="7"/>
  <c r="U49" i="7"/>
  <c r="U50" i="7" s="1"/>
  <c r="U48" i="7"/>
  <c r="U50" i="6"/>
  <c r="V29" i="6"/>
  <c r="W20" i="6"/>
  <c r="X34" i="6"/>
  <c r="X43" i="6" s="1"/>
  <c r="X44" i="6" s="1"/>
  <c r="V49" i="6"/>
  <c r="V50" i="6" s="1"/>
  <c r="V48" i="6"/>
  <c r="W45" i="6"/>
  <c r="W47" i="6" s="1"/>
  <c r="X29" i="5"/>
  <c r="Y20" i="5"/>
  <c r="Z34" i="5"/>
  <c r="Q51" i="2" l="1"/>
  <c r="R50" i="5"/>
  <c r="R49" i="2"/>
  <c r="S48" i="5"/>
  <c r="X45" i="2"/>
  <c r="X45" i="5"/>
  <c r="W49" i="5"/>
  <c r="W46" i="2"/>
  <c r="Z43" i="5"/>
  <c r="Z35" i="2"/>
  <c r="S47" i="2"/>
  <c r="T46" i="5"/>
  <c r="Y44" i="5"/>
  <c r="Y44" i="2"/>
  <c r="U50" i="2"/>
  <c r="V48" i="7"/>
  <c r="V49" i="7"/>
  <c r="V50" i="7" s="1"/>
  <c r="W48" i="7"/>
  <c r="W49" i="7"/>
  <c r="X45" i="7"/>
  <c r="X46" i="7" s="1"/>
  <c r="X47" i="7"/>
  <c r="W29" i="7"/>
  <c r="X20" i="7"/>
  <c r="Y34" i="7"/>
  <c r="Y43" i="7" s="1"/>
  <c r="Y44" i="7" s="1"/>
  <c r="W49" i="6"/>
  <c r="W48" i="6"/>
  <c r="W50" i="6"/>
  <c r="X45" i="6"/>
  <c r="X47" i="6"/>
  <c r="X20" i="6"/>
  <c r="W29" i="6"/>
  <c r="Y34" i="6"/>
  <c r="Y43" i="6" s="1"/>
  <c r="Y44" i="6" s="1"/>
  <c r="W46" i="6"/>
  <c r="Y29" i="5"/>
  <c r="Z20" i="5"/>
  <c r="AA34" i="5"/>
  <c r="AA43" i="5" l="1"/>
  <c r="AA35" i="2"/>
  <c r="W50" i="2"/>
  <c r="X47" i="5"/>
  <c r="X46" i="2"/>
  <c r="R51" i="2"/>
  <c r="S50" i="5"/>
  <c r="Y45" i="2"/>
  <c r="Y45" i="5"/>
  <c r="T47" i="2"/>
  <c r="U46" i="5"/>
  <c r="S49" i="2"/>
  <c r="T48" i="5"/>
  <c r="Z44" i="5"/>
  <c r="Z44" i="2"/>
  <c r="AA44" i="5"/>
  <c r="AA45" i="2" s="1"/>
  <c r="AA44" i="2"/>
  <c r="W50" i="7"/>
  <c r="X49" i="7"/>
  <c r="X50" i="7" s="1"/>
  <c r="X48" i="7"/>
  <c r="Y45" i="7"/>
  <c r="Y46" i="7" s="1"/>
  <c r="X29" i="7"/>
  <c r="Y20" i="7"/>
  <c r="Z34" i="7"/>
  <c r="Z43" i="7" s="1"/>
  <c r="Z44" i="7" s="1"/>
  <c r="X49" i="6"/>
  <c r="X48" i="6"/>
  <c r="Y45" i="6"/>
  <c r="Y47" i="6" s="1"/>
  <c r="Y20" i="6"/>
  <c r="X29" i="6"/>
  <c r="Z34" i="6"/>
  <c r="Z43" i="6" s="1"/>
  <c r="Z44" i="6" s="1"/>
  <c r="X50" i="6"/>
  <c r="X46" i="6"/>
  <c r="Z29" i="5"/>
  <c r="AA20" i="5"/>
  <c r="AB34" i="5"/>
  <c r="AB43" i="5" l="1"/>
  <c r="AB35" i="2"/>
  <c r="AA45" i="5"/>
  <c r="AA47" i="5" s="1"/>
  <c r="Z45" i="2"/>
  <c r="Z45" i="5"/>
  <c r="Y47" i="5"/>
  <c r="Y46" i="2"/>
  <c r="Z47" i="5"/>
  <c r="Z48" i="2" s="1"/>
  <c r="T49" i="2"/>
  <c r="U48" i="5"/>
  <c r="S51" i="2"/>
  <c r="T50" i="5"/>
  <c r="AB44" i="5"/>
  <c r="AB45" i="2" s="1"/>
  <c r="AB44" i="2"/>
  <c r="X48" i="2"/>
  <c r="X49" i="5"/>
  <c r="X50" i="2" s="1"/>
  <c r="U47" i="2"/>
  <c r="V46" i="5"/>
  <c r="Y47" i="7"/>
  <c r="Y29" i="7"/>
  <c r="Z20" i="7"/>
  <c r="AA34" i="7"/>
  <c r="AA43" i="7" s="1"/>
  <c r="AA44" i="7" s="1"/>
  <c r="Z45" i="7"/>
  <c r="Z46" i="7" s="1"/>
  <c r="Y48" i="6"/>
  <c r="Y49" i="6"/>
  <c r="Z45" i="6"/>
  <c r="Z47" i="6" s="1"/>
  <c r="Y50" i="6"/>
  <c r="Y29" i="6"/>
  <c r="Z20" i="6"/>
  <c r="AA34" i="6"/>
  <c r="AA43" i="6" s="1"/>
  <c r="AA44" i="6" s="1"/>
  <c r="Y46" i="6"/>
  <c r="AB20" i="5"/>
  <c r="AA29" i="5"/>
  <c r="AC34" i="5"/>
  <c r="AA46" i="2" l="1"/>
  <c r="AA48" i="2"/>
  <c r="AA49" i="5"/>
  <c r="AA50" i="2" s="1"/>
  <c r="AC43" i="5"/>
  <c r="AC44" i="5" s="1"/>
  <c r="AC45" i="2" s="1"/>
  <c r="AC35" i="2"/>
  <c r="AB45" i="5"/>
  <c r="AB47" i="5" s="1"/>
  <c r="AB48" i="2" s="1"/>
  <c r="T51" i="2"/>
  <c r="U50" i="5"/>
  <c r="Y48" i="2"/>
  <c r="Y49" i="5"/>
  <c r="Z46" i="2"/>
  <c r="Z49" i="5"/>
  <c r="AC44" i="2"/>
  <c r="V47" i="2"/>
  <c r="W46" i="5"/>
  <c r="U49" i="2"/>
  <c r="V48" i="5"/>
  <c r="Z47" i="7"/>
  <c r="AA20" i="7"/>
  <c r="Z29" i="7"/>
  <c r="AB34" i="7"/>
  <c r="AB43" i="7" s="1"/>
  <c r="AB44" i="7" s="1"/>
  <c r="AA45" i="7"/>
  <c r="AA46" i="7" s="1"/>
  <c r="Y48" i="7"/>
  <c r="Y49" i="7"/>
  <c r="Y50" i="7" s="1"/>
  <c r="Z49" i="6"/>
  <c r="Z48" i="6"/>
  <c r="Z50" i="6"/>
  <c r="AA45" i="6"/>
  <c r="AA47" i="6" s="1"/>
  <c r="Z29" i="6"/>
  <c r="AA20" i="6"/>
  <c r="AB34" i="6"/>
  <c r="AB43" i="6" s="1"/>
  <c r="AB44" i="6" s="1"/>
  <c r="Z46" i="6"/>
  <c r="AC20" i="5"/>
  <c r="AB29" i="5"/>
  <c r="AD34" i="5"/>
  <c r="AC45" i="5" l="1"/>
  <c r="AB46" i="2"/>
  <c r="AD43" i="5"/>
  <c r="AD35" i="2"/>
  <c r="AB49" i="5"/>
  <c r="AB50" i="2" s="1"/>
  <c r="AD44" i="5"/>
  <c r="AD45" i="2" s="1"/>
  <c r="AD44" i="2"/>
  <c r="AC46" i="2"/>
  <c r="W47" i="2"/>
  <c r="X46" i="5"/>
  <c r="Y50" i="2"/>
  <c r="U51" i="2"/>
  <c r="V50" i="5"/>
  <c r="Z50" i="2"/>
  <c r="V49" i="2"/>
  <c r="W48" i="5"/>
  <c r="AB45" i="7"/>
  <c r="AB46" i="7" s="1"/>
  <c r="AA47" i="7"/>
  <c r="AA29" i="7"/>
  <c r="AB20" i="7"/>
  <c r="AC34" i="7"/>
  <c r="AC43" i="7" s="1"/>
  <c r="AC44" i="7" s="1"/>
  <c r="Z48" i="7"/>
  <c r="Z49" i="7"/>
  <c r="Z50" i="7"/>
  <c r="AA49" i="6"/>
  <c r="AA48" i="6"/>
  <c r="AA29" i="6"/>
  <c r="AB20" i="6"/>
  <c r="AC34" i="6"/>
  <c r="AC43" i="6" s="1"/>
  <c r="AC44" i="6" s="1"/>
  <c r="AB45" i="6"/>
  <c r="AB47" i="6" s="1"/>
  <c r="AA50" i="6"/>
  <c r="AA46" i="6"/>
  <c r="AC47" i="5"/>
  <c r="AC48" i="2" s="1"/>
  <c r="AC29" i="5"/>
  <c r="AD20" i="5"/>
  <c r="AE34" i="5"/>
  <c r="AD45" i="5" l="1"/>
  <c r="AE43" i="5"/>
  <c r="AE35" i="2"/>
  <c r="AE44" i="5"/>
  <c r="AE45" i="2" s="1"/>
  <c r="AE44" i="2"/>
  <c r="X47" i="2"/>
  <c r="Y46" i="5"/>
  <c r="AD46" i="2"/>
  <c r="X48" i="5"/>
  <c r="W49" i="2"/>
  <c r="AC49" i="5"/>
  <c r="V51" i="2"/>
  <c r="W50" i="5"/>
  <c r="AC45" i="7"/>
  <c r="AC46" i="7" s="1"/>
  <c r="AC47" i="7"/>
  <c r="AB29" i="7"/>
  <c r="AC20" i="7"/>
  <c r="AD34" i="7"/>
  <c r="AD43" i="7" s="1"/>
  <c r="AD44" i="7" s="1"/>
  <c r="AA48" i="7"/>
  <c r="AA49" i="7"/>
  <c r="AA50" i="7" s="1"/>
  <c r="AB47" i="7"/>
  <c r="AB48" i="6"/>
  <c r="AB49" i="6"/>
  <c r="AB50" i="6"/>
  <c r="AC45" i="6"/>
  <c r="AC47" i="6"/>
  <c r="AB29" i="6"/>
  <c r="AC20" i="6"/>
  <c r="AD34" i="6"/>
  <c r="AD43" i="6" s="1"/>
  <c r="AD44" i="6" s="1"/>
  <c r="AB46" i="6"/>
  <c r="AD47" i="5"/>
  <c r="AD48" i="2" s="1"/>
  <c r="AE45" i="5"/>
  <c r="AD29" i="5"/>
  <c r="AE20" i="5"/>
  <c r="AF34" i="5"/>
  <c r="AF43" i="5" l="1"/>
  <c r="AF35" i="2"/>
  <c r="X50" i="5"/>
  <c r="W51" i="2"/>
  <c r="AE47" i="5"/>
  <c r="AE48" i="2" s="1"/>
  <c r="AE46" i="2"/>
  <c r="X49" i="2"/>
  <c r="Y48" i="5"/>
  <c r="Y47" i="2"/>
  <c r="Z46" i="5"/>
  <c r="AF44" i="5"/>
  <c r="AF45" i="2" s="1"/>
  <c r="AF44" i="2"/>
  <c r="AC50" i="2"/>
  <c r="AC29" i="7"/>
  <c r="AD20" i="7"/>
  <c r="AE34" i="7"/>
  <c r="AE43" i="7" s="1"/>
  <c r="AE44" i="7" s="1"/>
  <c r="AD45" i="7"/>
  <c r="AD46" i="7" s="1"/>
  <c r="AD47" i="7"/>
  <c r="AC49" i="7"/>
  <c r="AB48" i="7"/>
  <c r="AC48" i="7" s="1"/>
  <c r="AB49" i="7"/>
  <c r="AB50" i="7" s="1"/>
  <c r="AC50" i="7" s="1"/>
  <c r="AC46" i="6"/>
  <c r="AC48" i="6"/>
  <c r="AC49" i="6"/>
  <c r="AC50" i="6" s="1"/>
  <c r="AD45" i="6"/>
  <c r="AD46" i="6" s="1"/>
  <c r="AD47" i="6"/>
  <c r="AC29" i="6"/>
  <c r="AD20" i="6"/>
  <c r="AE34" i="6"/>
  <c r="AE43" i="6" s="1"/>
  <c r="AE44" i="6" s="1"/>
  <c r="AE49" i="5"/>
  <c r="AE50" i="2" s="1"/>
  <c r="AE29" i="5"/>
  <c r="AF20" i="5"/>
  <c r="AG34" i="5"/>
  <c r="AD49" i="5"/>
  <c r="AF45" i="5" l="1"/>
  <c r="AG43" i="5"/>
  <c r="AG35" i="2"/>
  <c r="Z47" i="2"/>
  <c r="AA46" i="5"/>
  <c r="Y49" i="2"/>
  <c r="Z48" i="5"/>
  <c r="AD50" i="2"/>
  <c r="AF47" i="5"/>
  <c r="AF48" i="2" s="1"/>
  <c r="AF46" i="2"/>
  <c r="AG44" i="5"/>
  <c r="AG45" i="2" s="1"/>
  <c r="AG44" i="2"/>
  <c r="X51" i="2"/>
  <c r="Y50" i="5"/>
  <c r="AE45" i="7"/>
  <c r="AE46" i="7" s="1"/>
  <c r="AE47" i="7"/>
  <c r="AD48" i="7"/>
  <c r="AD49" i="7"/>
  <c r="AD50" i="7" s="1"/>
  <c r="AD29" i="7"/>
  <c r="AE20" i="7"/>
  <c r="AF34" i="7"/>
  <c r="AF43" i="7" s="1"/>
  <c r="AF44" i="7" s="1"/>
  <c r="AD29" i="6"/>
  <c r="AE20" i="6"/>
  <c r="AF34" i="6"/>
  <c r="AF43" i="6" s="1"/>
  <c r="AF44" i="6" s="1"/>
  <c r="AD49" i="6"/>
  <c r="AD50" i="6" s="1"/>
  <c r="AD48" i="6"/>
  <c r="AE45" i="6"/>
  <c r="AE46" i="6" s="1"/>
  <c r="AG20" i="5"/>
  <c r="AF29" i="5"/>
  <c r="AH34" i="5"/>
  <c r="AH43" i="5" l="1"/>
  <c r="AH35" i="2"/>
  <c r="AG45" i="5"/>
  <c r="AG47" i="5"/>
  <c r="AG48" i="2" s="1"/>
  <c r="AG46" i="2"/>
  <c r="AH44" i="5"/>
  <c r="AH45" i="2" s="1"/>
  <c r="AH44" i="2"/>
  <c r="Y51" i="2"/>
  <c r="Z50" i="5"/>
  <c r="AA48" i="5"/>
  <c r="Z49" i="2"/>
  <c r="AF49" i="5"/>
  <c r="AA47" i="2"/>
  <c r="AB46" i="5"/>
  <c r="AE29" i="7"/>
  <c r="AF20" i="7"/>
  <c r="AG34" i="7"/>
  <c r="AG43" i="7" s="1"/>
  <c r="AG44" i="7" s="1"/>
  <c r="AE48" i="7"/>
  <c r="AE49" i="7"/>
  <c r="AE50" i="7" s="1"/>
  <c r="AF45" i="7"/>
  <c r="AF47" i="7" s="1"/>
  <c r="AF45" i="6"/>
  <c r="AF46" i="6" s="1"/>
  <c r="AF20" i="6"/>
  <c r="AE29" i="6"/>
  <c r="AG34" i="6"/>
  <c r="AG43" i="6" s="1"/>
  <c r="AG44" i="6" s="1"/>
  <c r="AE47" i="6"/>
  <c r="AG29" i="5"/>
  <c r="AI34" i="5"/>
  <c r="AI43" i="5" l="1"/>
  <c r="AI35" i="2"/>
  <c r="AG49" i="5"/>
  <c r="AG50" i="2" s="1"/>
  <c r="AH45" i="5"/>
  <c r="AH47" i="5" s="1"/>
  <c r="AH48" i="2" s="1"/>
  <c r="Z51" i="2"/>
  <c r="AA50" i="5"/>
  <c r="AA49" i="2"/>
  <c r="AB48" i="5"/>
  <c r="AB47" i="2"/>
  <c r="AC46" i="5"/>
  <c r="AF50" i="2"/>
  <c r="AF49" i="7"/>
  <c r="AF48" i="7"/>
  <c r="AF50" i="7"/>
  <c r="AG45" i="7"/>
  <c r="AG47" i="7" s="1"/>
  <c r="AF29" i="7"/>
  <c r="AG20" i="7"/>
  <c r="AH34" i="7"/>
  <c r="AH43" i="7" s="1"/>
  <c r="AH44" i="7" s="1"/>
  <c r="AF46" i="7"/>
  <c r="AE49" i="6"/>
  <c r="AE50" i="6" s="1"/>
  <c r="AE48" i="6"/>
  <c r="AF47" i="6"/>
  <c r="AG45" i="6"/>
  <c r="AG46" i="6" s="1"/>
  <c r="AG20" i="6"/>
  <c r="AF29" i="6"/>
  <c r="AH34" i="6"/>
  <c r="AH43" i="6" s="1"/>
  <c r="AH44" i="6" s="1"/>
  <c r="AH46" i="2" l="1"/>
  <c r="AI44" i="5"/>
  <c r="AI44" i="2"/>
  <c r="AH49" i="5"/>
  <c r="AH50" i="2" s="1"/>
  <c r="AA51" i="2"/>
  <c r="AB50" i="5"/>
  <c r="AC47" i="2"/>
  <c r="AD46" i="5"/>
  <c r="AB49" i="2"/>
  <c r="AC48" i="5"/>
  <c r="AG49" i="7"/>
  <c r="AG48" i="7"/>
  <c r="AH45" i="7"/>
  <c r="AH47" i="7" s="1"/>
  <c r="AG29" i="7"/>
  <c r="AI34" i="7"/>
  <c r="AI43" i="7" s="1"/>
  <c r="AI44" i="7" s="1"/>
  <c r="AG50" i="7"/>
  <c r="AG46" i="7"/>
  <c r="AH46" i="7" s="1"/>
  <c r="AG29" i="6"/>
  <c r="AI34" i="6"/>
  <c r="AI43" i="6" s="1"/>
  <c r="AI44" i="6" s="1"/>
  <c r="AG47" i="6"/>
  <c r="AF49" i="6"/>
  <c r="AF50" i="6" s="1"/>
  <c r="AF48" i="6"/>
  <c r="AH45" i="6"/>
  <c r="AH46" i="6" s="1"/>
  <c r="AI45" i="2" l="1"/>
  <c r="AI45" i="5"/>
  <c r="AC49" i="2"/>
  <c r="AD48" i="5"/>
  <c r="AD47" i="2"/>
  <c r="AE46" i="5"/>
  <c r="AB51" i="2"/>
  <c r="AC50" i="5"/>
  <c r="AH48" i="7"/>
  <c r="AH49" i="7"/>
  <c r="AI45" i="7"/>
  <c r="AI47" i="7"/>
  <c r="AI46" i="7"/>
  <c r="AH50" i="7"/>
  <c r="AH47" i="6"/>
  <c r="AH49" i="6"/>
  <c r="AG48" i="6"/>
  <c r="AH48" i="6" s="1"/>
  <c r="AG49" i="6"/>
  <c r="AG50" i="6" s="1"/>
  <c r="AH50" i="6" s="1"/>
  <c r="AI45" i="6"/>
  <c r="AI46" i="6" s="1"/>
  <c r="AI46" i="2" l="1"/>
  <c r="AI47" i="5"/>
  <c r="AE47" i="2"/>
  <c r="AF46" i="5"/>
  <c r="AC51" i="2"/>
  <c r="AD50" i="5"/>
  <c r="AD49" i="2"/>
  <c r="AE48" i="5"/>
  <c r="AI48" i="7"/>
  <c r="AI49" i="7"/>
  <c r="AI50" i="7" s="1"/>
  <c r="AI47" i="6"/>
  <c r="AI48" i="2" l="1"/>
  <c r="AI49" i="5"/>
  <c r="AI50" i="2" s="1"/>
  <c r="AE49" i="2"/>
  <c r="AF48" i="5"/>
  <c r="AE50" i="5"/>
  <c r="AD51" i="2"/>
  <c r="AF47" i="2"/>
  <c r="AG46" i="5"/>
  <c r="AI49" i="6"/>
  <c r="AI50" i="6" s="1"/>
  <c r="AI48" i="6"/>
  <c r="AG47" i="2" l="1"/>
  <c r="AH46" i="5"/>
  <c r="AE51" i="2"/>
  <c r="AF50" i="5"/>
  <c r="AF49" i="2"/>
  <c r="AG48" i="5"/>
  <c r="D29" i="4"/>
  <c r="E9" i="4"/>
  <c r="AM7" i="4"/>
  <c r="AL7" i="4"/>
  <c r="AK7" i="4"/>
  <c r="AJ7" i="4"/>
  <c r="AI7" i="4"/>
  <c r="AH7" i="4"/>
  <c r="AG7" i="4"/>
  <c r="AF7" i="4"/>
  <c r="AG3" i="4" s="1"/>
  <c r="AG38" i="4" s="1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Y3" i="4"/>
  <c r="W36" i="4" s="1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U43" i="2" s="1"/>
  <c r="R29" i="2"/>
  <c r="Q29" i="2"/>
  <c r="P29" i="2"/>
  <c r="O29" i="2"/>
  <c r="N29" i="2"/>
  <c r="M29" i="2"/>
  <c r="L29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D30" i="2" s="1"/>
  <c r="D35" i="2" s="1"/>
  <c r="D32" i="1"/>
  <c r="E32" i="1"/>
  <c r="F32" i="1"/>
  <c r="C25" i="1"/>
  <c r="C23" i="1"/>
  <c r="C30" i="1" s="1"/>
  <c r="C22" i="1"/>
  <c r="C17" i="1"/>
  <c r="C13" i="1"/>
  <c r="C7" i="1"/>
  <c r="C6" i="1"/>
  <c r="C5" i="1"/>
  <c r="C4" i="1"/>
  <c r="AG49" i="2" l="1"/>
  <c r="AH48" i="5"/>
  <c r="AF51" i="2"/>
  <c r="AG50" i="5"/>
  <c r="AH47" i="2"/>
  <c r="AI46" i="5"/>
  <c r="AI47" i="2" s="1"/>
  <c r="E30" i="2"/>
  <c r="AJ3" i="4"/>
  <c r="AI37" i="4" s="1"/>
  <c r="AK3" i="4"/>
  <c r="AL3" i="4"/>
  <c r="AI35" i="4" s="1"/>
  <c r="AE3" i="4"/>
  <c r="AI42" i="4" s="1"/>
  <c r="AM3" i="4"/>
  <c r="AD35" i="4"/>
  <c r="AE36" i="4"/>
  <c r="AH36" i="4"/>
  <c r="Q3" i="4"/>
  <c r="N35" i="4" s="1"/>
  <c r="O36" i="4"/>
  <c r="W3" i="4"/>
  <c r="X39" i="4" s="1"/>
  <c r="O3" i="4"/>
  <c r="S42" i="4" s="1"/>
  <c r="L3" i="4"/>
  <c r="K37" i="4" s="1"/>
  <c r="T3" i="4"/>
  <c r="T38" i="4" s="1"/>
  <c r="AB3" i="4"/>
  <c r="AD40" i="4" s="1"/>
  <c r="M3" i="4"/>
  <c r="L37" i="4" s="1"/>
  <c r="U3" i="4"/>
  <c r="U38" i="4" s="1"/>
  <c r="AC3" i="4"/>
  <c r="AC38" i="4" s="1"/>
  <c r="V35" i="4"/>
  <c r="N3" i="4"/>
  <c r="K35" i="4" s="1"/>
  <c r="V3" i="4"/>
  <c r="S35" i="4" s="1"/>
  <c r="AD30" i="2"/>
  <c r="AE30" i="2"/>
  <c r="W30" i="2"/>
  <c r="O30" i="2"/>
  <c r="G30" i="2"/>
  <c r="M30" i="2"/>
  <c r="N30" i="2"/>
  <c r="V30" i="2"/>
  <c r="U30" i="2"/>
  <c r="AC30" i="2"/>
  <c r="F30" i="2"/>
  <c r="I30" i="2"/>
  <c r="Q30" i="2"/>
  <c r="Y30" i="2"/>
  <c r="AG30" i="2"/>
  <c r="H30" i="2"/>
  <c r="Q38" i="4"/>
  <c r="Y38" i="4"/>
  <c r="R35" i="4"/>
  <c r="X41" i="4"/>
  <c r="W40" i="4"/>
  <c r="Y42" i="4"/>
  <c r="V39" i="4"/>
  <c r="S36" i="4"/>
  <c r="AH35" i="4"/>
  <c r="AI36" i="4"/>
  <c r="X3" i="4"/>
  <c r="S3" i="4"/>
  <c r="R3" i="4"/>
  <c r="AA3" i="4"/>
  <c r="Z3" i="4"/>
  <c r="AI3" i="4"/>
  <c r="AH3" i="4"/>
  <c r="K3" i="4"/>
  <c r="Z35" i="4"/>
  <c r="AF41" i="4"/>
  <c r="AE40" i="4"/>
  <c r="AG42" i="4"/>
  <c r="AD39" i="4"/>
  <c r="AD3" i="4"/>
  <c r="T37" i="4"/>
  <c r="P3" i="4"/>
  <c r="AF3" i="4"/>
  <c r="R39" i="4"/>
  <c r="Z39" i="4"/>
  <c r="AH39" i="4"/>
  <c r="U42" i="4"/>
  <c r="AC42" i="4"/>
  <c r="S40" i="4"/>
  <c r="AA40" i="4"/>
  <c r="AI40" i="4"/>
  <c r="T41" i="4"/>
  <c r="AB41" i="4"/>
  <c r="P37" i="4"/>
  <c r="X37" i="4"/>
  <c r="AF37" i="4"/>
  <c r="AG35" i="4"/>
  <c r="AC43" i="2"/>
  <c r="X30" i="2"/>
  <c r="P30" i="2"/>
  <c r="S43" i="2"/>
  <c r="AA43" i="2"/>
  <c r="AI43" i="2"/>
  <c r="R43" i="2"/>
  <c r="J30" i="2"/>
  <c r="R30" i="2"/>
  <c r="Z30" i="2"/>
  <c r="Z43" i="2"/>
  <c r="AG43" i="2"/>
  <c r="AF30" i="2"/>
  <c r="Q43" i="2"/>
  <c r="V43" i="2"/>
  <c r="AD43" i="2"/>
  <c r="K30" i="2"/>
  <c r="S30" i="2"/>
  <c r="AA30" i="2"/>
  <c r="Y43" i="2"/>
  <c r="L30" i="2"/>
  <c r="T30" i="2"/>
  <c r="AB30" i="2"/>
  <c r="C12" i="1"/>
  <c r="C32" i="1" s="1"/>
  <c r="AG51" i="2" l="1"/>
  <c r="AH50" i="5"/>
  <c r="AH49" i="2"/>
  <c r="AI48" i="5"/>
  <c r="AI49" i="2" s="1"/>
  <c r="AH41" i="4"/>
  <c r="AB35" i="4"/>
  <c r="AD37" i="4"/>
  <c r="AE38" i="4"/>
  <c r="AC36" i="4"/>
  <c r="AG40" i="4"/>
  <c r="AF39" i="4"/>
  <c r="E11" i="4"/>
  <c r="R42" i="4"/>
  <c r="T35" i="4"/>
  <c r="Z41" i="4"/>
  <c r="N38" i="4"/>
  <c r="V37" i="4"/>
  <c r="L36" i="4"/>
  <c r="AA42" i="4"/>
  <c r="O39" i="4"/>
  <c r="P42" i="4"/>
  <c r="AA36" i="4"/>
  <c r="AB37" i="4"/>
  <c r="Y40" i="4"/>
  <c r="V40" i="4"/>
  <c r="P40" i="4"/>
  <c r="W38" i="4"/>
  <c r="R41" i="4"/>
  <c r="U36" i="4"/>
  <c r="L35" i="4"/>
  <c r="U37" i="4"/>
  <c r="M39" i="4"/>
  <c r="AB38" i="4"/>
  <c r="V38" i="4"/>
  <c r="AC39" i="4"/>
  <c r="T36" i="4"/>
  <c r="AF42" i="4"/>
  <c r="W39" i="4"/>
  <c r="J36" i="4"/>
  <c r="U39" i="4"/>
  <c r="N37" i="4"/>
  <c r="Z36" i="4"/>
  <c r="L38" i="4"/>
  <c r="X42" i="4"/>
  <c r="O38" i="4"/>
  <c r="K36" i="4"/>
  <c r="N39" i="4"/>
  <c r="Q42" i="4"/>
  <c r="W41" i="4"/>
  <c r="AE41" i="4"/>
  <c r="Q40" i="4"/>
  <c r="X40" i="4"/>
  <c r="Q41" i="4"/>
  <c r="O41" i="4"/>
  <c r="O40" i="4"/>
  <c r="Y35" i="4"/>
  <c r="S37" i="4"/>
  <c r="M36" i="4"/>
  <c r="Y41" i="4"/>
  <c r="I35" i="4"/>
  <c r="P41" i="4"/>
  <c r="AA37" i="4"/>
  <c r="P39" i="4"/>
  <c r="Z42" i="4"/>
  <c r="N40" i="4"/>
  <c r="M38" i="4"/>
  <c r="Q35" i="4"/>
  <c r="R36" i="4"/>
  <c r="M37" i="4"/>
  <c r="J35" i="4"/>
  <c r="E29" i="4"/>
  <c r="F20" i="4"/>
  <c r="Q37" i="4"/>
  <c r="U41" i="4"/>
  <c r="O35" i="4"/>
  <c r="T40" i="4"/>
  <c r="V42" i="4"/>
  <c r="S39" i="4"/>
  <c r="P36" i="4"/>
  <c r="R38" i="4"/>
  <c r="R37" i="4"/>
  <c r="P35" i="4"/>
  <c r="W42" i="4"/>
  <c r="V41" i="4"/>
  <c r="U40" i="4"/>
  <c r="T39" i="4"/>
  <c r="Q36" i="4"/>
  <c r="S38" i="4"/>
  <c r="Y37" i="4"/>
  <c r="AB40" i="4"/>
  <c r="W35" i="4"/>
  <c r="AC41" i="4"/>
  <c r="AD42" i="4"/>
  <c r="AA39" i="4"/>
  <c r="X36" i="4"/>
  <c r="Z38" i="4"/>
  <c r="AD36" i="4"/>
  <c r="AF38" i="4"/>
  <c r="AE37" i="4"/>
  <c r="AC35" i="4"/>
  <c r="AI41" i="4"/>
  <c r="AH40" i="4"/>
  <c r="AG39" i="4"/>
  <c r="AG41" i="4"/>
  <c r="AF40" i="4"/>
  <c r="AH42" i="4"/>
  <c r="AE39" i="4"/>
  <c r="AB36" i="4"/>
  <c r="AD38" i="4"/>
  <c r="AC37" i="4"/>
  <c r="AA35" i="4"/>
  <c r="V36" i="4"/>
  <c r="X38" i="4"/>
  <c r="W37" i="4"/>
  <c r="U35" i="4"/>
  <c r="AA41" i="4"/>
  <c r="Z40" i="4"/>
  <c r="AB42" i="4"/>
  <c r="Y39" i="4"/>
  <c r="G34" i="4"/>
  <c r="J37" i="4"/>
  <c r="O42" i="4"/>
  <c r="L39" i="4"/>
  <c r="H35" i="4"/>
  <c r="J3" i="4"/>
  <c r="D11" i="4" s="1"/>
  <c r="N41" i="4"/>
  <c r="M40" i="4"/>
  <c r="I36" i="4"/>
  <c r="K38" i="4"/>
  <c r="N36" i="4"/>
  <c r="P38" i="4"/>
  <c r="M35" i="4"/>
  <c r="T42" i="4"/>
  <c r="S41" i="4"/>
  <c r="R40" i="4"/>
  <c r="O37" i="4"/>
  <c r="Q39" i="4"/>
  <c r="AG37" i="4"/>
  <c r="AE35" i="4"/>
  <c r="AI39" i="4"/>
  <c r="AF36" i="4"/>
  <c r="AH38" i="4"/>
  <c r="Z37" i="4"/>
  <c r="AE42" i="4"/>
  <c r="X35" i="4"/>
  <c r="AB39" i="4"/>
  <c r="AD41" i="4"/>
  <c r="AC40" i="4"/>
  <c r="Y36" i="4"/>
  <c r="AA38" i="4"/>
  <c r="AH37" i="4"/>
  <c r="AF35" i="4"/>
  <c r="AG36" i="4"/>
  <c r="AI38" i="4"/>
  <c r="O43" i="2"/>
  <c r="AB43" i="2"/>
  <c r="T43" i="2"/>
  <c r="X43" i="2"/>
  <c r="P43" i="2"/>
  <c r="AE43" i="2"/>
  <c r="W43" i="2"/>
  <c r="AF43" i="2"/>
  <c r="AH43" i="2"/>
  <c r="AH51" i="2" l="1"/>
  <c r="AI50" i="5"/>
  <c r="AI51" i="2" s="1"/>
  <c r="G20" i="4"/>
  <c r="H34" i="4"/>
  <c r="F29" i="4"/>
  <c r="F34" i="4"/>
  <c r="F43" i="4" s="1"/>
  <c r="F44" i="4" s="1"/>
  <c r="M41" i="4"/>
  <c r="L40" i="4"/>
  <c r="I37" i="4"/>
  <c r="G35" i="4"/>
  <c r="G43" i="4" s="1"/>
  <c r="G44" i="4" s="1"/>
  <c r="N42" i="4"/>
  <c r="K39" i="4"/>
  <c r="H36" i="4"/>
  <c r="J38" i="4"/>
  <c r="N43" i="2"/>
  <c r="H43" i="4" l="1"/>
  <c r="H44" i="4" s="1"/>
  <c r="H45" i="4" s="1"/>
  <c r="H47" i="4" s="1"/>
  <c r="H20" i="4"/>
  <c r="G29" i="4"/>
  <c r="I34" i="4"/>
  <c r="I43" i="4" s="1"/>
  <c r="I44" i="4" s="1"/>
  <c r="I45" i="4" s="1"/>
  <c r="I47" i="4" s="1"/>
  <c r="G45" i="4"/>
  <c r="G47" i="4" s="1"/>
  <c r="F45" i="4"/>
  <c r="F47" i="4" s="1"/>
  <c r="F46" i="4" l="1"/>
  <c r="J34" i="4"/>
  <c r="J43" i="4" s="1"/>
  <c r="J44" i="4" s="1"/>
  <c r="J45" i="4" s="1"/>
  <c r="J47" i="4" s="1"/>
  <c r="H29" i="4"/>
  <c r="I20" i="4"/>
  <c r="G46" i="4"/>
  <c r="H46" i="4" s="1"/>
  <c r="I46" i="4" s="1"/>
  <c r="H49" i="4"/>
  <c r="I49" i="4"/>
  <c r="G49" i="4"/>
  <c r="F48" i="4"/>
  <c r="G48" i="4" s="1"/>
  <c r="H48" i="4" s="1"/>
  <c r="I48" i="4" s="1"/>
  <c r="F49" i="4"/>
  <c r="F50" i="4" s="1"/>
  <c r="J46" i="4" l="1"/>
  <c r="J49" i="4"/>
  <c r="J48" i="4"/>
  <c r="I29" i="4"/>
  <c r="J20" i="4"/>
  <c r="K34" i="4"/>
  <c r="K43" i="4" s="1"/>
  <c r="K44" i="4" s="1"/>
  <c r="K45" i="4" s="1"/>
  <c r="K47" i="4" s="1"/>
  <c r="G50" i="4"/>
  <c r="H50" i="4" s="1"/>
  <c r="I50" i="4" s="1"/>
  <c r="J50" i="4" s="1"/>
  <c r="K49" i="4" l="1"/>
  <c r="K50" i="4" s="1"/>
  <c r="L34" i="4"/>
  <c r="L43" i="4" s="1"/>
  <c r="L44" i="4" s="1"/>
  <c r="L45" i="4" s="1"/>
  <c r="L47" i="4" s="1"/>
  <c r="J29" i="4"/>
  <c r="K20" i="4"/>
  <c r="K46" i="4"/>
  <c r="K48" i="4"/>
  <c r="L46" i="4" l="1"/>
  <c r="L48" i="4"/>
  <c r="L49" i="4"/>
  <c r="L50" i="4" s="1"/>
  <c r="K29" i="4"/>
  <c r="L20" i="4"/>
  <c r="M34" i="4"/>
  <c r="M43" i="4" s="1"/>
  <c r="M44" i="4" s="1"/>
  <c r="M45" i="4" s="1"/>
  <c r="M47" i="4" s="1"/>
  <c r="M49" i="4" l="1"/>
  <c r="M50" i="4" s="1"/>
  <c r="N34" i="4"/>
  <c r="N43" i="4" s="1"/>
  <c r="N44" i="4" s="1"/>
  <c r="N45" i="4" s="1"/>
  <c r="N47" i="4" s="1"/>
  <c r="M20" i="4"/>
  <c r="L29" i="4"/>
  <c r="M46" i="4"/>
  <c r="M48" i="4"/>
  <c r="N46" i="4" l="1"/>
  <c r="M29" i="4"/>
  <c r="N20" i="4"/>
  <c r="O34" i="4"/>
  <c r="O43" i="4" s="1"/>
  <c r="O44" i="4" s="1"/>
  <c r="O45" i="4" s="1"/>
  <c r="O47" i="4" s="1"/>
  <c r="N49" i="4"/>
  <c r="N50" i="4" s="1"/>
  <c r="N48" i="4"/>
  <c r="O48" i="4" l="1"/>
  <c r="O49" i="4"/>
  <c r="O50" i="4" s="1"/>
  <c r="N29" i="4"/>
  <c r="P34" i="4"/>
  <c r="P43" i="4" s="1"/>
  <c r="P44" i="4" s="1"/>
  <c r="O20" i="4"/>
  <c r="O46" i="4"/>
  <c r="P45" i="4" l="1"/>
  <c r="P47" i="4" s="1"/>
  <c r="P20" i="4"/>
  <c r="Q34" i="4"/>
  <c r="Q43" i="4" s="1"/>
  <c r="Q44" i="4" s="1"/>
  <c r="O29" i="4"/>
  <c r="P46" i="4" l="1"/>
  <c r="P49" i="4"/>
  <c r="P50" i="4" s="1"/>
  <c r="P48" i="4"/>
  <c r="Q20" i="4"/>
  <c r="R34" i="4"/>
  <c r="R43" i="4" s="1"/>
  <c r="R44" i="4" s="1"/>
  <c r="R45" i="4" s="1"/>
  <c r="R47" i="4" s="1"/>
  <c r="P29" i="4"/>
  <c r="Q45" i="4"/>
  <c r="Q46" i="4" l="1"/>
  <c r="R46" i="4" s="1"/>
  <c r="R49" i="4"/>
  <c r="Q29" i="4"/>
  <c r="R20" i="4"/>
  <c r="S34" i="4"/>
  <c r="S43" i="4" s="1"/>
  <c r="S44" i="4" s="1"/>
  <c r="S45" i="4" s="1"/>
  <c r="S47" i="4" s="1"/>
  <c r="Q47" i="4"/>
  <c r="Q49" i="4" s="1"/>
  <c r="Q50" i="4" s="1"/>
  <c r="R50" i="4" s="1"/>
  <c r="Q48" i="4" l="1"/>
  <c r="R48" i="4" s="1"/>
  <c r="S48" i="4" s="1"/>
  <c r="S49" i="4"/>
  <c r="S50" i="4" s="1"/>
  <c r="T34" i="4"/>
  <c r="T43" i="4" s="1"/>
  <c r="T44" i="4" s="1"/>
  <c r="T45" i="4" s="1"/>
  <c r="T47" i="4" s="1"/>
  <c r="R29" i="4"/>
  <c r="S20" i="4"/>
  <c r="S46" i="4"/>
  <c r="T49" i="4" l="1"/>
  <c r="T50" i="4" s="1"/>
  <c r="T48" i="4"/>
  <c r="T20" i="4"/>
  <c r="S29" i="4"/>
  <c r="U34" i="4"/>
  <c r="U43" i="4" s="1"/>
  <c r="U44" i="4" s="1"/>
  <c r="U45" i="4" s="1"/>
  <c r="U47" i="4" s="1"/>
  <c r="T46" i="4"/>
  <c r="U46" i="4" l="1"/>
  <c r="V34" i="4"/>
  <c r="V43" i="4" s="1"/>
  <c r="V44" i="4" s="1"/>
  <c r="V45" i="4" s="1"/>
  <c r="V47" i="4" s="1"/>
  <c r="U20" i="4"/>
  <c r="T29" i="4"/>
  <c r="U49" i="4"/>
  <c r="U50" i="4" s="1"/>
  <c r="U48" i="4"/>
  <c r="V20" i="4" l="1"/>
  <c r="W34" i="4"/>
  <c r="W43" i="4" s="1"/>
  <c r="W44" i="4" s="1"/>
  <c r="W45" i="4" s="1"/>
  <c r="W47" i="4" s="1"/>
  <c r="U29" i="4"/>
  <c r="V49" i="4"/>
  <c r="V50" i="4" s="1"/>
  <c r="V48" i="4"/>
  <c r="V46" i="4"/>
  <c r="W46" i="4" s="1"/>
  <c r="W20" i="4" l="1"/>
  <c r="X34" i="4"/>
  <c r="X43" i="4" s="1"/>
  <c r="X44" i="4" s="1"/>
  <c r="X45" i="4" s="1"/>
  <c r="X47" i="4" s="1"/>
  <c r="V29" i="4"/>
  <c r="W49" i="4"/>
  <c r="W50" i="4" s="1"/>
  <c r="W48" i="4"/>
  <c r="X49" i="4" l="1"/>
  <c r="X50" i="4" s="1"/>
  <c r="X48" i="4"/>
  <c r="X46" i="4"/>
  <c r="X20" i="4"/>
  <c r="W29" i="4"/>
  <c r="Y34" i="4"/>
  <c r="Y43" i="4" s="1"/>
  <c r="Y44" i="4" s="1"/>
  <c r="Y45" i="4" s="1"/>
  <c r="Y47" i="4" s="1"/>
  <c r="Y49" i="4" l="1"/>
  <c r="Y50" i="4" s="1"/>
  <c r="Y48" i="4"/>
  <c r="X29" i="4"/>
  <c r="Z34" i="4"/>
  <c r="Z43" i="4" s="1"/>
  <c r="Z44" i="4" s="1"/>
  <c r="Z45" i="4" s="1"/>
  <c r="Z47" i="4" s="1"/>
  <c r="Y20" i="4"/>
  <c r="Y46" i="4"/>
  <c r="Z46" i="4" l="1"/>
  <c r="Z20" i="4"/>
  <c r="Y29" i="4"/>
  <c r="AA34" i="4"/>
  <c r="AA43" i="4" s="1"/>
  <c r="AA44" i="4" s="1"/>
  <c r="AA45" i="4" s="1"/>
  <c r="AA47" i="4" s="1"/>
  <c r="Z49" i="4"/>
  <c r="Z50" i="4" s="1"/>
  <c r="Z48" i="4"/>
  <c r="AA49" i="4" l="1"/>
  <c r="AA50" i="4" s="1"/>
  <c r="AA48" i="4"/>
  <c r="AA20" i="4"/>
  <c r="AB34" i="4"/>
  <c r="AB43" i="4" s="1"/>
  <c r="AB44" i="4" s="1"/>
  <c r="AB45" i="4" s="1"/>
  <c r="AB47" i="4" s="1"/>
  <c r="Z29" i="4"/>
  <c r="AA46" i="4"/>
  <c r="AB46" i="4" l="1"/>
  <c r="AB20" i="4"/>
  <c r="AC34" i="4"/>
  <c r="AC43" i="4" s="1"/>
  <c r="AC44" i="4" s="1"/>
  <c r="AC45" i="4" s="1"/>
  <c r="AC47" i="4" s="1"/>
  <c r="AA29" i="4"/>
  <c r="AB49" i="4"/>
  <c r="AB50" i="4" s="1"/>
  <c r="AB48" i="4"/>
  <c r="AC49" i="4" l="1"/>
  <c r="AC50" i="4" s="1"/>
  <c r="AC48" i="4"/>
  <c r="AC20" i="4"/>
  <c r="AD34" i="4"/>
  <c r="AD43" i="4" s="1"/>
  <c r="AD44" i="4" s="1"/>
  <c r="AD45" i="4" s="1"/>
  <c r="AD47" i="4" s="1"/>
  <c r="AB29" i="4"/>
  <c r="AC46" i="4"/>
  <c r="AD49" i="4" l="1"/>
  <c r="AD50" i="4" s="1"/>
  <c r="AD48" i="4"/>
  <c r="AD46" i="4"/>
  <c r="AD20" i="4"/>
  <c r="AC29" i="4"/>
  <c r="AE34" i="4"/>
  <c r="AE43" i="4" s="1"/>
  <c r="AE44" i="4" s="1"/>
  <c r="AE45" i="4" s="1"/>
  <c r="AE47" i="4" s="1"/>
  <c r="AE49" i="4" l="1"/>
  <c r="AE50" i="4" s="1"/>
  <c r="AE48" i="4"/>
  <c r="AF34" i="4"/>
  <c r="AF43" i="4" s="1"/>
  <c r="AF44" i="4" s="1"/>
  <c r="AF45" i="4" s="1"/>
  <c r="AF47" i="4" s="1"/>
  <c r="AE20" i="4"/>
  <c r="AD29" i="4"/>
  <c r="AE46" i="4"/>
  <c r="AF46" i="4" l="1"/>
  <c r="AF49" i="4"/>
  <c r="AF20" i="4"/>
  <c r="AE29" i="4"/>
  <c r="AG34" i="4"/>
  <c r="AG43" i="4" s="1"/>
  <c r="AG44" i="4" s="1"/>
  <c r="AF48" i="4"/>
  <c r="AF50" i="4"/>
  <c r="AG45" i="4" l="1"/>
  <c r="AG46" i="4" s="1"/>
  <c r="AF29" i="4"/>
  <c r="AG20" i="4"/>
  <c r="AH34" i="4"/>
  <c r="AH43" i="4" s="1"/>
  <c r="AH44" i="4" s="1"/>
  <c r="AH45" i="4" s="1"/>
  <c r="AH47" i="4" s="1"/>
  <c r="AH49" i="4" l="1"/>
  <c r="AG29" i="4"/>
  <c r="AI34" i="4"/>
  <c r="AI43" i="4" s="1"/>
  <c r="AI44" i="4" s="1"/>
  <c r="AI45" i="4" s="1"/>
  <c r="AI47" i="4" s="1"/>
  <c r="AH46" i="4"/>
  <c r="AG47" i="4"/>
  <c r="AG49" i="4" l="1"/>
  <c r="AG50" i="4" s="1"/>
  <c r="AH50" i="4" s="1"/>
  <c r="AG48" i="4"/>
  <c r="AH48" i="4" s="1"/>
  <c r="AI48" i="4" s="1"/>
  <c r="AI46" i="4"/>
  <c r="AI49" i="4"/>
  <c r="AI50" i="4" l="1"/>
</calcChain>
</file>

<file path=xl/sharedStrings.xml><?xml version="1.0" encoding="utf-8"?>
<sst xmlns="http://schemas.openxmlformats.org/spreadsheetml/2006/main" count="271" uniqueCount="100">
  <si>
    <t>Nombre Sitio</t>
  </si>
  <si>
    <t>Región</t>
  </si>
  <si>
    <t>Area for Restoration
(ha)</t>
  </si>
  <si>
    <t>Area for Rehabilitation
Final Version $$(ha)</t>
  </si>
  <si>
    <t>Area for Rehabilitation Agroforestal
(ha)</t>
  </si>
  <si>
    <t>Area for Rehabilitation SIlvopastoril
(ha)</t>
  </si>
  <si>
    <t>ABOVE-GROUND NET BIOMASS GROWTH IN NATURAL FORESTS</t>
  </si>
  <si>
    <t>Sierra Nevada de Santa Marta</t>
  </si>
  <si>
    <t>Caribe</t>
  </si>
  <si>
    <t>Ampliación Sierra Nevada Norte</t>
  </si>
  <si>
    <t>Ampliación Sierra Nevada Sur</t>
  </si>
  <si>
    <t>Cienaga Grande de Santa Marta</t>
  </si>
  <si>
    <t>Cuenca Media y Baja río Fundación</t>
  </si>
  <si>
    <t>Los Besotes</t>
  </si>
  <si>
    <t>Serrania del Perija</t>
  </si>
  <si>
    <t>Cuenca Río Seco y Corr. Guacoche/Guacochito</t>
  </si>
  <si>
    <t>Las Hermosas</t>
  </si>
  <si>
    <t>Andes</t>
  </si>
  <si>
    <t>Cuenca Rios Amaime Cerritos</t>
  </si>
  <si>
    <t>Los Nevados</t>
  </si>
  <si>
    <t>Cuenca Rio Chinchina</t>
  </si>
  <si>
    <t>PNN Chingaza</t>
  </si>
  <si>
    <t>Orinoquia</t>
  </si>
  <si>
    <t>Gachala Junin</t>
  </si>
  <si>
    <t>Cuenca Guatiquia</t>
  </si>
  <si>
    <t>Cuenca Guayuriba</t>
  </si>
  <si>
    <t>Sierra de la Macarena</t>
  </si>
  <si>
    <t>Amazonas</t>
  </si>
  <si>
    <t>Serrania La Lindosa - Angosturas II</t>
  </si>
  <si>
    <t>Nucleo 1 Puerto nuevo</t>
  </si>
  <si>
    <t>Nucleo 2 Picalojo</t>
  </si>
  <si>
    <t>Ronda Caño Dorado</t>
  </si>
  <si>
    <t>RPN Capricho y Mirolindo</t>
  </si>
  <si>
    <t>Serrania de Chiribiquete</t>
  </si>
  <si>
    <t>San Lucas</t>
  </si>
  <si>
    <t>Totales</t>
  </si>
  <si>
    <t>TOTAL</t>
  </si>
  <si>
    <t>Latinamerica and Caribbean biomass growth rate (Bernal et al 2018)</t>
  </si>
  <si>
    <r>
      <t>Biomasa anual (T C ha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</si>
  <si>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y(t) = y</t>
    </r>
    <r>
      <rPr>
        <b/>
        <vertAlign val="subscript"/>
        <sz val="14"/>
        <color theme="1"/>
        <rFont val="Arial"/>
        <family val="2"/>
      </rPr>
      <t>max</t>
    </r>
    <r>
      <rPr>
        <b/>
        <sz val="14"/>
        <color theme="1"/>
        <rFont val="Arial"/>
        <family val="2"/>
      </rPr>
      <t>[1-e</t>
    </r>
    <r>
      <rPr>
        <b/>
        <vertAlign val="superscript"/>
        <sz val="14"/>
        <color theme="1"/>
        <rFont val="Arial"/>
        <family val="2"/>
      </rPr>
      <t>-kt</t>
    </r>
    <r>
      <rPr>
        <b/>
        <sz val="14"/>
        <color theme="1"/>
        <rFont val="Arial"/>
        <family val="2"/>
      </rPr>
      <t>]</t>
    </r>
    <r>
      <rPr>
        <b/>
        <vertAlign val="superscript"/>
        <sz val="14"/>
        <color theme="1"/>
        <rFont val="Arial"/>
        <family val="2"/>
      </rPr>
      <t>p</t>
    </r>
  </si>
  <si>
    <t>Año</t>
  </si>
  <si>
    <t>AGB (t C/ha)</t>
  </si>
  <si>
    <t>ymax &lt;20</t>
  </si>
  <si>
    <t>Y max &gt;20</t>
  </si>
  <si>
    <r>
      <t>Crecimiento de biomasa aérea acumulada (T C ha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</si>
  <si>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k</t>
  </si>
  <si>
    <t>No. de año</t>
  </si>
  <si>
    <t>p</t>
  </si>
  <si>
    <t>Fraccion de carbono</t>
  </si>
  <si>
    <t>Factor de conversion C-CO2</t>
  </si>
  <si>
    <t>&lt; 20 años</t>
  </si>
  <si>
    <t>&gt; 20 años</t>
  </si>
  <si>
    <t>(Elaboración con base en el documento elaborado por el Consorcio del Proyecto Trayectorias de Descarbonización)</t>
  </si>
  <si>
    <t xml:space="preserve"> </t>
  </si>
  <si>
    <t>Total hectáreas/año</t>
  </si>
  <si>
    <r>
      <t>Remociones de T CO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e</t>
    </r>
  </si>
  <si>
    <t>Hectáreas plantadas en el año</t>
  </si>
  <si>
    <r>
      <t>Biomasa Aerea t m.s. en el a</t>
    </r>
    <r>
      <rPr>
        <b/>
        <sz val="11"/>
        <color theme="1"/>
        <rFont val="Calibri"/>
        <family val="2"/>
      </rPr>
      <t>ño</t>
    </r>
  </si>
  <si>
    <t>Remociones t AG C en el año</t>
  </si>
  <si>
    <t>Remociones t BG C en el año</t>
  </si>
  <si>
    <r>
      <t>Remociones  t C</t>
    </r>
    <r>
      <rPr>
        <b/>
        <sz val="11"/>
        <color theme="1"/>
        <rFont val="Calibri"/>
        <family val="2"/>
        <scheme val="minor"/>
      </rPr>
      <t xml:space="preserve"> acumulativas</t>
    </r>
  </si>
  <si>
    <r>
      <t>Remociones 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 en el año</t>
    </r>
  </si>
  <si>
    <r>
      <t>Remociones 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 acumulativa</t>
    </r>
  </si>
  <si>
    <t>Remociones t CO2e/ha en el año</t>
  </si>
  <si>
    <t>Remociones t CO2e/ha acumulativa</t>
  </si>
  <si>
    <t xml:space="preserve">Total Area to restore = </t>
  </si>
  <si>
    <t xml:space="preserve">Yearly planting first 9 years = </t>
  </si>
  <si>
    <t>Gradual planting progression</t>
  </si>
  <si>
    <t>Planting year</t>
  </si>
  <si>
    <t>Ha planted</t>
  </si>
  <si>
    <t>Total Caribe</t>
  </si>
  <si>
    <t>Total Andes</t>
  </si>
  <si>
    <t>Total Orinoquia</t>
  </si>
  <si>
    <t>Total Amazonas</t>
  </si>
  <si>
    <t>Solver result based on IPCC average</t>
  </si>
  <si>
    <t>Restoration, Agroforestry and Silvopastoril Removal rates methods: Bernal et al 2018</t>
  </si>
  <si>
    <t>Bernal et al 2018. Global carbon dioxide removal rates from forest landscape restoration activities.  https://cbmjournal.biomedcentral.com/articles/10.1186/s13021-018-0110-8</t>
  </si>
  <si>
    <t>Restoration, Agroforestry and Silvopastoril Root to shoot ratios</t>
  </si>
  <si>
    <t xml:space="preserve">Mokany et al 2005. https://onlinelibrary.wiley.com/doi/full/10.1111/j.1365-2486.2005.001043.x </t>
  </si>
  <si>
    <t>Restoration removal factors</t>
  </si>
  <si>
    <t>Table 4.9 (Updated): ABOVE-GROUND NET BIOMASS GROWTH IN NATURAL FORESTS (TONNES D.M. HA-1 YR-1). IPCC 2009 refined guideline, AFOLU VOL 4, Chapter 4. Forest Land. page 4.34. https://www.ipcc-nggip.iges.or.jp/public/2019rf/pdf/4_Volume4/19R_V4_Ch04_Forest%20Land.pdf</t>
  </si>
  <si>
    <t>Silvopartoril Carbon baseline values</t>
  </si>
  <si>
    <t>Default IPCC (2006, Ch. 6, table 6.4) for silvopastoril systems</t>
  </si>
  <si>
    <t>Silvopastoril y max value</t>
  </si>
  <si>
    <t>IPCC 2019 (refinement, Tabla 5.1, Ch. 5, V4 "Cropland")</t>
  </si>
  <si>
    <t xml:space="preserve">Agroforestry removal factors ymax value in table </t>
  </si>
  <si>
    <t>Sinks</t>
  </si>
  <si>
    <t>Hubau et al. 2020. Asynchronous carbon sink saturation in African and Amazonian tropical forests. Nature, Vol 579. p80: https://www.nature.com/articles/s41586-020-2035-0</t>
  </si>
  <si>
    <t>Tropical Dry Forest Table 4.9 IPCC guidelines</t>
  </si>
  <si>
    <t>Gradual planting progression Starting year 2</t>
  </si>
  <si>
    <t>Silvopasture</t>
  </si>
  <si>
    <t>Agroforestry</t>
  </si>
  <si>
    <t>&lt; 20 yrs</t>
  </si>
  <si>
    <t>&gt; 20 yrs</t>
  </si>
  <si>
    <t>Amazon</t>
  </si>
  <si>
    <t>Mosaic</t>
  </si>
  <si>
    <t>Rehabilitation ymax</t>
  </si>
  <si>
    <t>Restoration growth rate</t>
  </si>
  <si>
    <t>Restoration growth rate (tCO2eq)</t>
  </si>
  <si>
    <t>Rehabilitation ymax (tCO2eq)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</si>
</sst>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  <numFmt numFmtId="165" formatCode="_(* #,##0_);_(* \(#,##0\);_(* &quot;-&quot;??_);_(@_)"/>
    <numFmt numFmtId="166" formatCode="0.000"/>
    <numFmt numFmtId="167" formatCode="&quot;$&quot;#,##0.00"/>
    <numFmt numFmtId="168" formatCode="&quot;$&quot;#,##0.00;[Red]\-&quot;$&quot;#,##0.00"/>
    <numFmt numFmtId="169" formatCode="_-&quot;$&quot;* #,##0.00_-;\-&quot;$&quot;* #,##0.00_-;_-&quot;$&quot;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vertAlign val="subscript"/>
      <sz val="14"/>
      <color theme="1"/>
      <name val="Arial"/>
      <family val="2"/>
    </font>
    <font>
      <b/>
      <vertAlign val="superscript"/>
      <sz val="14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C00000"/>
      <name val="Calibri Light"/>
      <family val="2"/>
    </font>
    <font>
      <sz val="10"/>
      <color rgb="FFC00000"/>
      <name val="Calibri Light"/>
      <family val="2"/>
    </font>
    <font>
      <b/>
      <vertAlign val="subscript"/>
      <sz val="14"/>
      <color theme="1"/>
      <name val="Calibri"/>
      <family val="2"/>
      <scheme val="minor"/>
    </font>
    <font>
      <sz val="11"/>
      <color rgb="FF000000"/>
      <name val="Calibri Light"/>
      <family val="2"/>
    </font>
    <font>
      <b/>
      <vertAlign val="sub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7B7B7"/>
        <bgColor rgb="FFB7B7B7"/>
      </patternFill>
    </fill>
  </fills>
  <borders count="3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27" fillId="0" borderId="0" applyNumberFormat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4" fillId="0" borderId="2" xfId="0" applyFont="1" applyBorder="1"/>
    <xf numFmtId="0" fontId="4" fillId="0" borderId="3" xfId="0" applyFont="1" applyBorder="1"/>
    <xf numFmtId="0" fontId="5" fillId="0" borderId="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4" borderId="3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43" fontId="5" fillId="5" borderId="7" xfId="0" applyNumberFormat="1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7" fillId="0" borderId="2" xfId="0" applyFont="1" applyBorder="1"/>
    <xf numFmtId="164" fontId="7" fillId="4" borderId="2" xfId="0" applyNumberFormat="1" applyFont="1" applyFill="1" applyBorder="1" applyAlignment="1">
      <alignment horizontal="right"/>
    </xf>
    <xf numFmtId="43" fontId="7" fillId="4" borderId="2" xfId="0" applyNumberFormat="1" applyFont="1" applyFill="1" applyBorder="1" applyAlignment="1">
      <alignment horizontal="right"/>
    </xf>
    <xf numFmtId="43" fontId="7" fillId="5" borderId="2" xfId="0" applyNumberFormat="1" applyFont="1" applyFill="1" applyBorder="1" applyAlignment="1">
      <alignment horizontal="right"/>
    </xf>
    <xf numFmtId="164" fontId="4" fillId="4" borderId="2" xfId="0" applyNumberFormat="1" applyFont="1" applyFill="1" applyBorder="1"/>
    <xf numFmtId="0" fontId="7" fillId="6" borderId="2" xfId="0" applyFont="1" applyFill="1" applyBorder="1"/>
    <xf numFmtId="165" fontId="5" fillId="6" borderId="2" xfId="0" applyNumberFormat="1" applyFont="1" applyFill="1" applyBorder="1" applyAlignment="1">
      <alignment horizontal="right"/>
    </xf>
    <xf numFmtId="43" fontId="7" fillId="6" borderId="2" xfId="0" applyNumberFormat="1" applyFont="1" applyFill="1" applyBorder="1" applyAlignment="1">
      <alignment horizontal="right"/>
    </xf>
    <xf numFmtId="43" fontId="5" fillId="6" borderId="2" xfId="0" applyNumberFormat="1" applyFont="1" applyFill="1" applyBorder="1" applyAlignment="1">
      <alignment horizontal="right"/>
    </xf>
    <xf numFmtId="165" fontId="7" fillId="4" borderId="2" xfId="0" applyNumberFormat="1" applyFont="1" applyFill="1" applyBorder="1" applyAlignment="1">
      <alignment horizontal="right"/>
    </xf>
    <xf numFmtId="165" fontId="7" fillId="4" borderId="8" xfId="0" applyNumberFormat="1" applyFont="1" applyFill="1" applyBorder="1" applyAlignment="1">
      <alignment horizontal="right"/>
    </xf>
    <xf numFmtId="165" fontId="0" fillId="4" borderId="0" xfId="0" applyNumberFormat="1" applyFill="1"/>
    <xf numFmtId="165" fontId="7" fillId="6" borderId="2" xfId="1" applyNumberFormat="1" applyFont="1" applyFill="1" applyBorder="1"/>
    <xf numFmtId="165" fontId="5" fillId="6" borderId="2" xfId="1" applyNumberFormat="1" applyFont="1" applyFill="1" applyBorder="1" applyAlignment="1">
      <alignment horizontal="right"/>
    </xf>
    <xf numFmtId="0" fontId="5" fillId="0" borderId="2" xfId="0" applyFont="1" applyFill="1" applyBorder="1"/>
    <xf numFmtId="0" fontId="7" fillId="0" borderId="2" xfId="0" applyFont="1" applyFill="1" applyBorder="1"/>
    <xf numFmtId="165" fontId="6" fillId="0" borderId="2" xfId="0" applyNumberFormat="1" applyFont="1" applyFill="1" applyBorder="1" applyAlignment="1">
      <alignment horizontal="right"/>
    </xf>
    <xf numFmtId="0" fontId="0" fillId="0" borderId="0" xfId="0" applyFont="1" applyFill="1"/>
    <xf numFmtId="164" fontId="7" fillId="0" borderId="2" xfId="0" applyNumberFormat="1" applyFont="1" applyFill="1" applyBorder="1"/>
    <xf numFmtId="43" fontId="7" fillId="0" borderId="2" xfId="0" applyNumberFormat="1" applyFont="1" applyFill="1" applyBorder="1" applyAlignment="1">
      <alignment horizontal="right"/>
    </xf>
    <xf numFmtId="0" fontId="0" fillId="7" borderId="0" xfId="0" applyFill="1"/>
    <xf numFmtId="0" fontId="11" fillId="7" borderId="0" xfId="0" applyFont="1" applyFill="1" applyAlignment="1">
      <alignment vertical="center"/>
    </xf>
    <xf numFmtId="0" fontId="3" fillId="5" borderId="0" xfId="0" applyFont="1" applyFill="1"/>
    <xf numFmtId="0" fontId="0" fillId="5" borderId="0" xfId="0" applyFill="1"/>
    <xf numFmtId="43" fontId="0" fillId="0" borderId="11" xfId="1" applyFont="1" applyFill="1" applyBorder="1"/>
    <xf numFmtId="0" fontId="0" fillId="8" borderId="0" xfId="0" applyFill="1"/>
    <xf numFmtId="0" fontId="13" fillId="7" borderId="12" xfId="0" applyFont="1" applyFill="1" applyBorder="1"/>
    <xf numFmtId="0" fontId="16" fillId="7" borderId="13" xfId="0" applyFont="1" applyFill="1" applyBorder="1" applyAlignment="1">
      <alignment wrapText="1"/>
    </xf>
    <xf numFmtId="0" fontId="0" fillId="7" borderId="14" xfId="0" applyFill="1" applyBorder="1"/>
    <xf numFmtId="0" fontId="17" fillId="7" borderId="15" xfId="0" applyFont="1" applyFill="1" applyBorder="1"/>
    <xf numFmtId="0" fontId="16" fillId="7" borderId="16" xfId="0" applyFont="1" applyFill="1" applyBorder="1" applyAlignment="1">
      <alignment wrapText="1"/>
    </xf>
    <xf numFmtId="0" fontId="0" fillId="7" borderId="9" xfId="0" applyFill="1" applyBorder="1"/>
    <xf numFmtId="166" fontId="0" fillId="7" borderId="9" xfId="0" applyNumberFormat="1" applyFill="1" applyBorder="1"/>
    <xf numFmtId="0" fontId="18" fillId="7" borderId="17" xfId="0" applyFont="1" applyFill="1" applyBorder="1"/>
    <xf numFmtId="43" fontId="0" fillId="7" borderId="18" xfId="1" applyFont="1" applyFill="1" applyBorder="1"/>
    <xf numFmtId="0" fontId="0" fillId="7" borderId="18" xfId="0" applyFill="1" applyBorder="1"/>
    <xf numFmtId="0" fontId="0" fillId="7" borderId="19" xfId="0" applyFill="1" applyBorder="1"/>
    <xf numFmtId="166" fontId="0" fillId="7" borderId="19" xfId="0" applyNumberFormat="1" applyFill="1" applyBorder="1"/>
    <xf numFmtId="0" fontId="18" fillId="7" borderId="17" xfId="0" applyFont="1" applyFill="1" applyBorder="1" applyAlignment="1">
      <alignment wrapText="1"/>
    </xf>
    <xf numFmtId="0" fontId="18" fillId="7" borderId="18" xfId="0" applyFont="1" applyFill="1" applyBorder="1"/>
    <xf numFmtId="166" fontId="9" fillId="7" borderId="0" xfId="0" applyNumberFormat="1" applyFont="1" applyFill="1" applyAlignment="1">
      <alignment wrapText="1"/>
    </xf>
    <xf numFmtId="166" fontId="0" fillId="7" borderId="0" xfId="0" applyNumberFormat="1" applyFill="1"/>
    <xf numFmtId="0" fontId="18" fillId="7" borderId="20" xfId="0" applyFont="1" applyFill="1" applyBorder="1" applyAlignment="1">
      <alignment wrapText="1"/>
    </xf>
    <xf numFmtId="2" fontId="18" fillId="7" borderId="21" xfId="0" applyNumberFormat="1" applyFont="1" applyFill="1" applyBorder="1"/>
    <xf numFmtId="0" fontId="2" fillId="7" borderId="0" xfId="3" applyFill="1" applyBorder="1" applyAlignment="1">
      <alignment wrapText="1"/>
    </xf>
    <xf numFmtId="0" fontId="2" fillId="7" borderId="0" xfId="3" applyFill="1" applyBorder="1"/>
    <xf numFmtId="0" fontId="0" fillId="7" borderId="22" xfId="0" applyFill="1" applyBorder="1" applyAlignment="1">
      <alignment horizontal="center"/>
    </xf>
    <xf numFmtId="166" fontId="2" fillId="7" borderId="11" xfId="3" applyNumberFormat="1" applyFill="1" applyBorder="1"/>
    <xf numFmtId="166" fontId="0" fillId="7" borderId="11" xfId="0" applyNumberFormat="1" applyFill="1" applyBorder="1" applyAlignment="1">
      <alignment horizontal="center"/>
    </xf>
    <xf numFmtId="43" fontId="19" fillId="0" borderId="2" xfId="0" applyNumberFormat="1" applyFont="1" applyBorder="1" applyAlignment="1">
      <alignment horizontal="right"/>
    </xf>
    <xf numFmtId="0" fontId="18" fillId="7" borderId="0" xfId="0" applyFont="1" applyFill="1" applyAlignment="1">
      <alignment wrapText="1"/>
    </xf>
    <xf numFmtId="2" fontId="18" fillId="7" borderId="0" xfId="0" applyNumberFormat="1" applyFont="1" applyFill="1"/>
    <xf numFmtId="0" fontId="10" fillId="7" borderId="0" xfId="0" applyFont="1" applyFill="1"/>
    <xf numFmtId="0" fontId="20" fillId="9" borderId="0" xfId="0" applyFont="1" applyFill="1"/>
    <xf numFmtId="0" fontId="0" fillId="9" borderId="0" xfId="0" applyFill="1"/>
    <xf numFmtId="0" fontId="9" fillId="7" borderId="0" xfId="0" applyFont="1" applyFill="1"/>
    <xf numFmtId="0" fontId="21" fillId="3" borderId="23" xfId="4" applyFont="1" applyBorder="1" applyAlignment="1">
      <alignment horizontal="center"/>
    </xf>
    <xf numFmtId="0" fontId="21" fillId="3" borderId="23" xfId="4" applyFont="1" applyBorder="1" applyAlignment="1">
      <alignment horizontal="center" wrapText="1"/>
    </xf>
    <xf numFmtId="0" fontId="9" fillId="8" borderId="0" xfId="0" applyFont="1" applyFill="1"/>
    <xf numFmtId="0" fontId="0" fillId="0" borderId="23" xfId="0" applyBorder="1"/>
    <xf numFmtId="1" fontId="0" fillId="0" borderId="23" xfId="0" applyNumberFormat="1" applyBorder="1" applyAlignment="1">
      <alignment horizontal="center"/>
    </xf>
    <xf numFmtId="2" fontId="0" fillId="0" borderId="23" xfId="0" applyNumberFormat="1" applyBorder="1"/>
    <xf numFmtId="0" fontId="3" fillId="0" borderId="23" xfId="0" applyFont="1" applyBorder="1" applyAlignment="1">
      <alignment horizontal="left" vertical="center" wrapText="1"/>
    </xf>
    <xf numFmtId="4" fontId="0" fillId="0" borderId="23" xfId="0" applyNumberFormat="1" applyBorder="1"/>
    <xf numFmtId="0" fontId="0" fillId="10" borderId="0" xfId="0" applyFill="1" applyAlignment="1">
      <alignment wrapText="1"/>
    </xf>
    <xf numFmtId="167" fontId="0" fillId="10" borderId="0" xfId="0" applyNumberFormat="1" applyFill="1"/>
    <xf numFmtId="0" fontId="0" fillId="10" borderId="0" xfId="0" applyFill="1"/>
    <xf numFmtId="0" fontId="0" fillId="7" borderId="0" xfId="0" applyFill="1" applyAlignment="1">
      <alignment wrapText="1"/>
    </xf>
    <xf numFmtId="168" fontId="22" fillId="7" borderId="0" xfId="0" applyNumberFormat="1" applyFont="1" applyFill="1" applyAlignment="1">
      <alignment vertical="center"/>
    </xf>
    <xf numFmtId="169" fontId="23" fillId="11" borderId="0" xfId="2" applyNumberFormat="1" applyFont="1" applyFill="1" applyBorder="1" applyAlignment="1">
      <alignment horizontal="center" vertical="center" wrapText="1"/>
    </xf>
    <xf numFmtId="167" fontId="0" fillId="7" borderId="0" xfId="0" applyNumberFormat="1" applyFill="1"/>
    <xf numFmtId="0" fontId="20" fillId="7" borderId="0" xfId="0" applyFont="1" applyFill="1" applyAlignment="1">
      <alignment horizontal="left" vertical="center"/>
    </xf>
    <xf numFmtId="169" fontId="25" fillId="11" borderId="0" xfId="2" applyNumberFormat="1" applyFont="1" applyFill="1" applyBorder="1" applyAlignment="1">
      <alignment vertical="center" wrapText="1"/>
    </xf>
    <xf numFmtId="0" fontId="21" fillId="3" borderId="24" xfId="4" applyFont="1" applyBorder="1" applyAlignment="1">
      <alignment horizontal="center"/>
    </xf>
    <xf numFmtId="0" fontId="21" fillId="3" borderId="24" xfId="4" applyFont="1" applyBorder="1" applyAlignment="1">
      <alignment horizontal="center" wrapText="1"/>
    </xf>
    <xf numFmtId="0" fontId="0" fillId="7" borderId="25" xfId="0" applyFill="1" applyBorder="1"/>
    <xf numFmtId="2" fontId="0" fillId="7" borderId="25" xfId="0" applyNumberFormat="1" applyFill="1" applyBorder="1"/>
    <xf numFmtId="0" fontId="0" fillId="7" borderId="23" xfId="0" applyFill="1" applyBorder="1"/>
    <xf numFmtId="2" fontId="0" fillId="7" borderId="23" xfId="0" applyNumberFormat="1" applyFill="1" applyBorder="1"/>
    <xf numFmtId="2" fontId="0" fillId="7" borderId="9" xfId="0" applyNumberFormat="1" applyFill="1" applyBorder="1"/>
    <xf numFmtId="4" fontId="0" fillId="7" borderId="0" xfId="0" applyNumberFormat="1" applyFill="1"/>
    <xf numFmtId="2" fontId="0" fillId="7" borderId="0" xfId="0" applyNumberFormat="1" applyFill="1"/>
    <xf numFmtId="4" fontId="0" fillId="7" borderId="11" xfId="0" applyNumberFormat="1" applyFill="1" applyBorder="1"/>
    <xf numFmtId="4" fontId="0" fillId="7" borderId="22" xfId="0" applyNumberFormat="1" applyFill="1" applyBorder="1"/>
    <xf numFmtId="2" fontId="0" fillId="7" borderId="11" xfId="0" applyNumberFormat="1" applyFill="1" applyBorder="1"/>
    <xf numFmtId="4" fontId="0" fillId="12" borderId="11" xfId="0" applyNumberFormat="1" applyFill="1" applyBorder="1"/>
    <xf numFmtId="4" fontId="3" fillId="7" borderId="11" xfId="0" applyNumberFormat="1" applyFont="1" applyFill="1" applyBorder="1"/>
    <xf numFmtId="4" fontId="3" fillId="12" borderId="11" xfId="0" applyNumberFormat="1" applyFont="1" applyFill="1" applyBorder="1"/>
    <xf numFmtId="0" fontId="3" fillId="7" borderId="0" xfId="0" applyFont="1" applyFill="1" applyAlignment="1">
      <alignment horizontal="left" wrapText="1"/>
    </xf>
    <xf numFmtId="0" fontId="3" fillId="7" borderId="11" xfId="0" applyFont="1" applyFill="1" applyBorder="1" applyAlignment="1">
      <alignment horizontal="left" wrapText="1"/>
    </xf>
    <xf numFmtId="166" fontId="0" fillId="7" borderId="11" xfId="0" applyNumberFormat="1" applyFill="1" applyBorder="1"/>
    <xf numFmtId="166" fontId="3" fillId="7" borderId="11" xfId="0" applyNumberFormat="1" applyFont="1" applyFill="1" applyBorder="1" applyAlignment="1">
      <alignment wrapText="1"/>
    </xf>
    <xf numFmtId="43" fontId="19" fillId="0" borderId="0" xfId="0" applyNumberFormat="1" applyFont="1" applyBorder="1" applyAlignment="1">
      <alignment horizontal="right"/>
    </xf>
    <xf numFmtId="1" fontId="0" fillId="0" borderId="26" xfId="0" applyNumberFormat="1" applyBorder="1" applyAlignment="1">
      <alignment horizontal="center"/>
    </xf>
    <xf numFmtId="0" fontId="0" fillId="7" borderId="27" xfId="0" applyFill="1" applyBorder="1"/>
    <xf numFmtId="2" fontId="0" fillId="7" borderId="27" xfId="0" applyNumberFormat="1" applyFill="1" applyBorder="1"/>
    <xf numFmtId="0" fontId="0" fillId="7" borderId="6" xfId="0" applyFill="1" applyBorder="1"/>
    <xf numFmtId="2" fontId="0" fillId="7" borderId="6" xfId="0" applyNumberFormat="1" applyFill="1" applyBorder="1"/>
    <xf numFmtId="0" fontId="0" fillId="13" borderId="0" xfId="0" applyFill="1"/>
    <xf numFmtId="0" fontId="8" fillId="0" borderId="0" xfId="0" applyFont="1"/>
    <xf numFmtId="0" fontId="8" fillId="14" borderId="4" xfId="0" applyFont="1" applyFill="1" applyBorder="1" applyAlignment="1">
      <alignment vertical="top" wrapText="1"/>
    </xf>
    <xf numFmtId="0" fontId="27" fillId="14" borderId="28" xfId="5" applyFill="1" applyBorder="1" applyAlignment="1">
      <alignment wrapText="1"/>
    </xf>
    <xf numFmtId="0" fontId="8" fillId="14" borderId="4" xfId="0" applyFont="1" applyFill="1" applyBorder="1" applyAlignment="1">
      <alignment vertical="top"/>
    </xf>
    <xf numFmtId="0" fontId="28" fillId="14" borderId="28" xfId="0" applyFont="1" applyFill="1" applyBorder="1" applyAlignment="1">
      <alignment wrapText="1"/>
    </xf>
    <xf numFmtId="0" fontId="8" fillId="14" borderId="29" xfId="0" applyFont="1" applyFill="1" applyBorder="1" applyAlignment="1">
      <alignment vertical="top"/>
    </xf>
    <xf numFmtId="0" fontId="28" fillId="14" borderId="30" xfId="0" applyFont="1" applyFill="1" applyBorder="1" applyAlignment="1">
      <alignment wrapText="1"/>
    </xf>
    <xf numFmtId="0" fontId="0" fillId="0" borderId="0" xfId="0" applyFill="1"/>
    <xf numFmtId="165" fontId="0" fillId="0" borderId="0" xfId="1" applyNumberFormat="1" applyFont="1" applyFill="1"/>
    <xf numFmtId="165" fontId="0" fillId="0" borderId="0" xfId="0" applyNumberFormat="1" applyFill="1"/>
    <xf numFmtId="0" fontId="0" fillId="7" borderId="0" xfId="0" applyFill="1" applyAlignment="1">
      <alignment horizontal="right"/>
    </xf>
    <xf numFmtId="166" fontId="3" fillId="7" borderId="11" xfId="0" applyNumberFormat="1" applyFont="1" applyFill="1" applyBorder="1" applyAlignment="1">
      <alignment horizontal="center"/>
    </xf>
    <xf numFmtId="3" fontId="0" fillId="0" borderId="23" xfId="0" applyNumberFormat="1" applyBorder="1"/>
    <xf numFmtId="0" fontId="3" fillId="7" borderId="22" xfId="0" applyFont="1" applyFill="1" applyBorder="1" applyAlignment="1">
      <alignment horizontal="left" wrapText="1"/>
    </xf>
    <xf numFmtId="0" fontId="3" fillId="7" borderId="11" xfId="0" applyFont="1" applyFill="1" applyBorder="1" applyAlignment="1">
      <alignment horizontal="left" wrapText="1"/>
    </xf>
    <xf numFmtId="0" fontId="3" fillId="7" borderId="10" xfId="0" applyFont="1" applyFill="1" applyBorder="1" applyAlignment="1">
      <alignment horizontal="left"/>
    </xf>
    <xf numFmtId="0" fontId="3" fillId="7" borderId="0" xfId="0" applyFont="1" applyFill="1" applyBorder="1" applyAlignment="1">
      <alignment horizontal="left"/>
    </xf>
    <xf numFmtId="0" fontId="3" fillId="7" borderId="0" xfId="0" applyFont="1" applyFill="1" applyAlignment="1">
      <alignment wrapText="1"/>
    </xf>
    <xf numFmtId="0" fontId="3" fillId="7" borderId="0" xfId="0" applyFont="1" applyFill="1" applyAlignment="1">
      <alignment horizontal="left" wrapText="1"/>
    </xf>
    <xf numFmtId="0" fontId="3" fillId="7" borderId="11" xfId="0" applyFont="1" applyFill="1" applyBorder="1" applyAlignment="1">
      <alignment wrapText="1"/>
    </xf>
    <xf numFmtId="0" fontId="3" fillId="7" borderId="22" xfId="0" applyFont="1" applyFill="1" applyBorder="1" applyAlignment="1">
      <alignment wrapText="1"/>
    </xf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6" fontId="0" fillId="8" borderId="0" xfId="0" applyNumberFormat="1" applyFill="1"/>
  </cellXfs>
  <cellStyles count="6">
    <cellStyle name="60% - Accent6" xfId="4" builtinId="52"/>
    <cellStyle name="Comma" xfId="1" builtinId="3"/>
    <cellStyle name="Currency" xfId="2" builtinId="4"/>
    <cellStyle name="Hyperlink" xfId="5" builtinId="8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2</xdr:col>
      <xdr:colOff>4056869</xdr:colOff>
      <xdr:row>50</xdr:row>
      <xdr:rowOff>46667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5532DD-F282-4366-AD59-ABC26E98D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848100"/>
          <a:ext cx="6247619" cy="76666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Restoration%20Richards%20Based%20estimates.xlsx?846D1D3A" TargetMode="External"/><Relationship Id="rId1" Type="http://schemas.openxmlformats.org/officeDocument/2006/relationships/externalLinkPath" Target="file:///\\846D1D3A\Restoration%20Richards%20Based%20estim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s restoration"/>
      <sheetName val="Restoration"/>
      <sheetName val="Parameters Silvopastoriles"/>
      <sheetName val="Silvopast"/>
      <sheetName val="Parameters Agro Forestry"/>
      <sheetName val="Agroforestry"/>
      <sheetName val="Remotion Totals"/>
    </sheetNames>
    <sheetDataSet>
      <sheetData sheetId="0"/>
      <sheetData sheetId="1">
        <row r="31">
          <cell r="C31" t="str">
            <v>Año</v>
          </cell>
        </row>
      </sheetData>
      <sheetData sheetId="2"/>
      <sheetData sheetId="3">
        <row r="3">
          <cell r="K3">
            <v>0</v>
          </cell>
          <cell r="L3">
            <v>1</v>
          </cell>
          <cell r="M3">
            <v>2</v>
          </cell>
          <cell r="N3">
            <v>3</v>
          </cell>
          <cell r="O3">
            <v>4</v>
          </cell>
          <cell r="P3">
            <v>5</v>
          </cell>
          <cell r="Q3">
            <v>6</v>
          </cell>
          <cell r="R3">
            <v>7</v>
          </cell>
          <cell r="S3">
            <v>8</v>
          </cell>
          <cell r="T3">
            <v>9</v>
          </cell>
          <cell r="U3">
            <v>10</v>
          </cell>
          <cell r="V3">
            <v>11</v>
          </cell>
          <cell r="W3">
            <v>12</v>
          </cell>
          <cell r="X3">
            <v>13</v>
          </cell>
          <cell r="Y3">
            <v>14</v>
          </cell>
          <cell r="Z3">
            <v>15</v>
          </cell>
          <cell r="AA3">
            <v>16</v>
          </cell>
          <cell r="AB3">
            <v>17</v>
          </cell>
          <cell r="AC3">
            <v>18</v>
          </cell>
          <cell r="AD3">
            <v>19</v>
          </cell>
          <cell r="AE3">
            <v>20</v>
          </cell>
          <cell r="AF3">
            <v>21</v>
          </cell>
          <cell r="AG3">
            <v>22</v>
          </cell>
          <cell r="AH3">
            <v>23</v>
          </cell>
          <cell r="AI3">
            <v>24</v>
          </cell>
          <cell r="AJ3">
            <v>25</v>
          </cell>
          <cell r="AK3">
            <v>26</v>
          </cell>
          <cell r="AL3">
            <v>27</v>
          </cell>
          <cell r="AM3">
            <v>28</v>
          </cell>
          <cell r="AN3">
            <v>29</v>
          </cell>
          <cell r="AO3">
            <v>30</v>
          </cell>
        </row>
        <row r="7">
          <cell r="K7">
            <v>5.502406463570847E-2</v>
          </cell>
          <cell r="L7">
            <v>0.10655933768260051</v>
          </cell>
          <cell r="M7">
            <v>1.8444700073170124</v>
          </cell>
          <cell r="N7">
            <v>4.8277740645869356</v>
          </cell>
          <cell r="O7">
            <v>7.9494774938634336</v>
          </cell>
          <cell r="P7">
            <v>10.383476282914005</v>
          </cell>
          <cell r="Q7">
            <v>11.83943748502144</v>
          </cell>
          <cell r="R7">
            <v>12.366881354214344</v>
          </cell>
          <cell r="S7">
            <v>12.164919588838959</v>
          </cell>
          <cell r="T7">
            <v>11.463884397500351</v>
          </cell>
          <cell r="U7">
            <v>10.467770646118526</v>
          </cell>
          <cell r="V7">
            <v>9.3342793676286249</v>
          </cell>
          <cell r="W7">
            <v>8.174192962731647</v>
          </cell>
          <cell r="X7">
            <v>7.0588105023548025</v>
          </cell>
          <cell r="Y7">
            <v>6.0294414164292496</v>
          </cell>
          <cell r="Z7">
            <v>5.1062041703945766</v>
          </cell>
          <cell r="AA7">
            <v>4.2951475206683956</v>
          </cell>
          <cell r="AB7">
            <v>3.5935728257456323</v>
          </cell>
          <cell r="AC7">
            <v>2.9937922286760137</v>
          </cell>
          <cell r="AD7">
            <v>2.4856590265408816</v>
          </cell>
          <cell r="AE7">
            <v>2.058193333173151</v>
          </cell>
          <cell r="AF7">
            <v>1.7005709282371282</v>
          </cell>
          <cell r="AG7">
            <v>1.4026804917713198</v>
          </cell>
          <cell r="AH7">
            <v>1.1553985674447729</v>
          </cell>
          <cell r="AI7">
            <v>0.95068694736693693</v>
          </cell>
          <cell r="AJ7">
            <v>0.7815836472713088</v>
          </cell>
          <cell r="AK7">
            <v>0.64213450258175231</v>
          </cell>
          <cell r="AL7">
            <v>0.52729556761757357</v>
          </cell>
          <cell r="AM7">
            <v>0.43282503561610214</v>
          </cell>
          <cell r="AN7">
            <v>0.35517577307621273</v>
          </cell>
          <cell r="AO7">
            <v>0.29139460686600882</v>
          </cell>
        </row>
        <row r="9">
          <cell r="K9">
            <v>0</v>
          </cell>
          <cell r="L9">
            <v>1</v>
          </cell>
          <cell r="M9">
            <v>2</v>
          </cell>
          <cell r="N9">
            <v>3</v>
          </cell>
          <cell r="O9">
            <v>4</v>
          </cell>
          <cell r="P9">
            <v>5</v>
          </cell>
          <cell r="Q9">
            <v>6</v>
          </cell>
          <cell r="R9">
            <v>7</v>
          </cell>
          <cell r="S9">
            <v>8</v>
          </cell>
          <cell r="T9">
            <v>9</v>
          </cell>
          <cell r="U9">
            <v>10</v>
          </cell>
          <cell r="V9">
            <v>11</v>
          </cell>
          <cell r="W9">
            <v>12</v>
          </cell>
          <cell r="X9">
            <v>13</v>
          </cell>
          <cell r="Y9">
            <v>14</v>
          </cell>
          <cell r="Z9">
            <v>15</v>
          </cell>
          <cell r="AA9">
            <v>16</v>
          </cell>
          <cell r="AB9">
            <v>17</v>
          </cell>
          <cell r="AC9">
            <v>18</v>
          </cell>
          <cell r="AD9">
            <v>19</v>
          </cell>
          <cell r="AE9">
            <v>20</v>
          </cell>
          <cell r="AF9">
            <v>21</v>
          </cell>
          <cell r="AG9">
            <v>22</v>
          </cell>
          <cell r="AH9">
            <v>23</v>
          </cell>
          <cell r="AI9">
            <v>24</v>
          </cell>
          <cell r="AJ9">
            <v>25</v>
          </cell>
          <cell r="AK9">
            <v>26</v>
          </cell>
          <cell r="AL9">
            <v>27</v>
          </cell>
          <cell r="AM9">
            <v>28</v>
          </cell>
          <cell r="AN9">
            <v>29</v>
          </cell>
          <cell r="AO9">
            <v>30</v>
          </cell>
        </row>
        <row r="13">
          <cell r="K13">
            <v>0.22672199506936283</v>
          </cell>
          <cell r="L13">
            <v>0.439687936365871</v>
          </cell>
          <cell r="M13">
            <v>4.3100562828505744</v>
          </cell>
          <cell r="N13">
            <v>14.279680689878695</v>
          </cell>
          <cell r="O13">
            <v>30.504003375654882</v>
          </cell>
          <cell r="P13">
            <v>51.49606570326614</v>
          </cell>
          <cell r="Q13">
            <v>75.234617329492565</v>
          </cell>
          <cell r="R13">
            <v>99.84326503303636</v>
          </cell>
          <cell r="S13">
            <v>123.87626710867372</v>
          </cell>
          <cell r="T13">
            <v>146.36652652145307</v>
          </cell>
          <cell r="U13">
            <v>166.76170237447909</v>
          </cell>
          <cell r="V13">
            <v>184.82435636945533</v>
          </cell>
          <cell r="W13">
            <v>200.53413648133252</v>
          </cell>
          <cell r="X13">
            <v>214.00713801792679</v>
          </cell>
          <cell r="Y13">
            <v>225.43568420436756</v>
          </cell>
          <cell r="Z13">
            <v>235.0464867837542</v>
          </cell>
          <cell r="AA13">
            <v>243.07340028016088</v>
          </cell>
          <cell r="AB13">
            <v>249.74091056866766</v>
          </cell>
          <cell r="AC13">
            <v>255.255086422082</v>
          </cell>
          <cell r="AD13">
            <v>259.79947136152214</v>
          </cell>
          <cell r="AE13">
            <v>263.53408472245133</v>
          </cell>
          <cell r="AF13">
            <v>266.59626152136394</v>
          </cell>
          <cell r="AG13">
            <v>269.10248313741891</v>
          </cell>
          <cell r="AH13">
            <v>271.15065394512294</v>
          </cell>
          <cell r="AI13">
            <v>272.82248867746245</v>
          </cell>
          <cell r="AJ13">
            <v>274.18581582710192</v>
          </cell>
          <cell r="AK13">
            <v>275.29669381608591</v>
          </cell>
          <cell r="AL13">
            <v>276.20129424491523</v>
          </cell>
          <cell r="AM13">
            <v>276.9375413812719</v>
          </cell>
          <cell r="AN13">
            <v>277.53651699402315</v>
          </cell>
          <cell r="AO13">
            <v>278.02365005446751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nature.com/articles/s41586-020-2035-0" TargetMode="External"/><Relationship Id="rId1" Type="http://schemas.openxmlformats.org/officeDocument/2006/relationships/hyperlink" Target="https://www.ipcc-nggip.iges.or.jp/public/2019rf/pdf/4_Volume4/19R_V4_Ch04_Forest%20Lan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F183F-31C9-4D57-89A9-C54C267E4D0A}">
  <dimension ref="B3:K31"/>
  <sheetViews>
    <sheetView topLeftCell="A13" workbookViewId="0">
      <selection activeCell="G26" sqref="G26:K31"/>
    </sheetView>
  </sheetViews>
  <sheetFormatPr defaultRowHeight="15" x14ac:dyDescent="0.25"/>
  <cols>
    <col min="2" max="2" width="32.85546875" customWidth="1"/>
    <col min="3" max="3" width="64.140625" customWidth="1"/>
    <col min="7" max="7" width="9.85546875" bestFit="1" customWidth="1"/>
    <col min="8" max="8" width="11.140625" customWidth="1"/>
    <col min="9" max="9" width="16.28515625" customWidth="1"/>
    <col min="10" max="10" width="12.140625" bestFit="1" customWidth="1"/>
    <col min="11" max="11" width="15.7109375" customWidth="1"/>
  </cols>
  <sheetData>
    <row r="3" spans="2:3" s="112" customFormat="1" ht="60" x14ac:dyDescent="0.25">
      <c r="B3" s="113" t="s">
        <v>75</v>
      </c>
      <c r="C3" s="114" t="s">
        <v>76</v>
      </c>
    </row>
    <row r="4" spans="2:3" s="112" customFormat="1" ht="45" x14ac:dyDescent="0.25">
      <c r="B4" s="113" t="s">
        <v>77</v>
      </c>
      <c r="C4" s="114" t="s">
        <v>78</v>
      </c>
    </row>
    <row r="5" spans="2:3" s="112" customFormat="1" ht="76.5" x14ac:dyDescent="0.2">
      <c r="B5" s="115" t="s">
        <v>79</v>
      </c>
      <c r="C5" s="116" t="s">
        <v>80</v>
      </c>
    </row>
    <row r="6" spans="2:3" s="112" customFormat="1" ht="12.75" x14ac:dyDescent="0.2">
      <c r="B6" s="115" t="s">
        <v>81</v>
      </c>
      <c r="C6" s="116" t="s">
        <v>82</v>
      </c>
    </row>
    <row r="7" spans="2:3" s="112" customFormat="1" ht="12.75" x14ac:dyDescent="0.2">
      <c r="B7" s="115" t="s">
        <v>83</v>
      </c>
      <c r="C7" s="116" t="s">
        <v>84</v>
      </c>
    </row>
    <row r="8" spans="2:3" s="112" customFormat="1" ht="12.75" x14ac:dyDescent="0.2">
      <c r="B8" s="115" t="s">
        <v>85</v>
      </c>
      <c r="C8" s="116" t="s">
        <v>84</v>
      </c>
    </row>
    <row r="9" spans="2:3" s="112" customFormat="1" ht="38.25" x14ac:dyDescent="0.2">
      <c r="B9" s="117" t="s">
        <v>86</v>
      </c>
      <c r="C9" s="118" t="s">
        <v>87</v>
      </c>
    </row>
    <row r="18" spans="7:11" x14ac:dyDescent="0.25">
      <c r="G18" t="s">
        <v>95</v>
      </c>
      <c r="H18" t="s">
        <v>97</v>
      </c>
      <c r="J18" t="s">
        <v>96</v>
      </c>
    </row>
    <row r="19" spans="7:11" x14ac:dyDescent="0.25">
      <c r="H19" t="s">
        <v>92</v>
      </c>
      <c r="I19" t="s">
        <v>93</v>
      </c>
      <c r="J19" t="s">
        <v>90</v>
      </c>
      <c r="K19" t="s">
        <v>91</v>
      </c>
    </row>
    <row r="20" spans="7:11" x14ac:dyDescent="0.25">
      <c r="G20" t="s">
        <v>8</v>
      </c>
      <c r="H20">
        <v>4</v>
      </c>
      <c r="I20">
        <v>1</v>
      </c>
      <c r="J20" s="134">
        <v>58.2</v>
      </c>
      <c r="K20" s="134">
        <v>48</v>
      </c>
    </row>
    <row r="21" spans="7:11" x14ac:dyDescent="0.25">
      <c r="G21" t="s">
        <v>94</v>
      </c>
      <c r="H21">
        <v>11</v>
      </c>
      <c r="I21">
        <v>3.1</v>
      </c>
      <c r="J21" s="134"/>
      <c r="K21" s="134"/>
    </row>
    <row r="22" spans="7:11" x14ac:dyDescent="0.25">
      <c r="G22" t="s">
        <v>22</v>
      </c>
      <c r="H22">
        <v>11</v>
      </c>
      <c r="I22">
        <v>3.1</v>
      </c>
      <c r="J22" s="134"/>
      <c r="K22" s="134"/>
    </row>
    <row r="23" spans="7:11" x14ac:dyDescent="0.25">
      <c r="G23" t="s">
        <v>17</v>
      </c>
      <c r="H23">
        <f>(1.5+5)/2</f>
        <v>3.25</v>
      </c>
      <c r="I23">
        <f>(0.4+1.4)/2</f>
        <v>0.89999999999999991</v>
      </c>
      <c r="J23" s="134"/>
      <c r="K23" s="134"/>
    </row>
    <row r="26" spans="7:11" x14ac:dyDescent="0.25">
      <c r="H26" s="134" t="s">
        <v>98</v>
      </c>
      <c r="I26" s="134"/>
      <c r="J26" s="134" t="s">
        <v>99</v>
      </c>
      <c r="K26" s="134"/>
    </row>
    <row r="27" spans="7:11" x14ac:dyDescent="0.25">
      <c r="G27" t="s">
        <v>95</v>
      </c>
      <c r="H27" t="s">
        <v>92</v>
      </c>
      <c r="I27" t="s">
        <v>93</v>
      </c>
      <c r="J27" t="s">
        <v>90</v>
      </c>
      <c r="K27" t="s">
        <v>91</v>
      </c>
    </row>
    <row r="28" spans="7:11" x14ac:dyDescent="0.25">
      <c r="G28" t="s">
        <v>8</v>
      </c>
      <c r="H28" s="133">
        <f>H20*0.47*3.67</f>
        <v>6.8995999999999995</v>
      </c>
      <c r="I28" s="133">
        <f t="shared" ref="I28:K28" si="0">I20*0.47*3.67</f>
        <v>1.7248999999999999</v>
      </c>
      <c r="J28" s="135">
        <f t="shared" si="0"/>
        <v>100.38918</v>
      </c>
      <c r="K28" s="135">
        <f t="shared" si="0"/>
        <v>82.795199999999994</v>
      </c>
    </row>
    <row r="29" spans="7:11" x14ac:dyDescent="0.25">
      <c r="G29" t="s">
        <v>94</v>
      </c>
      <c r="H29" s="133">
        <f t="shared" ref="H29:K29" si="1">H21*0.47*3.67</f>
        <v>18.9739</v>
      </c>
      <c r="I29" s="133">
        <f t="shared" si="1"/>
        <v>5.3471899999999994</v>
      </c>
      <c r="J29" s="135"/>
      <c r="K29" s="135"/>
    </row>
    <row r="30" spans="7:11" x14ac:dyDescent="0.25">
      <c r="G30" t="s">
        <v>22</v>
      </c>
      <c r="H30" s="133">
        <f t="shared" ref="H30:K30" si="2">H22*0.47*3.67</f>
        <v>18.9739</v>
      </c>
      <c r="I30" s="133">
        <f t="shared" si="2"/>
        <v>5.3471899999999994</v>
      </c>
      <c r="J30" s="135"/>
      <c r="K30" s="135"/>
    </row>
    <row r="31" spans="7:11" x14ac:dyDescent="0.25">
      <c r="G31" t="s">
        <v>17</v>
      </c>
      <c r="H31" s="133">
        <f t="shared" ref="H31:K31" si="3">H23*0.47*3.67</f>
        <v>5.6059249999999992</v>
      </c>
      <c r="I31" s="133">
        <f t="shared" si="3"/>
        <v>1.5524099999999996</v>
      </c>
      <c r="J31" s="135"/>
      <c r="K31" s="135"/>
    </row>
  </sheetData>
  <mergeCells count="6">
    <mergeCell ref="J20:J23"/>
    <mergeCell ref="K20:K23"/>
    <mergeCell ref="J28:J31"/>
    <mergeCell ref="K28:K31"/>
    <mergeCell ref="H26:I26"/>
    <mergeCell ref="J26:K26"/>
  </mergeCells>
  <hyperlinks>
    <hyperlink ref="C5" r:id="rId1" xr:uid="{A812B055-A115-4193-A5B1-391AD05E99E6}"/>
    <hyperlink ref="C9" r:id="rId2" xr:uid="{6C5B4ED5-3C1B-4A44-B0C6-FDBD146D0AE5}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74ED9-0B8B-45B9-A43C-0748DB16EFCA}">
  <dimension ref="A1:G35"/>
  <sheetViews>
    <sheetView zoomScale="70" zoomScaleNormal="70" workbookViewId="0">
      <selection activeCell="F32" sqref="F32"/>
    </sheetView>
  </sheetViews>
  <sheetFormatPr defaultColWidth="9.140625" defaultRowHeight="15" x14ac:dyDescent="0.25"/>
  <cols>
    <col min="1" max="1" width="39.7109375" bestFit="1" customWidth="1"/>
    <col min="2" max="2" width="16.42578125" bestFit="1" customWidth="1"/>
    <col min="3" max="3" width="18.7109375" customWidth="1"/>
    <col min="4" max="4" width="20.5703125" customWidth="1"/>
    <col min="5" max="5" width="20.85546875" customWidth="1"/>
    <col min="6" max="6" width="20.42578125" customWidth="1"/>
    <col min="7" max="16384" width="9.140625" style="119"/>
  </cols>
  <sheetData>
    <row r="1" spans="1:6" x14ac:dyDescent="0.25">
      <c r="A1" s="1"/>
      <c r="B1" s="2"/>
      <c r="C1" s="2"/>
      <c r="D1" s="3"/>
      <c r="E1" s="3"/>
      <c r="F1" s="3"/>
    </row>
    <row r="2" spans="1:6" ht="60" x14ac:dyDescent="0.25">
      <c r="A2" s="4" t="s">
        <v>0</v>
      </c>
      <c r="B2" s="4" t="s">
        <v>1</v>
      </c>
      <c r="C2" s="5" t="s">
        <v>2</v>
      </c>
      <c r="D2" s="6" t="s">
        <v>3</v>
      </c>
      <c r="E2" s="7" t="s">
        <v>4</v>
      </c>
      <c r="F2" s="7" t="s">
        <v>5</v>
      </c>
    </row>
    <row r="3" spans="1:6" ht="14.45" customHeight="1" x14ac:dyDescent="0.25">
      <c r="B3" s="8"/>
      <c r="C3" s="9" t="s">
        <v>6</v>
      </c>
      <c r="D3" s="10"/>
      <c r="E3" s="11"/>
      <c r="F3" s="12"/>
    </row>
    <row r="4" spans="1:6" x14ac:dyDescent="0.25">
      <c r="A4" s="13" t="s">
        <v>7</v>
      </c>
      <c r="B4" s="13" t="s">
        <v>8</v>
      </c>
      <c r="C4" s="14">
        <f>(2719.54979259282-650)/2</f>
        <v>1034.7748962964099</v>
      </c>
      <c r="D4" s="15">
        <v>345.66087707547075</v>
      </c>
      <c r="E4" s="16">
        <v>219.80501235590464</v>
      </c>
      <c r="F4" s="16">
        <v>125.5473782394194</v>
      </c>
    </row>
    <row r="5" spans="1:6" x14ac:dyDescent="0.25">
      <c r="A5" s="13" t="s">
        <v>9</v>
      </c>
      <c r="B5" s="13" t="s">
        <v>8</v>
      </c>
      <c r="C5" s="14">
        <f>78.8263512233248</f>
        <v>78.826351223324806</v>
      </c>
      <c r="D5" s="15">
        <v>10.386343604104823</v>
      </c>
      <c r="E5" s="16">
        <v>10.192367228497201</v>
      </c>
      <c r="F5" s="16">
        <v>0.1939792103107508</v>
      </c>
    </row>
    <row r="6" spans="1:6" x14ac:dyDescent="0.25">
      <c r="A6" s="13" t="s">
        <v>10</v>
      </c>
      <c r="B6" s="13" t="s">
        <v>8</v>
      </c>
      <c r="C6" s="14">
        <f>(763.003037774752-(1440.16-1282.21+290.33))</f>
        <v>314.72303777475196</v>
      </c>
      <c r="D6" s="15">
        <v>580.32923395219495</v>
      </c>
      <c r="E6" s="16">
        <v>450.76620408855632</v>
      </c>
      <c r="F6" s="16">
        <v>129.56096119331025</v>
      </c>
    </row>
    <row r="7" spans="1:6" x14ac:dyDescent="0.25">
      <c r="A7" s="13" t="s">
        <v>11</v>
      </c>
      <c r="B7" s="13" t="s">
        <v>8</v>
      </c>
      <c r="C7" s="14">
        <f>610.326425214356-414.88</f>
        <v>195.44642521435605</v>
      </c>
      <c r="D7" s="15">
        <v>37.802805942351078</v>
      </c>
      <c r="E7" s="16">
        <v>21.484604136144959</v>
      </c>
      <c r="F7" s="16">
        <v>16.318341619866167</v>
      </c>
    </row>
    <row r="8" spans="1:6" x14ac:dyDescent="0.25">
      <c r="A8" s="13" t="s">
        <v>12</v>
      </c>
      <c r="B8" s="13" t="s">
        <v>8</v>
      </c>
      <c r="C8" s="17"/>
      <c r="D8" s="15">
        <v>518.20285843596002</v>
      </c>
      <c r="E8" s="16">
        <v>184.40136942308828</v>
      </c>
      <c r="F8" s="16">
        <v>333.80160034473022</v>
      </c>
    </row>
    <row r="9" spans="1:6" x14ac:dyDescent="0.25">
      <c r="A9" s="13" t="s">
        <v>13</v>
      </c>
      <c r="B9" s="13" t="s">
        <v>8</v>
      </c>
      <c r="C9" s="14">
        <v>454.87800000000004</v>
      </c>
      <c r="D9" s="15">
        <v>0</v>
      </c>
      <c r="E9" s="16">
        <v>0</v>
      </c>
      <c r="F9" s="16">
        <v>0</v>
      </c>
    </row>
    <row r="10" spans="1:6" x14ac:dyDescent="0.25">
      <c r="A10" s="13" t="s">
        <v>14</v>
      </c>
      <c r="B10" s="13" t="s">
        <v>8</v>
      </c>
      <c r="C10" s="14">
        <v>1440.1584</v>
      </c>
      <c r="D10" s="15">
        <v>960.10560000000009</v>
      </c>
      <c r="E10" s="16">
        <v>960.10547651157583</v>
      </c>
      <c r="F10" s="16">
        <v>0</v>
      </c>
    </row>
    <row r="11" spans="1:6" x14ac:dyDescent="0.25">
      <c r="A11" s="13" t="s">
        <v>15</v>
      </c>
      <c r="B11" s="13" t="s">
        <v>8</v>
      </c>
      <c r="C11" s="14">
        <v>650</v>
      </c>
      <c r="D11" s="15">
        <v>530</v>
      </c>
      <c r="E11" s="16">
        <v>145.10552726237236</v>
      </c>
      <c r="F11" s="16">
        <v>384.89394733602177</v>
      </c>
    </row>
    <row r="12" spans="1:6" x14ac:dyDescent="0.25">
      <c r="A12" s="18"/>
      <c r="B12" s="18" t="s">
        <v>70</v>
      </c>
      <c r="C12" s="19">
        <f>SUM(C4:C11)</f>
        <v>4168.8071105088429</v>
      </c>
      <c r="D12" s="19">
        <v>2982.4877190100815</v>
      </c>
      <c r="E12" s="21">
        <v>1991.8605610061397</v>
      </c>
      <c r="F12" s="21">
        <v>990.31620794365858</v>
      </c>
    </row>
    <row r="13" spans="1:6" x14ac:dyDescent="0.25">
      <c r="A13" s="13" t="s">
        <v>16</v>
      </c>
      <c r="B13" s="13" t="s">
        <v>17</v>
      </c>
      <c r="C13" s="14">
        <f>589+393.2</f>
        <v>982.2</v>
      </c>
      <c r="D13" s="15">
        <v>309</v>
      </c>
      <c r="E13" s="16">
        <v>56.75923344634284</v>
      </c>
      <c r="F13" s="16">
        <v>252.24057404324077</v>
      </c>
    </row>
    <row r="14" spans="1:6" x14ac:dyDescent="0.25">
      <c r="A14" s="13" t="s">
        <v>18</v>
      </c>
      <c r="B14" s="13" t="s">
        <v>17</v>
      </c>
      <c r="C14" s="14"/>
      <c r="D14" s="15">
        <v>77.153616351116966</v>
      </c>
      <c r="E14" s="16">
        <v>13.946698352977979</v>
      </c>
      <c r="F14" s="16">
        <v>63.206819072616796</v>
      </c>
    </row>
    <row r="15" spans="1:6" x14ac:dyDescent="0.25">
      <c r="A15" s="13" t="s">
        <v>19</v>
      </c>
      <c r="B15" s="13" t="s">
        <v>17</v>
      </c>
      <c r="C15" s="14">
        <v>151.5258562703178</v>
      </c>
      <c r="D15" s="15">
        <v>0</v>
      </c>
      <c r="E15" s="16">
        <v>0</v>
      </c>
      <c r="F15" s="16">
        <v>0</v>
      </c>
    </row>
    <row r="16" spans="1:6" x14ac:dyDescent="0.25">
      <c r="A16" s="13" t="s">
        <v>20</v>
      </c>
      <c r="B16" s="13" t="s">
        <v>17</v>
      </c>
      <c r="C16" s="14"/>
      <c r="D16" s="22">
        <v>217.18823991268201</v>
      </c>
      <c r="E16" s="16">
        <v>84.621186704876621</v>
      </c>
      <c r="F16" s="16">
        <v>132.56676333745506</v>
      </c>
    </row>
    <row r="17" spans="1:6" x14ac:dyDescent="0.25">
      <c r="A17" s="18"/>
      <c r="B17" s="18" t="s">
        <v>71</v>
      </c>
      <c r="C17" s="19">
        <f>SUM(C13:C16)</f>
        <v>1133.7258562703178</v>
      </c>
      <c r="D17" s="19">
        <v>603.34185626379895</v>
      </c>
      <c r="E17" s="20"/>
      <c r="F17" s="20"/>
    </row>
    <row r="18" spans="1:6" x14ac:dyDescent="0.25">
      <c r="A18" s="13" t="s">
        <v>21</v>
      </c>
      <c r="B18" s="13" t="s">
        <v>22</v>
      </c>
      <c r="C18" s="23">
        <v>106</v>
      </c>
      <c r="D18" s="22">
        <v>26</v>
      </c>
      <c r="E18" s="16">
        <v>2.567431865335315</v>
      </c>
      <c r="F18" s="16">
        <v>23.432543900645641</v>
      </c>
    </row>
    <row r="19" spans="1:6" x14ac:dyDescent="0.25">
      <c r="A19" s="13" t="s">
        <v>23</v>
      </c>
      <c r="B19" s="13" t="s">
        <v>22</v>
      </c>
      <c r="C19" s="22"/>
      <c r="D19" s="22">
        <v>0</v>
      </c>
      <c r="E19" s="16">
        <v>0</v>
      </c>
      <c r="F19" s="16">
        <v>0</v>
      </c>
    </row>
    <row r="20" spans="1:6" x14ac:dyDescent="0.25">
      <c r="A20" s="13" t="s">
        <v>24</v>
      </c>
      <c r="B20" s="13" t="s">
        <v>22</v>
      </c>
      <c r="C20" s="22">
        <v>750</v>
      </c>
      <c r="D20" s="22">
        <v>600</v>
      </c>
      <c r="E20" s="16">
        <v>185.01337838304178</v>
      </c>
      <c r="F20" s="16">
        <v>414.98676202808878</v>
      </c>
    </row>
    <row r="21" spans="1:6" x14ac:dyDescent="0.25">
      <c r="A21" s="13" t="s">
        <v>25</v>
      </c>
      <c r="B21" s="13" t="s">
        <v>22</v>
      </c>
      <c r="C21" s="22"/>
      <c r="D21" s="22">
        <v>0</v>
      </c>
      <c r="E21" s="16">
        <v>0</v>
      </c>
      <c r="F21" s="16">
        <v>0</v>
      </c>
    </row>
    <row r="22" spans="1:6" x14ac:dyDescent="0.25">
      <c r="A22" s="18"/>
      <c r="B22" s="18" t="s">
        <v>72</v>
      </c>
      <c r="C22" s="19">
        <f>SUM(C18:C21)</f>
        <v>856</v>
      </c>
      <c r="D22" s="19">
        <v>626</v>
      </c>
      <c r="E22" s="21">
        <v>342.90792875257455</v>
      </c>
      <c r="F22" s="21">
        <v>886.43346238204708</v>
      </c>
    </row>
    <row r="23" spans="1:6" x14ac:dyDescent="0.25">
      <c r="A23" s="13" t="s">
        <v>26</v>
      </c>
      <c r="B23" s="13" t="s">
        <v>27</v>
      </c>
      <c r="C23" s="22">
        <f>(8906.83710703968-1350)/2</f>
        <v>3778.4185535198403</v>
      </c>
      <c r="D23" s="22">
        <v>3154.0716477685651</v>
      </c>
      <c r="E23" s="16">
        <v>1663.5913739527971</v>
      </c>
      <c r="F23" s="16">
        <v>1490.4862442763122</v>
      </c>
    </row>
    <row r="24" spans="1:6" x14ac:dyDescent="0.25">
      <c r="A24" s="13" t="s">
        <v>28</v>
      </c>
      <c r="B24" s="13" t="s">
        <v>27</v>
      </c>
      <c r="C24" s="24"/>
      <c r="D24" s="22">
        <v>299.63</v>
      </c>
      <c r="E24" s="16">
        <v>22.299923738306148</v>
      </c>
      <c r="F24" s="16">
        <v>277.32991631672547</v>
      </c>
    </row>
    <row r="25" spans="1:6" x14ac:dyDescent="0.25">
      <c r="A25" s="13" t="s">
        <v>29</v>
      </c>
      <c r="B25" s="13" t="s">
        <v>27</v>
      </c>
      <c r="C25" s="22">
        <f>500</f>
        <v>500</v>
      </c>
      <c r="D25" s="22">
        <v>766.30733720710009</v>
      </c>
      <c r="E25" s="16">
        <v>116.46309517396185</v>
      </c>
      <c r="F25" s="16">
        <v>649.84415076481537</v>
      </c>
    </row>
    <row r="26" spans="1:6" x14ac:dyDescent="0.25">
      <c r="A26" s="13" t="s">
        <v>30</v>
      </c>
      <c r="B26" s="13" t="s">
        <v>27</v>
      </c>
      <c r="C26" s="22">
        <v>500</v>
      </c>
      <c r="D26" s="22">
        <v>546.03231286702692</v>
      </c>
      <c r="E26" s="16">
        <v>1.7424161376536615</v>
      </c>
      <c r="F26" s="16">
        <v>544.29015254661601</v>
      </c>
    </row>
    <row r="27" spans="1:6" x14ac:dyDescent="0.25">
      <c r="A27" s="13" t="s">
        <v>31</v>
      </c>
      <c r="B27" s="13" t="s">
        <v>27</v>
      </c>
      <c r="C27" s="22">
        <v>350</v>
      </c>
      <c r="D27" s="22">
        <v>0</v>
      </c>
      <c r="E27" s="16">
        <v>0</v>
      </c>
      <c r="F27" s="16">
        <v>0</v>
      </c>
    </row>
    <row r="28" spans="1:6" x14ac:dyDescent="0.25">
      <c r="A28" s="13" t="s">
        <v>32</v>
      </c>
      <c r="B28" s="13" t="s">
        <v>27</v>
      </c>
      <c r="C28" s="22">
        <v>0</v>
      </c>
      <c r="D28" s="22">
        <v>43.798908510578492</v>
      </c>
      <c r="E28" s="16">
        <v>4.4176327523760692</v>
      </c>
      <c r="F28" s="16">
        <v>39.381249338461288</v>
      </c>
    </row>
    <row r="29" spans="1:6" x14ac:dyDescent="0.25">
      <c r="A29" s="13" t="s">
        <v>33</v>
      </c>
      <c r="B29" s="13" t="s">
        <v>27</v>
      </c>
      <c r="C29" s="14"/>
      <c r="D29" s="22">
        <v>146.13903987783172</v>
      </c>
      <c r="E29" s="16">
        <v>35.862190547244403</v>
      </c>
      <c r="F29" s="16">
        <v>110.27682398962978</v>
      </c>
    </row>
    <row r="30" spans="1:6" s="120" customFormat="1" x14ac:dyDescent="0.25">
      <c r="A30" s="25"/>
      <c r="B30" s="25" t="s">
        <v>73</v>
      </c>
      <c r="C30" s="19">
        <f>SUM(C23:C29)</f>
        <v>5128.4185535198403</v>
      </c>
      <c r="D30" s="19">
        <v>4955.9792462311025</v>
      </c>
      <c r="E30" s="26">
        <v>1844.3766323023392</v>
      </c>
      <c r="F30" s="26">
        <v>3111.6085372325601</v>
      </c>
    </row>
    <row r="31" spans="1:6" x14ac:dyDescent="0.25">
      <c r="A31" s="13" t="s">
        <v>34</v>
      </c>
      <c r="B31" s="28"/>
      <c r="C31" s="31"/>
      <c r="D31" s="32"/>
      <c r="E31" s="32"/>
      <c r="F31" s="32"/>
    </row>
    <row r="32" spans="1:6" s="30" customFormat="1" x14ac:dyDescent="0.25">
      <c r="A32" s="27" t="s">
        <v>35</v>
      </c>
      <c r="B32" s="28" t="s">
        <v>36</v>
      </c>
      <c r="C32" s="29">
        <f>C30+C22+C17+C12</f>
        <v>11286.951520299001</v>
      </c>
      <c r="D32" s="29">
        <f>D30+D22+D17+D12</f>
        <v>9167.8088215049829</v>
      </c>
      <c r="E32" s="29">
        <f>E30+E22+E17+E12</f>
        <v>4179.1451220610534</v>
      </c>
      <c r="F32" s="29">
        <f>F30+F22+F17+F12</f>
        <v>4988.3582075582663</v>
      </c>
    </row>
    <row r="33" spans="7:7" x14ac:dyDescent="0.25">
      <c r="G33" s="121"/>
    </row>
    <row r="34" spans="7:7" x14ac:dyDescent="0.25">
      <c r="G34" s="121"/>
    </row>
    <row r="35" spans="7:7" x14ac:dyDescent="0.25">
      <c r="G35" s="1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7CD4-7133-4A7C-958D-8F1A59F039CE}">
  <dimension ref="A1:AW53"/>
  <sheetViews>
    <sheetView tabSelected="1" topLeftCell="AE7" zoomScale="80" zoomScaleNormal="80" workbookViewId="0">
      <selection activeCell="G9" sqref="G9"/>
    </sheetView>
  </sheetViews>
  <sheetFormatPr defaultColWidth="11.42578125" defaultRowHeight="15" x14ac:dyDescent="0.25"/>
  <cols>
    <col min="1" max="1" width="7.28515625" style="38" customWidth="1"/>
    <col min="2" max="2" width="11.42578125" style="38"/>
    <col min="3" max="3" width="47.7109375" style="38" bestFit="1" customWidth="1"/>
    <col min="4" max="11" width="14.5703125" style="38" customWidth="1"/>
    <col min="12" max="12" width="18.85546875" style="38" bestFit="1" customWidth="1"/>
    <col min="13" max="13" width="17.28515625" style="38" customWidth="1"/>
    <col min="14" max="31" width="16.7109375" style="38" customWidth="1"/>
    <col min="32" max="32" width="14.28515625" style="38" bestFit="1" customWidth="1"/>
    <col min="33" max="34" width="13.85546875" style="38" bestFit="1" customWidth="1"/>
    <col min="35" max="35" width="17.28515625" style="38" bestFit="1" customWidth="1"/>
    <col min="36" max="36" width="7.28515625" style="38" bestFit="1" customWidth="1"/>
    <col min="37" max="39" width="14.7109375" style="38" bestFit="1" customWidth="1"/>
    <col min="40" max="16384" width="11.42578125" style="38"/>
  </cols>
  <sheetData>
    <row r="1" spans="1:48" ht="28.5" customHeight="1" thickBot="1" x14ac:dyDescent="0.3">
      <c r="A1" s="33"/>
      <c r="B1" s="34" t="s">
        <v>37</v>
      </c>
      <c r="C1" s="33"/>
      <c r="D1" s="33"/>
      <c r="E1" s="33"/>
      <c r="F1" s="33"/>
      <c r="G1" s="33"/>
      <c r="H1" s="33"/>
      <c r="I1" s="35" t="s">
        <v>38</v>
      </c>
      <c r="J1" s="36"/>
      <c r="K1" s="36"/>
      <c r="L1" s="36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 s="37"/>
      <c r="AD1" s="37"/>
      <c r="AE1"/>
      <c r="AF1"/>
      <c r="AG1"/>
      <c r="AH1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</row>
    <row r="2" spans="1:48" ht="22.5" x14ac:dyDescent="0.35">
      <c r="A2" s="33"/>
      <c r="B2" s="33"/>
      <c r="C2" s="33"/>
      <c r="D2" s="39" t="s">
        <v>39</v>
      </c>
      <c r="E2" s="40"/>
      <c r="F2" s="33"/>
      <c r="G2" s="33"/>
      <c r="H2" s="33"/>
      <c r="I2" s="41" t="s">
        <v>40</v>
      </c>
      <c r="J2" s="41">
        <v>1</v>
      </c>
      <c r="K2" s="41">
        <v>2</v>
      </c>
      <c r="L2" s="41">
        <v>3</v>
      </c>
      <c r="M2" s="41">
        <v>4</v>
      </c>
      <c r="N2" s="41">
        <v>5</v>
      </c>
      <c r="O2" s="41">
        <v>6</v>
      </c>
      <c r="P2" s="41">
        <v>7</v>
      </c>
      <c r="Q2" s="41">
        <v>8</v>
      </c>
      <c r="R2" s="41">
        <v>9</v>
      </c>
      <c r="S2" s="41">
        <v>10</v>
      </c>
      <c r="T2" s="41">
        <v>11</v>
      </c>
      <c r="U2" s="41">
        <v>12</v>
      </c>
      <c r="V2" s="41">
        <v>13</v>
      </c>
      <c r="W2" s="41">
        <v>14</v>
      </c>
      <c r="X2" s="41">
        <v>15</v>
      </c>
      <c r="Y2" s="41">
        <v>16</v>
      </c>
      <c r="Z2" s="41">
        <v>17</v>
      </c>
      <c r="AA2" s="41">
        <v>18</v>
      </c>
      <c r="AB2" s="41">
        <v>19</v>
      </c>
      <c r="AC2" s="41">
        <v>20</v>
      </c>
      <c r="AD2" s="41">
        <v>21</v>
      </c>
      <c r="AE2" s="41">
        <v>22</v>
      </c>
      <c r="AF2" s="41">
        <v>23</v>
      </c>
      <c r="AG2" s="41">
        <v>24</v>
      </c>
      <c r="AH2" s="41">
        <v>25</v>
      </c>
      <c r="AI2" s="41">
        <v>26</v>
      </c>
      <c r="AJ2" s="41">
        <v>27</v>
      </c>
      <c r="AK2" s="41">
        <v>28</v>
      </c>
      <c r="AL2" s="41">
        <v>29</v>
      </c>
      <c r="AM2" s="41">
        <v>30</v>
      </c>
      <c r="AN2" s="33"/>
      <c r="AO2" s="33"/>
      <c r="AP2" s="33"/>
      <c r="AQ2" s="33"/>
      <c r="AR2" s="33"/>
      <c r="AS2" s="33"/>
      <c r="AT2" s="33"/>
      <c r="AU2" s="33"/>
      <c r="AV2" s="33"/>
    </row>
    <row r="3" spans="1:48" ht="15.75" thickBot="1" x14ac:dyDescent="0.3">
      <c r="A3" s="33"/>
      <c r="B3" s="33"/>
      <c r="C3" s="33"/>
      <c r="D3" s="42"/>
      <c r="E3" s="43"/>
      <c r="F3" s="33"/>
      <c r="G3" s="33"/>
      <c r="H3" s="33"/>
      <c r="I3" s="44" t="s">
        <v>41</v>
      </c>
      <c r="J3" s="45">
        <f>K3/2</f>
        <v>5.7513937930586054E-2</v>
      </c>
      <c r="K3" s="45">
        <f>K7-J7</f>
        <v>0.11502787586117211</v>
      </c>
      <c r="L3" s="45">
        <f t="shared" ref="L3:AM3" si="0">L7-K7</f>
        <v>0.40391962001216353</v>
      </c>
      <c r="M3" s="45">
        <f t="shared" si="0"/>
        <v>0.87692613784102713</v>
      </c>
      <c r="N3" s="45">
        <f t="shared" si="0"/>
        <v>1.490202096378531</v>
      </c>
      <c r="O3" s="45">
        <f t="shared" si="0"/>
        <v>2.1856680645072064</v>
      </c>
      <c r="P3" s="45">
        <f t="shared" si="0"/>
        <v>2.9070801062824998</v>
      </c>
      <c r="Q3" s="45">
        <f t="shared" si="0"/>
        <v>3.6074519824303133</v>
      </c>
      <c r="R3" s="45">
        <f t="shared" si="0"/>
        <v>4.2515275703399009</v>
      </c>
      <c r="S3" s="45">
        <f t="shared" si="0"/>
        <v>4.81559181338468</v>
      </c>
      <c r="T3" s="45">
        <f t="shared" si="0"/>
        <v>5.2860010934748232</v>
      </c>
      <c r="U3" s="45">
        <f t="shared" si="0"/>
        <v>5.6572372897146046</v>
      </c>
      <c r="V3" s="45">
        <f t="shared" si="0"/>
        <v>5.9299294722519988</v>
      </c>
      <c r="W3" s="45">
        <f t="shared" si="0"/>
        <v>6.1090669863336373</v>
      </c>
      <c r="X3" s="45">
        <f t="shared" si="0"/>
        <v>6.2024971862420699</v>
      </c>
      <c r="Y3" s="45">
        <f t="shared" si="0"/>
        <v>6.2197271538708634</v>
      </c>
      <c r="Z3" s="45">
        <f t="shared" si="0"/>
        <v>6.1710098015599613</v>
      </c>
      <c r="AA3" s="45">
        <f t="shared" si="0"/>
        <v>6.0666769026234419</v>
      </c>
      <c r="AB3" s="45">
        <f t="shared" si="0"/>
        <v>5.916675966374072</v>
      </c>
      <c r="AC3" s="45">
        <f t="shared" si="0"/>
        <v>5.7302689425864344</v>
      </c>
      <c r="AD3" s="45">
        <f>AC3/2</f>
        <v>2.8651344712932172</v>
      </c>
      <c r="AE3" s="45">
        <f>AE7-AD7</f>
        <v>0.982763176877679</v>
      </c>
      <c r="AF3" s="45">
        <f>AF7-AE7</f>
        <v>0.93641759240245293</v>
      </c>
      <c r="AG3" s="45">
        <f t="shared" si="0"/>
        <v>0.88848579493850366</v>
      </c>
      <c r="AH3" s="45">
        <f t="shared" si="0"/>
        <v>0.83983551507627041</v>
      </c>
      <c r="AI3" s="45">
        <f t="shared" si="0"/>
        <v>0.79118385187046769</v>
      </c>
      <c r="AJ3" s="45">
        <f t="shared" si="0"/>
        <v>0.74311264707093372</v>
      </c>
      <c r="AK3" s="45">
        <f t="shared" si="0"/>
        <v>0.69608433806034853</v>
      </c>
      <c r="AL3" s="45">
        <f t="shared" si="0"/>
        <v>0.65045749804298225</v>
      </c>
      <c r="AM3" s="45">
        <f t="shared" si="0"/>
        <v>0.60650154923267507</v>
      </c>
      <c r="AN3" s="33"/>
      <c r="AO3" s="33"/>
      <c r="AP3" s="33"/>
      <c r="AQ3" s="33"/>
      <c r="AR3" s="33"/>
      <c r="AS3" s="33"/>
      <c r="AT3" s="33"/>
      <c r="AU3" s="33"/>
      <c r="AV3" s="33"/>
    </row>
    <row r="4" spans="1:48" x14ac:dyDescent="0.25">
      <c r="A4" s="33"/>
      <c r="B4" s="33"/>
      <c r="C4" s="33"/>
      <c r="D4" s="46" t="s">
        <v>42</v>
      </c>
      <c r="E4" s="47">
        <v>162.14567867648651</v>
      </c>
      <c r="F4" s="111" t="s">
        <v>74</v>
      </c>
      <c r="G4" s="111"/>
      <c r="H4" s="111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1:48" ht="17.25" x14ac:dyDescent="0.25">
      <c r="A5" s="33"/>
      <c r="B5" s="33"/>
      <c r="C5" s="33"/>
      <c r="D5" s="46" t="s">
        <v>43</v>
      </c>
      <c r="E5" s="47">
        <v>30.175011268626285</v>
      </c>
      <c r="F5" s="33"/>
      <c r="G5" s="33"/>
      <c r="H5" s="33"/>
      <c r="I5" s="35" t="s">
        <v>44</v>
      </c>
      <c r="J5" s="36"/>
      <c r="K5" s="36"/>
      <c r="L5" s="36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</row>
    <row r="6" spans="1:48" x14ac:dyDescent="0.25">
      <c r="A6" s="33"/>
      <c r="B6" s="33"/>
      <c r="C6" s="33"/>
      <c r="D6" s="46" t="s">
        <v>45</v>
      </c>
      <c r="E6" s="48">
        <v>9.0999999999999998E-2</v>
      </c>
      <c r="F6" s="33"/>
      <c r="G6" s="33"/>
      <c r="H6" s="33"/>
      <c r="I6" s="41" t="s">
        <v>46</v>
      </c>
      <c r="J6" s="41">
        <v>1</v>
      </c>
      <c r="K6" s="41">
        <v>2</v>
      </c>
      <c r="L6" s="41">
        <v>3</v>
      </c>
      <c r="M6" s="41">
        <v>4</v>
      </c>
      <c r="N6" s="41">
        <v>5</v>
      </c>
      <c r="O6" s="41">
        <v>6</v>
      </c>
      <c r="P6" s="41">
        <v>7</v>
      </c>
      <c r="Q6" s="41">
        <v>8</v>
      </c>
      <c r="R6" s="41">
        <v>9</v>
      </c>
      <c r="S6" s="41">
        <v>10</v>
      </c>
      <c r="T6" s="41">
        <v>11</v>
      </c>
      <c r="U6" s="41">
        <v>12</v>
      </c>
      <c r="V6" s="41">
        <v>13</v>
      </c>
      <c r="W6" s="41">
        <v>14</v>
      </c>
      <c r="X6" s="41">
        <v>15</v>
      </c>
      <c r="Y6" s="41">
        <v>16</v>
      </c>
      <c r="Z6" s="41">
        <v>17</v>
      </c>
      <c r="AA6" s="41">
        <v>18</v>
      </c>
      <c r="AB6" s="41">
        <v>19</v>
      </c>
      <c r="AC6" s="41">
        <v>20</v>
      </c>
      <c r="AD6" s="41">
        <v>21</v>
      </c>
      <c r="AE6" s="41">
        <v>22</v>
      </c>
      <c r="AF6" s="41">
        <v>23</v>
      </c>
      <c r="AG6" s="41">
        <v>24</v>
      </c>
      <c r="AH6" s="41">
        <v>25</v>
      </c>
      <c r="AI6" s="41">
        <v>26</v>
      </c>
      <c r="AJ6" s="41">
        <v>27</v>
      </c>
      <c r="AK6" s="41">
        <v>28</v>
      </c>
      <c r="AL6" s="41">
        <v>29</v>
      </c>
      <c r="AM6" s="41">
        <v>30</v>
      </c>
      <c r="AN6" s="33"/>
      <c r="AO6" s="33"/>
      <c r="AP6" s="33"/>
      <c r="AQ6" s="33"/>
      <c r="AR6" s="33"/>
      <c r="AS6" s="33"/>
      <c r="AT6" s="33"/>
      <c r="AU6" s="33"/>
      <c r="AV6" s="33"/>
    </row>
    <row r="7" spans="1:48" ht="15.75" thickBot="1" x14ac:dyDescent="0.3">
      <c r="A7" s="33"/>
      <c r="B7" s="33"/>
      <c r="C7" s="33"/>
      <c r="D7" s="46" t="s">
        <v>47</v>
      </c>
      <c r="E7" s="48">
        <v>4</v>
      </c>
      <c r="F7" s="33"/>
      <c r="G7" s="33"/>
      <c r="H7" s="33"/>
      <c r="I7" s="49" t="s">
        <v>41</v>
      </c>
      <c r="J7" s="50">
        <f>$E$4*(1-EXP(-$E$6*J6))^$E$7</f>
        <v>9.2817252752065947E-3</v>
      </c>
      <c r="K7" s="50">
        <f>$E$4*(1-EXP(-$E$6*K6))^$E$7</f>
        <v>0.12430960113637871</v>
      </c>
      <c r="L7" s="50">
        <f t="shared" ref="L7:AB7" si="1">$E$4*(1-EXP(-$E$6*L6))^$E$7</f>
        <v>0.52822922114854221</v>
      </c>
      <c r="M7" s="50">
        <f t="shared" si="1"/>
        <v>1.4051553589895693</v>
      </c>
      <c r="N7" s="50">
        <f t="shared" si="1"/>
        <v>2.8953574553681003</v>
      </c>
      <c r="O7" s="50">
        <f t="shared" si="1"/>
        <v>5.0810255198753067</v>
      </c>
      <c r="P7" s="50">
        <f t="shared" si="1"/>
        <v>7.9881056261578065</v>
      </c>
      <c r="Q7" s="50">
        <f t="shared" si="1"/>
        <v>11.59555760858812</v>
      </c>
      <c r="R7" s="50">
        <f t="shared" si="1"/>
        <v>15.847085178928021</v>
      </c>
      <c r="S7" s="50">
        <f t="shared" si="1"/>
        <v>20.662676992312701</v>
      </c>
      <c r="T7" s="50">
        <f t="shared" si="1"/>
        <v>25.948678085787524</v>
      </c>
      <c r="U7" s="50">
        <f t="shared" si="1"/>
        <v>31.605915375502128</v>
      </c>
      <c r="V7" s="50">
        <f t="shared" si="1"/>
        <v>37.535844847754127</v>
      </c>
      <c r="W7" s="50">
        <f t="shared" si="1"/>
        <v>43.644911834087765</v>
      </c>
      <c r="X7" s="50">
        <f t="shared" si="1"/>
        <v>49.847409020329835</v>
      </c>
      <c r="Y7" s="50">
        <f t="shared" si="1"/>
        <v>56.067136174200698</v>
      </c>
      <c r="Z7" s="50">
        <f t="shared" si="1"/>
        <v>62.238145975760659</v>
      </c>
      <c r="AA7" s="50">
        <f t="shared" si="1"/>
        <v>68.304822878384101</v>
      </c>
      <c r="AB7" s="50">
        <f t="shared" si="1"/>
        <v>74.221498844758173</v>
      </c>
      <c r="AC7" s="50">
        <f>$E$4*(1-EXP(-$E$6*AC6))^$E$7</f>
        <v>79.951767787344608</v>
      </c>
      <c r="AD7" s="50">
        <f>$E$5*(1-EXP(-$E$6*AD6))^$E$7</f>
        <v>15.905366737767785</v>
      </c>
      <c r="AE7" s="50">
        <f t="shared" ref="AE7:AM7" si="2">$E$5*(1-EXP(-$E$6*AE6))^$E$7</f>
        <v>16.888129914645464</v>
      </c>
      <c r="AF7" s="50">
        <f t="shared" si="2"/>
        <v>17.824547507047917</v>
      </c>
      <c r="AG7" s="50">
        <f t="shared" si="2"/>
        <v>18.713033301986421</v>
      </c>
      <c r="AH7" s="50">
        <f t="shared" si="2"/>
        <v>19.552868817062691</v>
      </c>
      <c r="AI7" s="50">
        <f t="shared" si="2"/>
        <v>20.344052668933159</v>
      </c>
      <c r="AJ7" s="50">
        <f t="shared" si="2"/>
        <v>21.087165316004093</v>
      </c>
      <c r="AK7" s="50">
        <f t="shared" si="2"/>
        <v>21.783249654064441</v>
      </c>
      <c r="AL7" s="50">
        <f t="shared" si="2"/>
        <v>22.433707152107424</v>
      </c>
      <c r="AM7" s="50">
        <f t="shared" si="2"/>
        <v>23.040208701340099</v>
      </c>
      <c r="AN7" s="33"/>
      <c r="AO7" s="33"/>
      <c r="AP7" s="33"/>
      <c r="AQ7" s="33"/>
      <c r="AR7" s="33"/>
      <c r="AS7" s="33"/>
      <c r="AT7" s="33"/>
      <c r="AU7" s="33"/>
      <c r="AV7" s="33"/>
    </row>
    <row r="8" spans="1:48" ht="23.25" x14ac:dyDescent="0.25">
      <c r="A8" s="33"/>
      <c r="B8" s="33"/>
      <c r="C8" s="33"/>
      <c r="D8" s="51" t="s">
        <v>48</v>
      </c>
      <c r="E8" s="52">
        <v>0.47</v>
      </c>
      <c r="F8" s="33"/>
      <c r="G8" s="33"/>
      <c r="H8" s="33"/>
      <c r="I8" s="53"/>
      <c r="J8" s="54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</row>
    <row r="9" spans="1:48" ht="24" thickBot="1" x14ac:dyDescent="0.3">
      <c r="A9" s="33"/>
      <c r="B9" s="33"/>
      <c r="C9" s="33"/>
      <c r="D9" s="55" t="s">
        <v>49</v>
      </c>
      <c r="E9" s="56">
        <f>44/12</f>
        <v>3.6666666666666665</v>
      </c>
      <c r="F9" s="33"/>
      <c r="G9" s="33"/>
      <c r="H9" s="33"/>
      <c r="I9" s="57"/>
      <c r="J9" s="57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33"/>
      <c r="AO9" s="33"/>
      <c r="AP9" s="33"/>
      <c r="AQ9" s="33"/>
      <c r="AR9" s="33"/>
      <c r="AS9" s="33"/>
      <c r="AT9" s="33"/>
      <c r="AU9" s="33"/>
      <c r="AV9" s="33"/>
    </row>
    <row r="10" spans="1:48" x14ac:dyDescent="0.25">
      <c r="A10" s="33"/>
      <c r="B10" s="33"/>
      <c r="C10" s="33"/>
      <c r="D10" s="59" t="s">
        <v>50</v>
      </c>
      <c r="E10" s="59" t="s">
        <v>51</v>
      </c>
      <c r="F10" s="33"/>
      <c r="G10" s="33"/>
      <c r="H10" s="33"/>
      <c r="I10" s="57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33"/>
      <c r="AO10" s="33"/>
      <c r="AP10" s="33"/>
      <c r="AQ10" s="33"/>
      <c r="AR10" s="33"/>
      <c r="AS10" s="33"/>
      <c r="AT10" s="33"/>
      <c r="AU10" s="33"/>
      <c r="AV10" s="33"/>
    </row>
    <row r="11" spans="1:48" x14ac:dyDescent="0.25">
      <c r="A11" s="33"/>
      <c r="B11" s="33"/>
      <c r="C11" s="122" t="s">
        <v>88</v>
      </c>
      <c r="D11" s="60">
        <f>AVERAGE(J3:AC3)</f>
        <v>3.9999999999999991</v>
      </c>
      <c r="E11" s="61">
        <f>AVERAGE(AD3:AM3)</f>
        <v>0.99999764348655307</v>
      </c>
      <c r="F11" s="33"/>
      <c r="G11" s="33"/>
      <c r="H11" s="33"/>
      <c r="I11" s="57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33"/>
      <c r="AO11" s="33"/>
      <c r="AP11" s="33"/>
      <c r="AQ11" s="33"/>
      <c r="AR11" s="33"/>
      <c r="AS11" s="33"/>
      <c r="AT11" s="33"/>
      <c r="AU11" s="33"/>
      <c r="AV11" s="33"/>
    </row>
    <row r="12" spans="1:48" x14ac:dyDescent="0.25">
      <c r="A12" s="33"/>
      <c r="B12" s="33"/>
      <c r="F12" s="33"/>
      <c r="G12" s="33"/>
      <c r="H12" s="33"/>
      <c r="I12" s="57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33"/>
      <c r="AO12" s="33"/>
      <c r="AP12" s="33"/>
      <c r="AQ12" s="33"/>
      <c r="AR12" s="33"/>
      <c r="AS12" s="33"/>
      <c r="AT12" s="33"/>
      <c r="AU12" s="33"/>
      <c r="AV12" s="33"/>
    </row>
    <row r="13" spans="1:48" x14ac:dyDescent="0.25">
      <c r="A13" s="33"/>
      <c r="B13" s="65"/>
      <c r="C13" s="33"/>
      <c r="D13" s="62" t="s">
        <v>65</v>
      </c>
      <c r="E13" s="62">
        <f>'Restoration Area'!C12</f>
        <v>4168.8071105088429</v>
      </c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</row>
    <row r="14" spans="1:48" x14ac:dyDescent="0.25">
      <c r="A14" s="33"/>
      <c r="B14" s="33"/>
      <c r="C14" s="33"/>
      <c r="D14" s="62" t="s">
        <v>66</v>
      </c>
      <c r="E14" s="62">
        <f>E13/9</f>
        <v>463.2007900565381</v>
      </c>
      <c r="F14" s="33"/>
      <c r="G14" s="33"/>
      <c r="H14" s="33"/>
      <c r="I14" s="57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33"/>
      <c r="AO14" s="33"/>
      <c r="AP14" s="33"/>
      <c r="AQ14" s="33"/>
      <c r="AR14" s="33"/>
      <c r="AS14" s="33"/>
      <c r="AT14" s="33"/>
      <c r="AU14" s="33"/>
      <c r="AV14" s="33"/>
    </row>
    <row r="15" spans="1:48" x14ac:dyDescent="0.25">
      <c r="A15" s="33"/>
      <c r="B15" s="65" t="s">
        <v>52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</row>
    <row r="16" spans="1:48" x14ac:dyDescent="0.2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</row>
    <row r="17" spans="1:48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</row>
    <row r="18" spans="1:48" ht="18.75" x14ac:dyDescent="0.3">
      <c r="A18" s="33"/>
      <c r="B18" s="33"/>
      <c r="C18" s="66" t="s">
        <v>67</v>
      </c>
      <c r="D18" s="67"/>
      <c r="E18" s="67"/>
      <c r="F18" s="67"/>
      <c r="G18" s="67"/>
      <c r="H18" s="67"/>
      <c r="I18" s="67"/>
      <c r="J18" s="67"/>
      <c r="K18" s="67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</row>
    <row r="19" spans="1:48" s="71" customFormat="1" x14ac:dyDescent="0.25">
      <c r="A19" s="68"/>
      <c r="B19" s="68"/>
      <c r="C19" s="69" t="s">
        <v>68</v>
      </c>
      <c r="D19" s="70">
        <v>1</v>
      </c>
      <c r="E19" s="69">
        <v>2</v>
      </c>
      <c r="F19" s="69">
        <v>3</v>
      </c>
      <c r="G19" s="70">
        <v>4</v>
      </c>
      <c r="H19" s="69">
        <v>5</v>
      </c>
      <c r="I19" s="69">
        <v>6</v>
      </c>
      <c r="J19" s="70">
        <v>7</v>
      </c>
      <c r="K19" s="69">
        <v>8</v>
      </c>
      <c r="L19" s="69">
        <v>9</v>
      </c>
      <c r="M19" s="70">
        <v>10</v>
      </c>
      <c r="N19" s="69">
        <v>11</v>
      </c>
      <c r="O19" s="69">
        <v>12</v>
      </c>
      <c r="P19" s="70">
        <v>13</v>
      </c>
      <c r="Q19" s="69">
        <v>14</v>
      </c>
      <c r="R19" s="69">
        <v>15</v>
      </c>
      <c r="S19" s="70">
        <v>16</v>
      </c>
      <c r="T19" s="69">
        <v>17</v>
      </c>
      <c r="U19" s="69">
        <v>18</v>
      </c>
      <c r="V19" s="70">
        <v>19</v>
      </c>
      <c r="W19" s="69">
        <v>20</v>
      </c>
      <c r="X19" s="69">
        <v>21</v>
      </c>
      <c r="Y19" s="70">
        <v>22</v>
      </c>
      <c r="Z19" s="69">
        <v>23</v>
      </c>
      <c r="AA19" s="69">
        <v>24</v>
      </c>
      <c r="AB19" s="70">
        <v>25</v>
      </c>
      <c r="AC19" s="69">
        <v>26</v>
      </c>
      <c r="AD19" s="69">
        <v>27</v>
      </c>
      <c r="AE19" s="70">
        <v>28</v>
      </c>
      <c r="AF19" s="69">
        <v>29</v>
      </c>
      <c r="AG19" s="69">
        <v>30</v>
      </c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</row>
    <row r="20" spans="1:48" x14ac:dyDescent="0.25">
      <c r="A20" s="33"/>
      <c r="B20" s="33"/>
      <c r="C20" s="72">
        <v>1</v>
      </c>
      <c r="D20" s="73">
        <f>$E$14</f>
        <v>463.2007900565381</v>
      </c>
      <c r="E20" s="73">
        <f>$D$20</f>
        <v>463.2007900565381</v>
      </c>
      <c r="F20" s="73">
        <f t="shared" ref="F20:AG20" si="3">E20</f>
        <v>463.2007900565381</v>
      </c>
      <c r="G20" s="73">
        <f t="shared" si="3"/>
        <v>463.2007900565381</v>
      </c>
      <c r="H20" s="73">
        <f t="shared" si="3"/>
        <v>463.2007900565381</v>
      </c>
      <c r="I20" s="73">
        <f t="shared" si="3"/>
        <v>463.2007900565381</v>
      </c>
      <c r="J20" s="73">
        <f t="shared" si="3"/>
        <v>463.2007900565381</v>
      </c>
      <c r="K20" s="73">
        <f t="shared" si="3"/>
        <v>463.2007900565381</v>
      </c>
      <c r="L20" s="73">
        <f t="shared" si="3"/>
        <v>463.2007900565381</v>
      </c>
      <c r="M20" s="73">
        <f t="shared" si="3"/>
        <v>463.2007900565381</v>
      </c>
      <c r="N20" s="73">
        <f t="shared" si="3"/>
        <v>463.2007900565381</v>
      </c>
      <c r="O20" s="73">
        <f t="shared" si="3"/>
        <v>463.2007900565381</v>
      </c>
      <c r="P20" s="73">
        <f t="shared" si="3"/>
        <v>463.2007900565381</v>
      </c>
      <c r="Q20" s="73">
        <f t="shared" si="3"/>
        <v>463.2007900565381</v>
      </c>
      <c r="R20" s="73">
        <f t="shared" si="3"/>
        <v>463.2007900565381</v>
      </c>
      <c r="S20" s="73">
        <f t="shared" si="3"/>
        <v>463.2007900565381</v>
      </c>
      <c r="T20" s="73">
        <f t="shared" si="3"/>
        <v>463.2007900565381</v>
      </c>
      <c r="U20" s="73">
        <f t="shared" si="3"/>
        <v>463.2007900565381</v>
      </c>
      <c r="V20" s="73">
        <f t="shared" si="3"/>
        <v>463.2007900565381</v>
      </c>
      <c r="W20" s="73">
        <f t="shared" si="3"/>
        <v>463.2007900565381</v>
      </c>
      <c r="X20" s="73">
        <f t="shared" si="3"/>
        <v>463.2007900565381</v>
      </c>
      <c r="Y20" s="73">
        <f t="shared" si="3"/>
        <v>463.2007900565381</v>
      </c>
      <c r="Z20" s="73">
        <f t="shared" si="3"/>
        <v>463.2007900565381</v>
      </c>
      <c r="AA20" s="73">
        <f t="shared" si="3"/>
        <v>463.2007900565381</v>
      </c>
      <c r="AB20" s="73">
        <f t="shared" si="3"/>
        <v>463.2007900565381</v>
      </c>
      <c r="AC20" s="73">
        <f t="shared" si="3"/>
        <v>463.2007900565381</v>
      </c>
      <c r="AD20" s="73">
        <f t="shared" si="3"/>
        <v>463.2007900565381</v>
      </c>
      <c r="AE20" s="73">
        <f t="shared" si="3"/>
        <v>463.2007900565381</v>
      </c>
      <c r="AF20" s="73">
        <f t="shared" si="3"/>
        <v>463.2007900565381</v>
      </c>
      <c r="AG20" s="73">
        <f t="shared" si="3"/>
        <v>463.2007900565381</v>
      </c>
      <c r="AH20" s="68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</row>
    <row r="21" spans="1:48" x14ac:dyDescent="0.25">
      <c r="A21" s="33"/>
      <c r="B21" s="33"/>
      <c r="C21" s="72">
        <v>2</v>
      </c>
      <c r="D21" s="74"/>
      <c r="E21" s="73">
        <f t="shared" ref="E21:AG28" si="4">$D$20</f>
        <v>463.2007900565381</v>
      </c>
      <c r="F21" s="73">
        <f t="shared" si="4"/>
        <v>463.2007900565381</v>
      </c>
      <c r="G21" s="73">
        <f t="shared" si="4"/>
        <v>463.2007900565381</v>
      </c>
      <c r="H21" s="73">
        <f t="shared" si="4"/>
        <v>463.2007900565381</v>
      </c>
      <c r="I21" s="73">
        <f t="shared" si="4"/>
        <v>463.2007900565381</v>
      </c>
      <c r="J21" s="73">
        <f t="shared" si="4"/>
        <v>463.2007900565381</v>
      </c>
      <c r="K21" s="73">
        <f t="shared" si="4"/>
        <v>463.2007900565381</v>
      </c>
      <c r="L21" s="73">
        <f t="shared" si="4"/>
        <v>463.2007900565381</v>
      </c>
      <c r="M21" s="73">
        <f t="shared" si="4"/>
        <v>463.2007900565381</v>
      </c>
      <c r="N21" s="73">
        <f t="shared" si="4"/>
        <v>463.2007900565381</v>
      </c>
      <c r="O21" s="73">
        <f t="shared" si="4"/>
        <v>463.2007900565381</v>
      </c>
      <c r="P21" s="73">
        <f t="shared" si="4"/>
        <v>463.2007900565381</v>
      </c>
      <c r="Q21" s="73">
        <f t="shared" si="4"/>
        <v>463.2007900565381</v>
      </c>
      <c r="R21" s="73">
        <f t="shared" si="4"/>
        <v>463.2007900565381</v>
      </c>
      <c r="S21" s="73">
        <f t="shared" si="4"/>
        <v>463.2007900565381</v>
      </c>
      <c r="T21" s="73">
        <f t="shared" si="4"/>
        <v>463.2007900565381</v>
      </c>
      <c r="U21" s="73">
        <f t="shared" si="4"/>
        <v>463.2007900565381</v>
      </c>
      <c r="V21" s="73">
        <f t="shared" si="4"/>
        <v>463.2007900565381</v>
      </c>
      <c r="W21" s="73">
        <f t="shared" si="4"/>
        <v>463.2007900565381</v>
      </c>
      <c r="X21" s="73">
        <f t="shared" si="4"/>
        <v>463.2007900565381</v>
      </c>
      <c r="Y21" s="73">
        <f t="shared" si="4"/>
        <v>463.2007900565381</v>
      </c>
      <c r="Z21" s="73">
        <f t="shared" si="4"/>
        <v>463.2007900565381</v>
      </c>
      <c r="AA21" s="73">
        <f t="shared" si="4"/>
        <v>463.2007900565381</v>
      </c>
      <c r="AB21" s="73">
        <f t="shared" si="4"/>
        <v>463.2007900565381</v>
      </c>
      <c r="AC21" s="73">
        <f t="shared" si="4"/>
        <v>463.2007900565381</v>
      </c>
      <c r="AD21" s="73">
        <f t="shared" si="4"/>
        <v>463.2007900565381</v>
      </c>
      <c r="AE21" s="73">
        <f t="shared" si="4"/>
        <v>463.2007900565381</v>
      </c>
      <c r="AF21" s="73">
        <f t="shared" si="4"/>
        <v>463.2007900565381</v>
      </c>
      <c r="AG21" s="73">
        <f t="shared" si="4"/>
        <v>463.2007900565381</v>
      </c>
      <c r="AH21" s="68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</row>
    <row r="22" spans="1:48" x14ac:dyDescent="0.25">
      <c r="A22" s="33"/>
      <c r="B22" s="33"/>
      <c r="C22" s="72">
        <v>3</v>
      </c>
      <c r="D22" s="74"/>
      <c r="E22" s="74"/>
      <c r="F22" s="73">
        <f t="shared" si="4"/>
        <v>463.2007900565381</v>
      </c>
      <c r="G22" s="73">
        <f t="shared" si="4"/>
        <v>463.2007900565381</v>
      </c>
      <c r="H22" s="73">
        <f t="shared" si="4"/>
        <v>463.2007900565381</v>
      </c>
      <c r="I22" s="73">
        <f t="shared" si="4"/>
        <v>463.2007900565381</v>
      </c>
      <c r="J22" s="73">
        <f t="shared" si="4"/>
        <v>463.2007900565381</v>
      </c>
      <c r="K22" s="73">
        <f t="shared" si="4"/>
        <v>463.2007900565381</v>
      </c>
      <c r="L22" s="73">
        <f t="shared" si="4"/>
        <v>463.2007900565381</v>
      </c>
      <c r="M22" s="73">
        <f t="shared" si="4"/>
        <v>463.2007900565381</v>
      </c>
      <c r="N22" s="73">
        <f t="shared" si="4"/>
        <v>463.2007900565381</v>
      </c>
      <c r="O22" s="73">
        <f t="shared" si="4"/>
        <v>463.2007900565381</v>
      </c>
      <c r="P22" s="73">
        <f t="shared" si="4"/>
        <v>463.2007900565381</v>
      </c>
      <c r="Q22" s="73">
        <f t="shared" si="4"/>
        <v>463.2007900565381</v>
      </c>
      <c r="R22" s="73">
        <f t="shared" si="4"/>
        <v>463.2007900565381</v>
      </c>
      <c r="S22" s="73">
        <f t="shared" si="4"/>
        <v>463.2007900565381</v>
      </c>
      <c r="T22" s="73">
        <f t="shared" si="4"/>
        <v>463.2007900565381</v>
      </c>
      <c r="U22" s="73">
        <f t="shared" si="4"/>
        <v>463.2007900565381</v>
      </c>
      <c r="V22" s="73">
        <f t="shared" si="4"/>
        <v>463.2007900565381</v>
      </c>
      <c r="W22" s="73">
        <f t="shared" si="4"/>
        <v>463.2007900565381</v>
      </c>
      <c r="X22" s="73">
        <f t="shared" si="4"/>
        <v>463.2007900565381</v>
      </c>
      <c r="Y22" s="73">
        <f t="shared" si="4"/>
        <v>463.2007900565381</v>
      </c>
      <c r="Z22" s="73">
        <f t="shared" si="4"/>
        <v>463.2007900565381</v>
      </c>
      <c r="AA22" s="73">
        <f t="shared" si="4"/>
        <v>463.2007900565381</v>
      </c>
      <c r="AB22" s="73">
        <f t="shared" si="4"/>
        <v>463.2007900565381</v>
      </c>
      <c r="AC22" s="73">
        <f t="shared" si="4"/>
        <v>463.2007900565381</v>
      </c>
      <c r="AD22" s="73">
        <f t="shared" si="4"/>
        <v>463.2007900565381</v>
      </c>
      <c r="AE22" s="73">
        <f t="shared" si="4"/>
        <v>463.2007900565381</v>
      </c>
      <c r="AF22" s="73">
        <f t="shared" si="4"/>
        <v>463.2007900565381</v>
      </c>
      <c r="AG22" s="73">
        <f t="shared" si="4"/>
        <v>463.2007900565381</v>
      </c>
      <c r="AH22" s="68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</row>
    <row r="23" spans="1:48" x14ac:dyDescent="0.25">
      <c r="A23" s="33"/>
      <c r="B23" s="33"/>
      <c r="C23" s="72">
        <v>4</v>
      </c>
      <c r="D23" s="74"/>
      <c r="E23" s="74"/>
      <c r="F23" s="74"/>
      <c r="G23" s="73">
        <f t="shared" si="4"/>
        <v>463.2007900565381</v>
      </c>
      <c r="H23" s="73">
        <f t="shared" si="4"/>
        <v>463.2007900565381</v>
      </c>
      <c r="I23" s="73">
        <f t="shared" si="4"/>
        <v>463.2007900565381</v>
      </c>
      <c r="J23" s="73">
        <f t="shared" si="4"/>
        <v>463.2007900565381</v>
      </c>
      <c r="K23" s="73">
        <f t="shared" si="4"/>
        <v>463.2007900565381</v>
      </c>
      <c r="L23" s="73">
        <f t="shared" si="4"/>
        <v>463.2007900565381</v>
      </c>
      <c r="M23" s="73">
        <f t="shared" si="4"/>
        <v>463.2007900565381</v>
      </c>
      <c r="N23" s="73">
        <f t="shared" si="4"/>
        <v>463.2007900565381</v>
      </c>
      <c r="O23" s="73">
        <f t="shared" si="4"/>
        <v>463.2007900565381</v>
      </c>
      <c r="P23" s="73">
        <f t="shared" si="4"/>
        <v>463.2007900565381</v>
      </c>
      <c r="Q23" s="73">
        <f t="shared" si="4"/>
        <v>463.2007900565381</v>
      </c>
      <c r="R23" s="73">
        <f t="shared" si="4"/>
        <v>463.2007900565381</v>
      </c>
      <c r="S23" s="73">
        <f t="shared" si="4"/>
        <v>463.2007900565381</v>
      </c>
      <c r="T23" s="73">
        <f t="shared" si="4"/>
        <v>463.2007900565381</v>
      </c>
      <c r="U23" s="73">
        <f t="shared" si="4"/>
        <v>463.2007900565381</v>
      </c>
      <c r="V23" s="73">
        <f t="shared" si="4"/>
        <v>463.2007900565381</v>
      </c>
      <c r="W23" s="73">
        <f t="shared" si="4"/>
        <v>463.2007900565381</v>
      </c>
      <c r="X23" s="73">
        <f t="shared" si="4"/>
        <v>463.2007900565381</v>
      </c>
      <c r="Y23" s="73">
        <f t="shared" si="4"/>
        <v>463.2007900565381</v>
      </c>
      <c r="Z23" s="73">
        <f t="shared" si="4"/>
        <v>463.2007900565381</v>
      </c>
      <c r="AA23" s="73">
        <f t="shared" si="4"/>
        <v>463.2007900565381</v>
      </c>
      <c r="AB23" s="73">
        <f t="shared" si="4"/>
        <v>463.2007900565381</v>
      </c>
      <c r="AC23" s="73">
        <f t="shared" si="4"/>
        <v>463.2007900565381</v>
      </c>
      <c r="AD23" s="73">
        <f t="shared" si="4"/>
        <v>463.2007900565381</v>
      </c>
      <c r="AE23" s="73">
        <f t="shared" si="4"/>
        <v>463.2007900565381</v>
      </c>
      <c r="AF23" s="73">
        <f t="shared" si="4"/>
        <v>463.2007900565381</v>
      </c>
      <c r="AG23" s="73">
        <f t="shared" si="4"/>
        <v>463.2007900565381</v>
      </c>
      <c r="AH23" s="68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</row>
    <row r="24" spans="1:48" x14ac:dyDescent="0.25">
      <c r="A24" s="33"/>
      <c r="B24" s="33"/>
      <c r="C24" s="72">
        <v>5</v>
      </c>
      <c r="D24" s="74"/>
      <c r="E24" s="74"/>
      <c r="F24" s="74"/>
      <c r="G24" s="74"/>
      <c r="H24" s="73">
        <f t="shared" si="4"/>
        <v>463.2007900565381</v>
      </c>
      <c r="I24" s="73">
        <f t="shared" si="4"/>
        <v>463.2007900565381</v>
      </c>
      <c r="J24" s="73">
        <f t="shared" si="4"/>
        <v>463.2007900565381</v>
      </c>
      <c r="K24" s="73">
        <f t="shared" si="4"/>
        <v>463.2007900565381</v>
      </c>
      <c r="L24" s="73">
        <f t="shared" si="4"/>
        <v>463.2007900565381</v>
      </c>
      <c r="M24" s="73">
        <f t="shared" si="4"/>
        <v>463.2007900565381</v>
      </c>
      <c r="N24" s="73">
        <f t="shared" si="4"/>
        <v>463.2007900565381</v>
      </c>
      <c r="O24" s="73">
        <f t="shared" si="4"/>
        <v>463.2007900565381</v>
      </c>
      <c r="P24" s="73">
        <f t="shared" si="4"/>
        <v>463.2007900565381</v>
      </c>
      <c r="Q24" s="73">
        <f t="shared" si="4"/>
        <v>463.2007900565381</v>
      </c>
      <c r="R24" s="73">
        <f t="shared" si="4"/>
        <v>463.2007900565381</v>
      </c>
      <c r="S24" s="73">
        <f t="shared" si="4"/>
        <v>463.2007900565381</v>
      </c>
      <c r="T24" s="73">
        <f t="shared" si="4"/>
        <v>463.2007900565381</v>
      </c>
      <c r="U24" s="73">
        <f t="shared" si="4"/>
        <v>463.2007900565381</v>
      </c>
      <c r="V24" s="73">
        <f t="shared" si="4"/>
        <v>463.2007900565381</v>
      </c>
      <c r="W24" s="73">
        <f t="shared" si="4"/>
        <v>463.2007900565381</v>
      </c>
      <c r="X24" s="73">
        <f t="shared" si="4"/>
        <v>463.2007900565381</v>
      </c>
      <c r="Y24" s="73">
        <f t="shared" si="4"/>
        <v>463.2007900565381</v>
      </c>
      <c r="Z24" s="73">
        <f t="shared" si="4"/>
        <v>463.2007900565381</v>
      </c>
      <c r="AA24" s="73">
        <f t="shared" si="4"/>
        <v>463.2007900565381</v>
      </c>
      <c r="AB24" s="73">
        <f t="shared" si="4"/>
        <v>463.2007900565381</v>
      </c>
      <c r="AC24" s="73">
        <f t="shared" si="4"/>
        <v>463.2007900565381</v>
      </c>
      <c r="AD24" s="73">
        <f t="shared" si="4"/>
        <v>463.2007900565381</v>
      </c>
      <c r="AE24" s="73">
        <f t="shared" si="4"/>
        <v>463.2007900565381</v>
      </c>
      <c r="AF24" s="73">
        <f t="shared" si="4"/>
        <v>463.2007900565381</v>
      </c>
      <c r="AG24" s="73">
        <f t="shared" si="4"/>
        <v>463.2007900565381</v>
      </c>
      <c r="AH24" s="68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</row>
    <row r="25" spans="1:48" x14ac:dyDescent="0.25">
      <c r="A25" s="33"/>
      <c r="B25" s="33"/>
      <c r="C25" s="72">
        <v>6</v>
      </c>
      <c r="D25" s="74"/>
      <c r="E25" s="74"/>
      <c r="F25" s="74"/>
      <c r="G25" s="74"/>
      <c r="H25" s="74"/>
      <c r="I25" s="73">
        <f t="shared" si="4"/>
        <v>463.2007900565381</v>
      </c>
      <c r="J25" s="73">
        <f t="shared" si="4"/>
        <v>463.2007900565381</v>
      </c>
      <c r="K25" s="73">
        <f t="shared" si="4"/>
        <v>463.2007900565381</v>
      </c>
      <c r="L25" s="73">
        <f t="shared" si="4"/>
        <v>463.2007900565381</v>
      </c>
      <c r="M25" s="73">
        <f t="shared" si="4"/>
        <v>463.2007900565381</v>
      </c>
      <c r="N25" s="73">
        <f t="shared" si="4"/>
        <v>463.2007900565381</v>
      </c>
      <c r="O25" s="73">
        <f t="shared" si="4"/>
        <v>463.2007900565381</v>
      </c>
      <c r="P25" s="73">
        <f t="shared" si="4"/>
        <v>463.2007900565381</v>
      </c>
      <c r="Q25" s="73">
        <f t="shared" si="4"/>
        <v>463.2007900565381</v>
      </c>
      <c r="R25" s="73">
        <f t="shared" si="4"/>
        <v>463.2007900565381</v>
      </c>
      <c r="S25" s="73">
        <f t="shared" si="4"/>
        <v>463.2007900565381</v>
      </c>
      <c r="T25" s="73">
        <f t="shared" si="4"/>
        <v>463.2007900565381</v>
      </c>
      <c r="U25" s="73">
        <f t="shared" si="4"/>
        <v>463.2007900565381</v>
      </c>
      <c r="V25" s="73">
        <f t="shared" si="4"/>
        <v>463.2007900565381</v>
      </c>
      <c r="W25" s="73">
        <f t="shared" si="4"/>
        <v>463.2007900565381</v>
      </c>
      <c r="X25" s="73">
        <f t="shared" si="4"/>
        <v>463.2007900565381</v>
      </c>
      <c r="Y25" s="73">
        <f t="shared" si="4"/>
        <v>463.2007900565381</v>
      </c>
      <c r="Z25" s="73">
        <f t="shared" si="4"/>
        <v>463.2007900565381</v>
      </c>
      <c r="AA25" s="73">
        <f t="shared" si="4"/>
        <v>463.2007900565381</v>
      </c>
      <c r="AB25" s="73">
        <f t="shared" si="4"/>
        <v>463.2007900565381</v>
      </c>
      <c r="AC25" s="73">
        <f t="shared" si="4"/>
        <v>463.2007900565381</v>
      </c>
      <c r="AD25" s="73">
        <f t="shared" si="4"/>
        <v>463.2007900565381</v>
      </c>
      <c r="AE25" s="73">
        <f t="shared" si="4"/>
        <v>463.2007900565381</v>
      </c>
      <c r="AF25" s="73">
        <f t="shared" si="4"/>
        <v>463.2007900565381</v>
      </c>
      <c r="AG25" s="73">
        <f t="shared" si="4"/>
        <v>463.2007900565381</v>
      </c>
      <c r="AH25" s="68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</row>
    <row r="26" spans="1:48" x14ac:dyDescent="0.25">
      <c r="A26" s="33"/>
      <c r="B26" s="33"/>
      <c r="C26" s="72">
        <v>7</v>
      </c>
      <c r="D26" s="74"/>
      <c r="E26" s="74"/>
      <c r="F26" s="74"/>
      <c r="G26" s="74"/>
      <c r="H26" s="74"/>
      <c r="I26" s="74"/>
      <c r="J26" s="73">
        <f t="shared" si="4"/>
        <v>463.2007900565381</v>
      </c>
      <c r="K26" s="73">
        <f t="shared" si="4"/>
        <v>463.2007900565381</v>
      </c>
      <c r="L26" s="73">
        <f t="shared" si="4"/>
        <v>463.2007900565381</v>
      </c>
      <c r="M26" s="73">
        <f t="shared" si="4"/>
        <v>463.2007900565381</v>
      </c>
      <c r="N26" s="73">
        <f t="shared" si="4"/>
        <v>463.2007900565381</v>
      </c>
      <c r="O26" s="73">
        <f t="shared" si="4"/>
        <v>463.2007900565381</v>
      </c>
      <c r="P26" s="73">
        <f t="shared" si="4"/>
        <v>463.2007900565381</v>
      </c>
      <c r="Q26" s="73">
        <f t="shared" si="4"/>
        <v>463.2007900565381</v>
      </c>
      <c r="R26" s="73">
        <f t="shared" si="4"/>
        <v>463.2007900565381</v>
      </c>
      <c r="S26" s="73">
        <f t="shared" si="4"/>
        <v>463.2007900565381</v>
      </c>
      <c r="T26" s="73">
        <f t="shared" si="4"/>
        <v>463.2007900565381</v>
      </c>
      <c r="U26" s="73">
        <f t="shared" si="4"/>
        <v>463.2007900565381</v>
      </c>
      <c r="V26" s="73">
        <f t="shared" si="4"/>
        <v>463.2007900565381</v>
      </c>
      <c r="W26" s="73">
        <f t="shared" si="4"/>
        <v>463.2007900565381</v>
      </c>
      <c r="X26" s="73">
        <f t="shared" si="4"/>
        <v>463.2007900565381</v>
      </c>
      <c r="Y26" s="73">
        <f t="shared" si="4"/>
        <v>463.2007900565381</v>
      </c>
      <c r="Z26" s="73">
        <f t="shared" si="4"/>
        <v>463.2007900565381</v>
      </c>
      <c r="AA26" s="73">
        <f t="shared" si="4"/>
        <v>463.2007900565381</v>
      </c>
      <c r="AB26" s="73">
        <f t="shared" si="4"/>
        <v>463.2007900565381</v>
      </c>
      <c r="AC26" s="73">
        <f t="shared" si="4"/>
        <v>463.2007900565381</v>
      </c>
      <c r="AD26" s="73">
        <f t="shared" si="4"/>
        <v>463.2007900565381</v>
      </c>
      <c r="AE26" s="73">
        <f t="shared" si="4"/>
        <v>463.2007900565381</v>
      </c>
      <c r="AF26" s="73">
        <f t="shared" si="4"/>
        <v>463.2007900565381</v>
      </c>
      <c r="AG26" s="73">
        <f t="shared" si="4"/>
        <v>463.2007900565381</v>
      </c>
      <c r="AH26" s="68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</row>
    <row r="27" spans="1:48" x14ac:dyDescent="0.25">
      <c r="A27" s="33"/>
      <c r="B27" s="33"/>
      <c r="C27" s="72">
        <v>8</v>
      </c>
      <c r="D27" s="74"/>
      <c r="E27" s="74" t="s">
        <v>53</v>
      </c>
      <c r="F27" s="74"/>
      <c r="G27" s="74"/>
      <c r="H27" s="74"/>
      <c r="I27" s="74"/>
      <c r="J27" s="74"/>
      <c r="K27" s="73">
        <f t="shared" si="4"/>
        <v>463.2007900565381</v>
      </c>
      <c r="L27" s="73">
        <f t="shared" si="4"/>
        <v>463.2007900565381</v>
      </c>
      <c r="M27" s="73">
        <f t="shared" si="4"/>
        <v>463.2007900565381</v>
      </c>
      <c r="N27" s="73">
        <f t="shared" si="4"/>
        <v>463.2007900565381</v>
      </c>
      <c r="O27" s="73">
        <f t="shared" si="4"/>
        <v>463.2007900565381</v>
      </c>
      <c r="P27" s="73">
        <f t="shared" si="4"/>
        <v>463.2007900565381</v>
      </c>
      <c r="Q27" s="73">
        <f t="shared" si="4"/>
        <v>463.2007900565381</v>
      </c>
      <c r="R27" s="73">
        <f t="shared" si="4"/>
        <v>463.2007900565381</v>
      </c>
      <c r="S27" s="73">
        <f t="shared" si="4"/>
        <v>463.2007900565381</v>
      </c>
      <c r="T27" s="73">
        <f t="shared" si="4"/>
        <v>463.2007900565381</v>
      </c>
      <c r="U27" s="73">
        <f t="shared" si="4"/>
        <v>463.2007900565381</v>
      </c>
      <c r="V27" s="73">
        <f t="shared" si="4"/>
        <v>463.2007900565381</v>
      </c>
      <c r="W27" s="73">
        <f t="shared" si="4"/>
        <v>463.2007900565381</v>
      </c>
      <c r="X27" s="73">
        <f t="shared" si="4"/>
        <v>463.2007900565381</v>
      </c>
      <c r="Y27" s="73">
        <f t="shared" si="4"/>
        <v>463.2007900565381</v>
      </c>
      <c r="Z27" s="73">
        <f t="shared" si="4"/>
        <v>463.2007900565381</v>
      </c>
      <c r="AA27" s="73">
        <f t="shared" si="4"/>
        <v>463.2007900565381</v>
      </c>
      <c r="AB27" s="73">
        <f t="shared" si="4"/>
        <v>463.2007900565381</v>
      </c>
      <c r="AC27" s="73">
        <f t="shared" si="4"/>
        <v>463.2007900565381</v>
      </c>
      <c r="AD27" s="73">
        <f t="shared" si="4"/>
        <v>463.2007900565381</v>
      </c>
      <c r="AE27" s="73">
        <f t="shared" si="4"/>
        <v>463.2007900565381</v>
      </c>
      <c r="AF27" s="73">
        <f t="shared" si="4"/>
        <v>463.2007900565381</v>
      </c>
      <c r="AG27" s="73">
        <f t="shared" si="4"/>
        <v>463.2007900565381</v>
      </c>
      <c r="AH27" s="68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</row>
    <row r="28" spans="1:48" x14ac:dyDescent="0.25">
      <c r="A28" s="33"/>
      <c r="B28" s="33"/>
      <c r="C28" s="72">
        <v>9</v>
      </c>
      <c r="D28" s="74"/>
      <c r="E28" s="74"/>
      <c r="F28" s="74"/>
      <c r="G28" s="74"/>
      <c r="H28" s="74"/>
      <c r="I28" s="74"/>
      <c r="J28" s="74"/>
      <c r="K28" s="74"/>
      <c r="L28" s="73">
        <f t="shared" si="4"/>
        <v>463.2007900565381</v>
      </c>
      <c r="M28" s="73">
        <f t="shared" si="4"/>
        <v>463.2007900565381</v>
      </c>
      <c r="N28" s="73">
        <f t="shared" si="4"/>
        <v>463.2007900565381</v>
      </c>
      <c r="O28" s="73">
        <f t="shared" si="4"/>
        <v>463.2007900565381</v>
      </c>
      <c r="P28" s="73">
        <f t="shared" si="4"/>
        <v>463.2007900565381</v>
      </c>
      <c r="Q28" s="73">
        <f t="shared" si="4"/>
        <v>463.2007900565381</v>
      </c>
      <c r="R28" s="73">
        <f t="shared" si="4"/>
        <v>463.2007900565381</v>
      </c>
      <c r="S28" s="73">
        <f t="shared" si="4"/>
        <v>463.2007900565381</v>
      </c>
      <c r="T28" s="73">
        <f t="shared" si="4"/>
        <v>463.2007900565381</v>
      </c>
      <c r="U28" s="73">
        <f t="shared" si="4"/>
        <v>463.2007900565381</v>
      </c>
      <c r="V28" s="73">
        <f t="shared" si="4"/>
        <v>463.2007900565381</v>
      </c>
      <c r="W28" s="73">
        <f t="shared" si="4"/>
        <v>463.2007900565381</v>
      </c>
      <c r="X28" s="73">
        <f t="shared" si="4"/>
        <v>463.2007900565381</v>
      </c>
      <c r="Y28" s="73">
        <f t="shared" si="4"/>
        <v>463.2007900565381</v>
      </c>
      <c r="Z28" s="73">
        <f t="shared" si="4"/>
        <v>463.2007900565381</v>
      </c>
      <c r="AA28" s="73">
        <f t="shared" si="4"/>
        <v>463.2007900565381</v>
      </c>
      <c r="AB28" s="73">
        <f t="shared" si="4"/>
        <v>463.2007900565381</v>
      </c>
      <c r="AC28" s="73">
        <f t="shared" si="4"/>
        <v>463.2007900565381</v>
      </c>
      <c r="AD28" s="73">
        <f t="shared" si="4"/>
        <v>463.2007900565381</v>
      </c>
      <c r="AE28" s="73">
        <f t="shared" si="4"/>
        <v>463.2007900565381</v>
      </c>
      <c r="AF28" s="73">
        <f t="shared" si="4"/>
        <v>463.2007900565381</v>
      </c>
      <c r="AG28" s="73">
        <f t="shared" si="4"/>
        <v>463.2007900565381</v>
      </c>
      <c r="AH28" s="68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</row>
    <row r="29" spans="1:48" x14ac:dyDescent="0.25">
      <c r="A29" s="33"/>
      <c r="B29" s="33"/>
      <c r="C29" s="75" t="s">
        <v>54</v>
      </c>
      <c r="D29" s="76">
        <f>SUM(D20:D28)</f>
        <v>463.2007900565381</v>
      </c>
      <c r="E29" s="76">
        <f>SUM(E20:E28)</f>
        <v>926.40158011307619</v>
      </c>
      <c r="F29" s="76">
        <f t="shared" ref="F29:AG29" si="5">SUM(F20:F28)</f>
        <v>1389.6023701696142</v>
      </c>
      <c r="G29" s="76">
        <f t="shared" si="5"/>
        <v>1852.8031602261524</v>
      </c>
      <c r="H29" s="76">
        <f t="shared" si="5"/>
        <v>2316.0039502826903</v>
      </c>
      <c r="I29" s="76">
        <f t="shared" si="5"/>
        <v>2779.2047403392285</v>
      </c>
      <c r="J29" s="76">
        <f t="shared" si="5"/>
        <v>3242.4055303957666</v>
      </c>
      <c r="K29" s="76">
        <f t="shared" si="5"/>
        <v>3705.6063204523048</v>
      </c>
      <c r="L29" s="76">
        <f t="shared" si="5"/>
        <v>4168.8071105088429</v>
      </c>
      <c r="M29" s="76">
        <f t="shared" si="5"/>
        <v>4168.8071105088429</v>
      </c>
      <c r="N29" s="76">
        <f t="shared" si="5"/>
        <v>4168.8071105088429</v>
      </c>
      <c r="O29" s="76">
        <f t="shared" si="5"/>
        <v>4168.8071105088429</v>
      </c>
      <c r="P29" s="76">
        <f t="shared" si="5"/>
        <v>4168.8071105088429</v>
      </c>
      <c r="Q29" s="76">
        <f t="shared" si="5"/>
        <v>4168.8071105088429</v>
      </c>
      <c r="R29" s="76">
        <f t="shared" si="5"/>
        <v>4168.8071105088429</v>
      </c>
      <c r="S29" s="76">
        <f t="shared" si="5"/>
        <v>4168.8071105088429</v>
      </c>
      <c r="T29" s="76">
        <f t="shared" si="5"/>
        <v>4168.8071105088429</v>
      </c>
      <c r="U29" s="76">
        <f t="shared" si="5"/>
        <v>4168.8071105088429</v>
      </c>
      <c r="V29" s="76">
        <f t="shared" si="5"/>
        <v>4168.8071105088429</v>
      </c>
      <c r="W29" s="76">
        <f t="shared" si="5"/>
        <v>4168.8071105088429</v>
      </c>
      <c r="X29" s="76">
        <f t="shared" si="5"/>
        <v>4168.8071105088429</v>
      </c>
      <c r="Y29" s="76">
        <f t="shared" si="5"/>
        <v>4168.8071105088429</v>
      </c>
      <c r="Z29" s="76">
        <f t="shared" si="5"/>
        <v>4168.8071105088429</v>
      </c>
      <c r="AA29" s="76">
        <f t="shared" si="5"/>
        <v>4168.8071105088429</v>
      </c>
      <c r="AB29" s="76">
        <f t="shared" si="5"/>
        <v>4168.8071105088429</v>
      </c>
      <c r="AC29" s="76">
        <f t="shared" si="5"/>
        <v>4168.8071105088429</v>
      </c>
      <c r="AD29" s="76">
        <f t="shared" si="5"/>
        <v>4168.8071105088429</v>
      </c>
      <c r="AE29" s="76">
        <f t="shared" si="5"/>
        <v>4168.8071105088429</v>
      </c>
      <c r="AF29" s="76">
        <f t="shared" si="5"/>
        <v>4168.8071105088429</v>
      </c>
      <c r="AG29" s="76">
        <f t="shared" si="5"/>
        <v>4168.8071105088429</v>
      </c>
      <c r="AH29" s="68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</row>
    <row r="30" spans="1:48" x14ac:dyDescent="0.25">
      <c r="A30" s="33"/>
      <c r="B30" s="33"/>
      <c r="C30" s="77"/>
      <c r="D30" s="78"/>
      <c r="E30" s="78"/>
      <c r="F30" s="78"/>
      <c r="G30" s="78"/>
      <c r="H30" s="78"/>
      <c r="I30" s="78"/>
      <c r="J30" s="78"/>
      <c r="K30" s="78"/>
      <c r="L30" s="79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68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</row>
    <row r="31" spans="1:48" x14ac:dyDescent="0.25">
      <c r="A31" s="33"/>
      <c r="B31" s="33"/>
      <c r="C31" s="80"/>
      <c r="D31" s="81"/>
      <c r="E31" s="81"/>
      <c r="F31" s="81"/>
      <c r="G31" s="81"/>
      <c r="H31" s="81"/>
      <c r="I31" s="81"/>
      <c r="J31" s="81"/>
      <c r="K31" s="81"/>
      <c r="L31" s="82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</row>
    <row r="32" spans="1:48" ht="20.25" x14ac:dyDescent="0.25">
      <c r="A32" s="33"/>
      <c r="B32" s="33"/>
      <c r="C32" s="84" t="s">
        <v>55</v>
      </c>
      <c r="D32" s="33"/>
      <c r="E32" s="33"/>
      <c r="F32" s="33"/>
      <c r="G32" s="33"/>
      <c r="H32" s="33"/>
      <c r="I32" s="33"/>
      <c r="J32" s="33"/>
      <c r="K32" s="83"/>
      <c r="L32" s="85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85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</row>
    <row r="33" spans="1:48" x14ac:dyDescent="0.25">
      <c r="A33" s="33"/>
      <c r="B33" s="33"/>
      <c r="C33" s="86" t="s">
        <v>40</v>
      </c>
      <c r="D33" s="87" t="s">
        <v>69</v>
      </c>
      <c r="E33" s="87"/>
      <c r="F33" s="70">
        <v>1</v>
      </c>
      <c r="G33" s="69">
        <v>2</v>
      </c>
      <c r="H33" s="69">
        <v>3</v>
      </c>
      <c r="I33" s="70">
        <v>4</v>
      </c>
      <c r="J33" s="69">
        <v>5</v>
      </c>
      <c r="K33" s="69">
        <v>6</v>
      </c>
      <c r="L33" s="70">
        <v>7</v>
      </c>
      <c r="M33" s="69">
        <v>8</v>
      </c>
      <c r="N33" s="69">
        <v>9</v>
      </c>
      <c r="O33" s="70">
        <v>10</v>
      </c>
      <c r="P33" s="69">
        <v>11</v>
      </c>
      <c r="Q33" s="69">
        <v>12</v>
      </c>
      <c r="R33" s="70">
        <v>13</v>
      </c>
      <c r="S33" s="69">
        <v>14</v>
      </c>
      <c r="T33" s="69">
        <v>15</v>
      </c>
      <c r="U33" s="70">
        <v>16</v>
      </c>
      <c r="V33" s="69">
        <v>17</v>
      </c>
      <c r="W33" s="69">
        <v>18</v>
      </c>
      <c r="X33" s="70">
        <v>19</v>
      </c>
      <c r="Y33" s="69">
        <v>20</v>
      </c>
      <c r="Z33" s="69">
        <v>21</v>
      </c>
      <c r="AA33" s="70">
        <v>22</v>
      </c>
      <c r="AB33" s="69">
        <v>23</v>
      </c>
      <c r="AC33" s="69">
        <v>24</v>
      </c>
      <c r="AD33" s="70">
        <v>25</v>
      </c>
      <c r="AE33" s="69">
        <v>26</v>
      </c>
      <c r="AF33" s="69">
        <v>27</v>
      </c>
      <c r="AG33" s="70">
        <v>28</v>
      </c>
      <c r="AH33" s="69">
        <v>29</v>
      </c>
      <c r="AI33" s="69">
        <v>30</v>
      </c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</row>
    <row r="34" spans="1:48" x14ac:dyDescent="0.25">
      <c r="A34" s="33"/>
      <c r="B34" s="33"/>
      <c r="C34" s="72">
        <v>1</v>
      </c>
      <c r="D34" s="73">
        <f t="shared" ref="D34:D42" si="6">$D$20</f>
        <v>463.2007900565381</v>
      </c>
      <c r="E34" s="88"/>
      <c r="F34" s="89">
        <f>(J3*D$20)</f>
        <v>26.640501488710154</v>
      </c>
      <c r="G34" s="89">
        <f>(K3*E$20)</f>
        <v>53.281002977420307</v>
      </c>
      <c r="H34" s="89">
        <f t="shared" ref="H34:AI34" si="7">(L3*F$20)</f>
        <v>187.0958871089708</v>
      </c>
      <c r="I34" s="89">
        <f t="shared" si="7"/>
        <v>406.19287986919238</v>
      </c>
      <c r="J34" s="89">
        <f t="shared" si="7"/>
        <v>690.26278838644487</v>
      </c>
      <c r="K34" s="89">
        <f t="shared" si="7"/>
        <v>1012.4031742810824</v>
      </c>
      <c r="L34" s="89">
        <f t="shared" si="7"/>
        <v>1346.5618019876986</v>
      </c>
      <c r="M34" s="89">
        <f t="shared" si="7"/>
        <v>1670.9746083527457</v>
      </c>
      <c r="N34" s="89">
        <f t="shared" si="7"/>
        <v>1969.310929528596</v>
      </c>
      <c r="O34" s="89">
        <f t="shared" si="7"/>
        <v>2230.5859325495808</v>
      </c>
      <c r="P34" s="89">
        <f t="shared" si="7"/>
        <v>2448.4798827372624</v>
      </c>
      <c r="Q34" s="89">
        <f t="shared" si="7"/>
        <v>2620.436782133113</v>
      </c>
      <c r="R34" s="89">
        <f t="shared" si="7"/>
        <v>2746.7480165266757</v>
      </c>
      <c r="S34" s="89">
        <f t="shared" si="7"/>
        <v>2829.7246545780549</v>
      </c>
      <c r="T34" s="89">
        <f t="shared" si="7"/>
        <v>2873.0015969907813</v>
      </c>
      <c r="U34" s="89">
        <f t="shared" si="7"/>
        <v>2880.9825316090869</v>
      </c>
      <c r="V34" s="89">
        <f t="shared" si="7"/>
        <v>2858.4166155292146</v>
      </c>
      <c r="W34" s="89">
        <f t="shared" si="7"/>
        <v>2810.0895343129296</v>
      </c>
      <c r="X34" s="89">
        <f t="shared" si="7"/>
        <v>2740.6089821330011</v>
      </c>
      <c r="Y34" s="89">
        <f t="shared" si="7"/>
        <v>2654.2651014424796</v>
      </c>
      <c r="Z34" s="89">
        <f t="shared" si="7"/>
        <v>1327.1325507212398</v>
      </c>
      <c r="AA34" s="89">
        <f t="shared" si="7"/>
        <v>455.21667996821418</v>
      </c>
      <c r="AB34" s="89">
        <f t="shared" si="7"/>
        <v>433.74936862365746</v>
      </c>
      <c r="AC34" s="89">
        <f t="shared" si="7"/>
        <v>411.54732216952618</v>
      </c>
      <c r="AD34" s="89">
        <f t="shared" si="7"/>
        <v>389.01247410086808</v>
      </c>
      <c r="AE34" s="89">
        <f t="shared" si="7"/>
        <v>366.47698526637566</v>
      </c>
      <c r="AF34" s="89">
        <f t="shared" si="7"/>
        <v>344.21036522426186</v>
      </c>
      <c r="AG34" s="89">
        <f t="shared" si="7"/>
        <v>322.42681533553576</v>
      </c>
      <c r="AH34" s="89">
        <f t="shared" si="7"/>
        <v>301.29242699170845</v>
      </c>
      <c r="AI34" s="89">
        <f t="shared" si="7"/>
        <v>280.93199677508943</v>
      </c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</row>
    <row r="35" spans="1:48" x14ac:dyDescent="0.25">
      <c r="A35" s="33"/>
      <c r="B35" s="33"/>
      <c r="C35" s="72">
        <v>2</v>
      </c>
      <c r="D35" s="73">
        <f t="shared" si="6"/>
        <v>463.2007900565381</v>
      </c>
      <c r="E35" s="90"/>
      <c r="F35" s="90"/>
      <c r="G35" s="91">
        <f t="shared" ref="G35:AI35" si="8">(J3*E$21)</f>
        <v>26.640501488710154</v>
      </c>
      <c r="H35" s="91">
        <f t="shared" si="8"/>
        <v>53.281002977420307</v>
      </c>
      <c r="I35" s="91">
        <f t="shared" si="8"/>
        <v>187.0958871089708</v>
      </c>
      <c r="J35" s="91">
        <f t="shared" si="8"/>
        <v>406.19287986919238</v>
      </c>
      <c r="K35" s="91">
        <f t="shared" si="8"/>
        <v>690.26278838644487</v>
      </c>
      <c r="L35" s="91">
        <f t="shared" si="8"/>
        <v>1012.4031742810824</v>
      </c>
      <c r="M35" s="91">
        <f t="shared" si="8"/>
        <v>1346.5618019876986</v>
      </c>
      <c r="N35" s="91">
        <f t="shared" si="8"/>
        <v>1670.9746083527457</v>
      </c>
      <c r="O35" s="91">
        <f t="shared" si="8"/>
        <v>1969.310929528596</v>
      </c>
      <c r="P35" s="91">
        <f t="shared" si="8"/>
        <v>2230.5859325495808</v>
      </c>
      <c r="Q35" s="91">
        <f t="shared" si="8"/>
        <v>2448.4798827372624</v>
      </c>
      <c r="R35" s="91">
        <f t="shared" si="8"/>
        <v>2620.436782133113</v>
      </c>
      <c r="S35" s="91">
        <f t="shared" si="8"/>
        <v>2746.7480165266757</v>
      </c>
      <c r="T35" s="91">
        <f t="shared" si="8"/>
        <v>2829.7246545780549</v>
      </c>
      <c r="U35" s="91">
        <f t="shared" si="8"/>
        <v>2873.0015969907813</v>
      </c>
      <c r="V35" s="91">
        <f t="shared" si="8"/>
        <v>2880.9825316090869</v>
      </c>
      <c r="W35" s="91">
        <f t="shared" si="8"/>
        <v>2858.4166155292146</v>
      </c>
      <c r="X35" s="91">
        <f t="shared" si="8"/>
        <v>2810.0895343129296</v>
      </c>
      <c r="Y35" s="91">
        <f t="shared" si="8"/>
        <v>2740.6089821330011</v>
      </c>
      <c r="Z35" s="91">
        <f t="shared" si="8"/>
        <v>2654.2651014424796</v>
      </c>
      <c r="AA35" s="91">
        <f t="shared" si="8"/>
        <v>1327.1325507212398</v>
      </c>
      <c r="AB35" s="91">
        <f t="shared" si="8"/>
        <v>455.21667996821418</v>
      </c>
      <c r="AC35" s="91">
        <f t="shared" si="8"/>
        <v>433.74936862365746</v>
      </c>
      <c r="AD35" s="91">
        <f t="shared" si="8"/>
        <v>411.54732216952618</v>
      </c>
      <c r="AE35" s="91">
        <f t="shared" si="8"/>
        <v>389.01247410086808</v>
      </c>
      <c r="AF35" s="91">
        <f t="shared" si="8"/>
        <v>366.47698526637566</v>
      </c>
      <c r="AG35" s="91">
        <f t="shared" si="8"/>
        <v>344.21036522426186</v>
      </c>
      <c r="AH35" s="91">
        <f t="shared" si="8"/>
        <v>322.42681533553576</v>
      </c>
      <c r="AI35" s="91">
        <f t="shared" si="8"/>
        <v>301.29242699170845</v>
      </c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</row>
    <row r="36" spans="1:48" x14ac:dyDescent="0.25">
      <c r="A36" s="33"/>
      <c r="B36" s="33"/>
      <c r="C36" s="72">
        <v>3</v>
      </c>
      <c r="D36" s="73">
        <f t="shared" si="6"/>
        <v>463.2007900565381</v>
      </c>
      <c r="E36" s="90"/>
      <c r="F36" s="90"/>
      <c r="G36" s="90"/>
      <c r="H36" s="91">
        <f t="shared" ref="H36:AI36" si="9">(J3*F$22)</f>
        <v>26.640501488710154</v>
      </c>
      <c r="I36" s="91">
        <f t="shared" si="9"/>
        <v>53.281002977420307</v>
      </c>
      <c r="J36" s="91">
        <f t="shared" si="9"/>
        <v>187.0958871089708</v>
      </c>
      <c r="K36" s="91">
        <f t="shared" si="9"/>
        <v>406.19287986919238</v>
      </c>
      <c r="L36" s="91">
        <f t="shared" si="9"/>
        <v>690.26278838644487</v>
      </c>
      <c r="M36" s="91">
        <f t="shared" si="9"/>
        <v>1012.4031742810824</v>
      </c>
      <c r="N36" s="91">
        <f t="shared" si="9"/>
        <v>1346.5618019876986</v>
      </c>
      <c r="O36" s="91">
        <f t="shared" si="9"/>
        <v>1670.9746083527457</v>
      </c>
      <c r="P36" s="91">
        <f t="shared" si="9"/>
        <v>1969.310929528596</v>
      </c>
      <c r="Q36" s="91">
        <f t="shared" si="9"/>
        <v>2230.5859325495808</v>
      </c>
      <c r="R36" s="91">
        <f t="shared" si="9"/>
        <v>2448.4798827372624</v>
      </c>
      <c r="S36" s="91">
        <f t="shared" si="9"/>
        <v>2620.436782133113</v>
      </c>
      <c r="T36" s="91">
        <f t="shared" si="9"/>
        <v>2746.7480165266757</v>
      </c>
      <c r="U36" s="91">
        <f t="shared" si="9"/>
        <v>2829.7246545780549</v>
      </c>
      <c r="V36" s="91">
        <f t="shared" si="9"/>
        <v>2873.0015969907813</v>
      </c>
      <c r="W36" s="91">
        <f t="shared" si="9"/>
        <v>2880.9825316090869</v>
      </c>
      <c r="X36" s="91">
        <f t="shared" si="9"/>
        <v>2858.4166155292146</v>
      </c>
      <c r="Y36" s="91">
        <f t="shared" si="9"/>
        <v>2810.0895343129296</v>
      </c>
      <c r="Z36" s="91">
        <f t="shared" si="9"/>
        <v>2740.6089821330011</v>
      </c>
      <c r="AA36" s="91">
        <f t="shared" si="9"/>
        <v>2654.2651014424796</v>
      </c>
      <c r="AB36" s="91">
        <f t="shared" si="9"/>
        <v>1327.1325507212398</v>
      </c>
      <c r="AC36" s="91">
        <f t="shared" si="9"/>
        <v>455.21667996821418</v>
      </c>
      <c r="AD36" s="91">
        <f t="shared" si="9"/>
        <v>433.74936862365746</v>
      </c>
      <c r="AE36" s="91">
        <f t="shared" si="9"/>
        <v>411.54732216952618</v>
      </c>
      <c r="AF36" s="91">
        <f t="shared" si="9"/>
        <v>389.01247410086808</v>
      </c>
      <c r="AG36" s="91">
        <f t="shared" si="9"/>
        <v>366.47698526637566</v>
      </c>
      <c r="AH36" s="91">
        <f t="shared" si="9"/>
        <v>344.21036522426186</v>
      </c>
      <c r="AI36" s="91">
        <f t="shared" si="9"/>
        <v>322.42681533553576</v>
      </c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</row>
    <row r="37" spans="1:48" x14ac:dyDescent="0.25">
      <c r="A37" s="33"/>
      <c r="B37" s="33"/>
      <c r="C37" s="72">
        <v>4</v>
      </c>
      <c r="D37" s="73">
        <f t="shared" si="6"/>
        <v>463.2007900565381</v>
      </c>
      <c r="E37" s="90"/>
      <c r="F37" s="90"/>
      <c r="G37" s="90"/>
      <c r="H37" s="90"/>
      <c r="I37" s="91">
        <f t="shared" ref="I37:AI37" si="10">(J3*G$23)</f>
        <v>26.640501488710154</v>
      </c>
      <c r="J37" s="91">
        <f t="shared" si="10"/>
        <v>53.281002977420307</v>
      </c>
      <c r="K37" s="91">
        <f t="shared" si="10"/>
        <v>187.0958871089708</v>
      </c>
      <c r="L37" s="91">
        <f t="shared" si="10"/>
        <v>406.19287986919238</v>
      </c>
      <c r="M37" s="91">
        <f t="shared" si="10"/>
        <v>690.26278838644487</v>
      </c>
      <c r="N37" s="91">
        <f t="shared" si="10"/>
        <v>1012.4031742810824</v>
      </c>
      <c r="O37" s="91">
        <f t="shared" si="10"/>
        <v>1346.5618019876986</v>
      </c>
      <c r="P37" s="91">
        <f t="shared" si="10"/>
        <v>1670.9746083527457</v>
      </c>
      <c r="Q37" s="91">
        <f t="shared" si="10"/>
        <v>1969.310929528596</v>
      </c>
      <c r="R37" s="91">
        <f t="shared" si="10"/>
        <v>2230.5859325495808</v>
      </c>
      <c r="S37" s="91">
        <f t="shared" si="10"/>
        <v>2448.4798827372624</v>
      </c>
      <c r="T37" s="91">
        <f t="shared" si="10"/>
        <v>2620.436782133113</v>
      </c>
      <c r="U37" s="91">
        <f t="shared" si="10"/>
        <v>2746.7480165266757</v>
      </c>
      <c r="V37" s="91">
        <f t="shared" si="10"/>
        <v>2829.7246545780549</v>
      </c>
      <c r="W37" s="91">
        <f t="shared" si="10"/>
        <v>2873.0015969907813</v>
      </c>
      <c r="X37" s="91">
        <f t="shared" si="10"/>
        <v>2880.9825316090869</v>
      </c>
      <c r="Y37" s="91">
        <f t="shared" si="10"/>
        <v>2858.4166155292146</v>
      </c>
      <c r="Z37" s="91">
        <f t="shared" si="10"/>
        <v>2810.0895343129296</v>
      </c>
      <c r="AA37" s="91">
        <f t="shared" si="10"/>
        <v>2740.6089821330011</v>
      </c>
      <c r="AB37" s="91">
        <f t="shared" si="10"/>
        <v>2654.2651014424796</v>
      </c>
      <c r="AC37" s="91">
        <f t="shared" si="10"/>
        <v>1327.1325507212398</v>
      </c>
      <c r="AD37" s="91">
        <f t="shared" si="10"/>
        <v>455.21667996821418</v>
      </c>
      <c r="AE37" s="91">
        <f t="shared" si="10"/>
        <v>433.74936862365746</v>
      </c>
      <c r="AF37" s="91">
        <f t="shared" si="10"/>
        <v>411.54732216952618</v>
      </c>
      <c r="AG37" s="91">
        <f t="shared" si="10"/>
        <v>389.01247410086808</v>
      </c>
      <c r="AH37" s="91">
        <f t="shared" si="10"/>
        <v>366.47698526637566</v>
      </c>
      <c r="AI37" s="91">
        <f t="shared" si="10"/>
        <v>344.21036522426186</v>
      </c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</row>
    <row r="38" spans="1:48" x14ac:dyDescent="0.25">
      <c r="A38" s="33"/>
      <c r="B38" s="33"/>
      <c r="C38" s="72">
        <v>5</v>
      </c>
      <c r="D38" s="73">
        <f t="shared" si="6"/>
        <v>463.2007900565381</v>
      </c>
      <c r="E38" s="90"/>
      <c r="F38" s="90"/>
      <c r="G38" s="90"/>
      <c r="H38" s="90"/>
      <c r="I38" s="90"/>
      <c r="J38" s="91">
        <f t="shared" ref="J38:AI38" si="11">(J3*H$24)</f>
        <v>26.640501488710154</v>
      </c>
      <c r="K38" s="91">
        <f t="shared" si="11"/>
        <v>53.281002977420307</v>
      </c>
      <c r="L38" s="91">
        <f t="shared" si="11"/>
        <v>187.0958871089708</v>
      </c>
      <c r="M38" s="91">
        <f t="shared" si="11"/>
        <v>406.19287986919238</v>
      </c>
      <c r="N38" s="91">
        <f t="shared" si="11"/>
        <v>690.26278838644487</v>
      </c>
      <c r="O38" s="91">
        <f t="shared" si="11"/>
        <v>1012.4031742810824</v>
      </c>
      <c r="P38" s="91">
        <f t="shared" si="11"/>
        <v>1346.5618019876986</v>
      </c>
      <c r="Q38" s="91">
        <f t="shared" si="11"/>
        <v>1670.9746083527457</v>
      </c>
      <c r="R38" s="91">
        <f t="shared" si="11"/>
        <v>1969.310929528596</v>
      </c>
      <c r="S38" s="91">
        <f t="shared" si="11"/>
        <v>2230.5859325495808</v>
      </c>
      <c r="T38" s="91">
        <f t="shared" si="11"/>
        <v>2448.4798827372624</v>
      </c>
      <c r="U38" s="91">
        <f t="shared" si="11"/>
        <v>2620.436782133113</v>
      </c>
      <c r="V38" s="91">
        <f t="shared" si="11"/>
        <v>2746.7480165266757</v>
      </c>
      <c r="W38" s="91">
        <f t="shared" si="11"/>
        <v>2829.7246545780549</v>
      </c>
      <c r="X38" s="91">
        <f t="shared" si="11"/>
        <v>2873.0015969907813</v>
      </c>
      <c r="Y38" s="91">
        <f t="shared" si="11"/>
        <v>2880.9825316090869</v>
      </c>
      <c r="Z38" s="91">
        <f t="shared" si="11"/>
        <v>2858.4166155292146</v>
      </c>
      <c r="AA38" s="91">
        <f t="shared" si="11"/>
        <v>2810.0895343129296</v>
      </c>
      <c r="AB38" s="91">
        <f t="shared" si="11"/>
        <v>2740.6089821330011</v>
      </c>
      <c r="AC38" s="91">
        <f t="shared" si="11"/>
        <v>2654.2651014424796</v>
      </c>
      <c r="AD38" s="91">
        <f t="shared" si="11"/>
        <v>1327.1325507212398</v>
      </c>
      <c r="AE38" s="91">
        <f t="shared" si="11"/>
        <v>455.21667996821418</v>
      </c>
      <c r="AF38" s="91">
        <f t="shared" si="11"/>
        <v>433.74936862365746</v>
      </c>
      <c r="AG38" s="91">
        <f t="shared" si="11"/>
        <v>411.54732216952618</v>
      </c>
      <c r="AH38" s="91">
        <f t="shared" si="11"/>
        <v>389.01247410086808</v>
      </c>
      <c r="AI38" s="91">
        <f t="shared" si="11"/>
        <v>366.47698526637566</v>
      </c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</row>
    <row r="39" spans="1:48" x14ac:dyDescent="0.25">
      <c r="A39" s="33"/>
      <c r="B39" s="33"/>
      <c r="C39" s="72">
        <v>6</v>
      </c>
      <c r="D39" s="73">
        <f t="shared" si="6"/>
        <v>463.2007900565381</v>
      </c>
      <c r="E39" s="90"/>
      <c r="F39" s="90"/>
      <c r="G39" s="90"/>
      <c r="H39" s="90"/>
      <c r="I39" s="90"/>
      <c r="J39" s="90"/>
      <c r="K39" s="91">
        <f t="shared" ref="K39:AI39" si="12">(J3*I$25)</f>
        <v>26.640501488710154</v>
      </c>
      <c r="L39" s="91">
        <f t="shared" si="12"/>
        <v>53.281002977420307</v>
      </c>
      <c r="M39" s="91">
        <f t="shared" si="12"/>
        <v>187.0958871089708</v>
      </c>
      <c r="N39" s="91">
        <f t="shared" si="12"/>
        <v>406.19287986919238</v>
      </c>
      <c r="O39" s="91">
        <f t="shared" si="12"/>
        <v>690.26278838644487</v>
      </c>
      <c r="P39" s="91">
        <f t="shared" si="12"/>
        <v>1012.4031742810824</v>
      </c>
      <c r="Q39" s="91">
        <f t="shared" si="12"/>
        <v>1346.5618019876986</v>
      </c>
      <c r="R39" s="91">
        <f t="shared" si="12"/>
        <v>1670.9746083527457</v>
      </c>
      <c r="S39" s="91">
        <f t="shared" si="12"/>
        <v>1969.310929528596</v>
      </c>
      <c r="T39" s="91">
        <f t="shared" si="12"/>
        <v>2230.5859325495808</v>
      </c>
      <c r="U39" s="91">
        <f t="shared" si="12"/>
        <v>2448.4798827372624</v>
      </c>
      <c r="V39" s="91">
        <f t="shared" si="12"/>
        <v>2620.436782133113</v>
      </c>
      <c r="W39" s="91">
        <f t="shared" si="12"/>
        <v>2746.7480165266757</v>
      </c>
      <c r="X39" s="91">
        <f t="shared" si="12"/>
        <v>2829.7246545780549</v>
      </c>
      <c r="Y39" s="91">
        <f t="shared" si="12"/>
        <v>2873.0015969907813</v>
      </c>
      <c r="Z39" s="91">
        <f t="shared" si="12"/>
        <v>2880.9825316090869</v>
      </c>
      <c r="AA39" s="91">
        <f t="shared" si="12"/>
        <v>2858.4166155292146</v>
      </c>
      <c r="AB39" s="91">
        <f t="shared" si="12"/>
        <v>2810.0895343129296</v>
      </c>
      <c r="AC39" s="91">
        <f t="shared" si="12"/>
        <v>2740.6089821330011</v>
      </c>
      <c r="AD39" s="91">
        <f t="shared" si="12"/>
        <v>2654.2651014424796</v>
      </c>
      <c r="AE39" s="91">
        <f t="shared" si="12"/>
        <v>1327.1325507212398</v>
      </c>
      <c r="AF39" s="91">
        <f t="shared" si="12"/>
        <v>455.21667996821418</v>
      </c>
      <c r="AG39" s="91">
        <f t="shared" si="12"/>
        <v>433.74936862365746</v>
      </c>
      <c r="AH39" s="91">
        <f t="shared" si="12"/>
        <v>411.54732216952618</v>
      </c>
      <c r="AI39" s="91">
        <f t="shared" si="12"/>
        <v>389.01247410086808</v>
      </c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</row>
    <row r="40" spans="1:48" x14ac:dyDescent="0.25">
      <c r="A40" s="33"/>
      <c r="B40" s="33"/>
      <c r="C40" s="72">
        <v>7</v>
      </c>
      <c r="D40" s="73">
        <f t="shared" si="6"/>
        <v>463.2007900565381</v>
      </c>
      <c r="E40" s="90"/>
      <c r="F40" s="90"/>
      <c r="G40" s="90"/>
      <c r="H40" s="90"/>
      <c r="I40" s="90"/>
      <c r="J40" s="90"/>
      <c r="K40" s="90"/>
      <c r="L40" s="91">
        <f t="shared" ref="L40:AI40" si="13">(J3*J$26)</f>
        <v>26.640501488710154</v>
      </c>
      <c r="M40" s="91">
        <f t="shared" si="13"/>
        <v>53.281002977420307</v>
      </c>
      <c r="N40" s="91">
        <f t="shared" si="13"/>
        <v>187.0958871089708</v>
      </c>
      <c r="O40" s="91">
        <f t="shared" si="13"/>
        <v>406.19287986919238</v>
      </c>
      <c r="P40" s="91">
        <f t="shared" si="13"/>
        <v>690.26278838644487</v>
      </c>
      <c r="Q40" s="91">
        <f t="shared" si="13"/>
        <v>1012.4031742810824</v>
      </c>
      <c r="R40" s="91">
        <f t="shared" si="13"/>
        <v>1346.5618019876986</v>
      </c>
      <c r="S40" s="91">
        <f t="shared" si="13"/>
        <v>1670.9746083527457</v>
      </c>
      <c r="T40" s="91">
        <f t="shared" si="13"/>
        <v>1969.310929528596</v>
      </c>
      <c r="U40" s="91">
        <f t="shared" si="13"/>
        <v>2230.5859325495808</v>
      </c>
      <c r="V40" s="91">
        <f t="shared" si="13"/>
        <v>2448.4798827372624</v>
      </c>
      <c r="W40" s="91">
        <f t="shared" si="13"/>
        <v>2620.436782133113</v>
      </c>
      <c r="X40" s="91">
        <f t="shared" si="13"/>
        <v>2746.7480165266757</v>
      </c>
      <c r="Y40" s="91">
        <f t="shared" si="13"/>
        <v>2829.7246545780549</v>
      </c>
      <c r="Z40" s="91">
        <f t="shared" si="13"/>
        <v>2873.0015969907813</v>
      </c>
      <c r="AA40" s="91">
        <f t="shared" si="13"/>
        <v>2880.9825316090869</v>
      </c>
      <c r="AB40" s="91">
        <f t="shared" si="13"/>
        <v>2858.4166155292146</v>
      </c>
      <c r="AC40" s="91">
        <f t="shared" si="13"/>
        <v>2810.0895343129296</v>
      </c>
      <c r="AD40" s="91">
        <f t="shared" si="13"/>
        <v>2740.6089821330011</v>
      </c>
      <c r="AE40" s="91">
        <f t="shared" si="13"/>
        <v>2654.2651014424796</v>
      </c>
      <c r="AF40" s="91">
        <f t="shared" si="13"/>
        <v>1327.1325507212398</v>
      </c>
      <c r="AG40" s="91">
        <f t="shared" si="13"/>
        <v>455.21667996821418</v>
      </c>
      <c r="AH40" s="91">
        <f t="shared" si="13"/>
        <v>433.74936862365746</v>
      </c>
      <c r="AI40" s="91">
        <f t="shared" si="13"/>
        <v>411.54732216952618</v>
      </c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</row>
    <row r="41" spans="1:48" x14ac:dyDescent="0.25">
      <c r="A41" s="33"/>
      <c r="B41" s="33"/>
      <c r="C41" s="72">
        <v>8</v>
      </c>
      <c r="D41" s="73">
        <f t="shared" si="6"/>
        <v>463.2007900565381</v>
      </c>
      <c r="E41" s="107"/>
      <c r="F41" s="107"/>
      <c r="G41" s="107"/>
      <c r="H41" s="107"/>
      <c r="I41" s="107"/>
      <c r="J41" s="107"/>
      <c r="K41" s="107"/>
      <c r="L41" s="107"/>
      <c r="M41" s="108">
        <f t="shared" ref="M41:AI41" si="14">(J3*K$27)</f>
        <v>26.640501488710154</v>
      </c>
      <c r="N41" s="108">
        <f t="shared" si="14"/>
        <v>53.281002977420307</v>
      </c>
      <c r="O41" s="108">
        <f t="shared" si="14"/>
        <v>187.0958871089708</v>
      </c>
      <c r="P41" s="108">
        <f t="shared" si="14"/>
        <v>406.19287986919238</v>
      </c>
      <c r="Q41" s="108">
        <f t="shared" si="14"/>
        <v>690.26278838644487</v>
      </c>
      <c r="R41" s="108">
        <f t="shared" si="14"/>
        <v>1012.4031742810824</v>
      </c>
      <c r="S41" s="108">
        <f t="shared" si="14"/>
        <v>1346.5618019876986</v>
      </c>
      <c r="T41" s="108">
        <f t="shared" si="14"/>
        <v>1670.9746083527457</v>
      </c>
      <c r="U41" s="108">
        <f t="shared" si="14"/>
        <v>1969.310929528596</v>
      </c>
      <c r="V41" s="108">
        <f t="shared" si="14"/>
        <v>2230.5859325495808</v>
      </c>
      <c r="W41" s="108">
        <f t="shared" si="14"/>
        <v>2448.4798827372624</v>
      </c>
      <c r="X41" s="108">
        <f t="shared" si="14"/>
        <v>2620.436782133113</v>
      </c>
      <c r="Y41" s="108">
        <f t="shared" si="14"/>
        <v>2746.7480165266757</v>
      </c>
      <c r="Z41" s="108">
        <f t="shared" si="14"/>
        <v>2829.7246545780549</v>
      </c>
      <c r="AA41" s="108">
        <f t="shared" si="14"/>
        <v>2873.0015969907813</v>
      </c>
      <c r="AB41" s="108">
        <f t="shared" si="14"/>
        <v>2880.9825316090869</v>
      </c>
      <c r="AC41" s="108">
        <f t="shared" si="14"/>
        <v>2858.4166155292146</v>
      </c>
      <c r="AD41" s="108">
        <f t="shared" si="14"/>
        <v>2810.0895343129296</v>
      </c>
      <c r="AE41" s="108">
        <f t="shared" si="14"/>
        <v>2740.6089821330011</v>
      </c>
      <c r="AF41" s="108">
        <f t="shared" si="14"/>
        <v>2654.2651014424796</v>
      </c>
      <c r="AG41" s="108">
        <f t="shared" si="14"/>
        <v>1327.1325507212398</v>
      </c>
      <c r="AH41" s="108">
        <f t="shared" si="14"/>
        <v>455.21667996821418</v>
      </c>
      <c r="AI41" s="108">
        <f t="shared" si="14"/>
        <v>433.74936862365746</v>
      </c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</row>
    <row r="42" spans="1:48" ht="15.75" thickBot="1" x14ac:dyDescent="0.3">
      <c r="A42" s="33"/>
      <c r="B42" s="33"/>
      <c r="C42" s="72">
        <v>9</v>
      </c>
      <c r="D42" s="106">
        <f t="shared" si="6"/>
        <v>463.2007900565381</v>
      </c>
      <c r="E42" s="109"/>
      <c r="F42" s="109"/>
      <c r="G42" s="109"/>
      <c r="H42" s="109"/>
      <c r="I42" s="109"/>
      <c r="J42" s="109"/>
      <c r="K42" s="109"/>
      <c r="L42" s="109"/>
      <c r="M42" s="109"/>
      <c r="N42" s="110">
        <f t="shared" ref="N42:AI42" si="15">(J3*L$28)</f>
        <v>26.640501488710154</v>
      </c>
      <c r="O42" s="110">
        <f t="shared" si="15"/>
        <v>53.281002977420307</v>
      </c>
      <c r="P42" s="110">
        <f t="shared" si="15"/>
        <v>187.0958871089708</v>
      </c>
      <c r="Q42" s="110">
        <f t="shared" si="15"/>
        <v>406.19287986919238</v>
      </c>
      <c r="R42" s="110">
        <f t="shared" si="15"/>
        <v>690.26278838644487</v>
      </c>
      <c r="S42" s="110">
        <f t="shared" si="15"/>
        <v>1012.4031742810824</v>
      </c>
      <c r="T42" s="110">
        <f t="shared" si="15"/>
        <v>1346.5618019876986</v>
      </c>
      <c r="U42" s="110">
        <f t="shared" si="15"/>
        <v>1670.9746083527457</v>
      </c>
      <c r="V42" s="110">
        <f t="shared" si="15"/>
        <v>1969.310929528596</v>
      </c>
      <c r="W42" s="110">
        <f t="shared" si="15"/>
        <v>2230.5859325495808</v>
      </c>
      <c r="X42" s="110">
        <f t="shared" si="15"/>
        <v>2448.4798827372624</v>
      </c>
      <c r="Y42" s="110">
        <f t="shared" si="15"/>
        <v>2620.436782133113</v>
      </c>
      <c r="Z42" s="110">
        <f t="shared" si="15"/>
        <v>2746.7480165266757</v>
      </c>
      <c r="AA42" s="110">
        <f t="shared" si="15"/>
        <v>2829.7246545780549</v>
      </c>
      <c r="AB42" s="110">
        <f t="shared" si="15"/>
        <v>2873.0015969907813</v>
      </c>
      <c r="AC42" s="110">
        <f t="shared" si="15"/>
        <v>2880.9825316090869</v>
      </c>
      <c r="AD42" s="110">
        <f t="shared" si="15"/>
        <v>2858.4166155292146</v>
      </c>
      <c r="AE42" s="110">
        <f t="shared" si="15"/>
        <v>2810.0895343129296</v>
      </c>
      <c r="AF42" s="110">
        <f t="shared" si="15"/>
        <v>2740.6089821330011</v>
      </c>
      <c r="AG42" s="110">
        <f t="shared" si="15"/>
        <v>2654.2651014424796</v>
      </c>
      <c r="AH42" s="110">
        <f t="shared" si="15"/>
        <v>1327.1325507212398</v>
      </c>
      <c r="AI42" s="110">
        <f t="shared" si="15"/>
        <v>455.21667996821418</v>
      </c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</row>
    <row r="43" spans="1:48" x14ac:dyDescent="0.25">
      <c r="A43" s="33"/>
      <c r="B43" s="33"/>
      <c r="C43" s="127" t="s">
        <v>57</v>
      </c>
      <c r="D43" s="127"/>
      <c r="E43" s="128"/>
      <c r="F43" s="93">
        <f>SUM(F34:F42)</f>
        <v>26.640501488710154</v>
      </c>
      <c r="G43" s="93">
        <f t="shared" ref="G43:AI43" si="16">SUM(G34:G42)</f>
        <v>79.921504466130457</v>
      </c>
      <c r="H43" s="93">
        <f t="shared" si="16"/>
        <v>267.01739157510127</v>
      </c>
      <c r="I43" s="93">
        <f t="shared" si="16"/>
        <v>673.21027144429354</v>
      </c>
      <c r="J43" s="93">
        <f t="shared" si="16"/>
        <v>1363.4730598307385</v>
      </c>
      <c r="K43" s="93">
        <f t="shared" si="16"/>
        <v>2375.8762341118208</v>
      </c>
      <c r="L43" s="93">
        <f t="shared" si="16"/>
        <v>3722.4380360995192</v>
      </c>
      <c r="M43" s="93">
        <f t="shared" si="16"/>
        <v>5393.4126444522653</v>
      </c>
      <c r="N43" s="93">
        <f t="shared" si="16"/>
        <v>7362.7235739808611</v>
      </c>
      <c r="O43" s="93">
        <f t="shared" si="16"/>
        <v>9566.669005041731</v>
      </c>
      <c r="P43" s="93">
        <f t="shared" si="16"/>
        <v>11961.867884801573</v>
      </c>
      <c r="Q43" s="93">
        <f t="shared" si="16"/>
        <v>14395.208779825714</v>
      </c>
      <c r="R43" s="93">
        <f t="shared" si="16"/>
        <v>16735.7639164832</v>
      </c>
      <c r="S43" s="93">
        <f t="shared" si="16"/>
        <v>18875.22578267481</v>
      </c>
      <c r="T43" s="93">
        <f t="shared" si="16"/>
        <v>20735.82420538451</v>
      </c>
      <c r="U43" s="93">
        <f t="shared" si="16"/>
        <v>22270.244935005896</v>
      </c>
      <c r="V43" s="93">
        <f t="shared" si="16"/>
        <v>23457.686942182365</v>
      </c>
      <c r="W43" s="93">
        <f t="shared" si="16"/>
        <v>24298.465546966698</v>
      </c>
      <c r="X43" s="93">
        <f t="shared" si="16"/>
        <v>24808.48859655012</v>
      </c>
      <c r="Y43" s="93">
        <f t="shared" si="16"/>
        <v>25014.273815255336</v>
      </c>
      <c r="Z43" s="93">
        <f t="shared" si="16"/>
        <v>23720.96958384346</v>
      </c>
      <c r="AA43" s="93">
        <f t="shared" si="16"/>
        <v>21429.438247285001</v>
      </c>
      <c r="AB43" s="93">
        <f t="shared" si="16"/>
        <v>19033.462961330602</v>
      </c>
      <c r="AC43" s="93">
        <f t="shared" si="16"/>
        <v>16572.008686509347</v>
      </c>
      <c r="AD43" s="93">
        <f t="shared" si="16"/>
        <v>14080.03862900113</v>
      </c>
      <c r="AE43" s="93">
        <f t="shared" si="16"/>
        <v>11588.098998738293</v>
      </c>
      <c r="AF43" s="93">
        <f t="shared" si="16"/>
        <v>9122.2198296496226</v>
      </c>
      <c r="AG43" s="93">
        <f t="shared" si="16"/>
        <v>6704.037662852159</v>
      </c>
      <c r="AH43" s="93">
        <f t="shared" si="16"/>
        <v>4351.0649884013874</v>
      </c>
      <c r="AI43" s="93">
        <f t="shared" si="16"/>
        <v>3304.8644344552372</v>
      </c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</row>
    <row r="44" spans="1:48" ht="14.45" customHeight="1" x14ac:dyDescent="0.25">
      <c r="A44" s="33"/>
      <c r="B44" s="33"/>
      <c r="C44" s="129" t="s">
        <v>58</v>
      </c>
      <c r="D44" s="129"/>
      <c r="E44" s="129"/>
      <c r="F44" s="93">
        <f>F43*$E$8</f>
        <v>12.521035699693771</v>
      </c>
      <c r="G44" s="93">
        <f t="shared" ref="G44:AI44" si="17">G43*$E$8</f>
        <v>37.563107099081314</v>
      </c>
      <c r="H44" s="93">
        <f t="shared" si="17"/>
        <v>125.49817404029758</v>
      </c>
      <c r="I44" s="93">
        <f t="shared" si="17"/>
        <v>316.40882757881792</v>
      </c>
      <c r="J44" s="93">
        <f t="shared" si="17"/>
        <v>640.83233812044705</v>
      </c>
      <c r="K44" s="93">
        <f t="shared" si="17"/>
        <v>1116.6618300325558</v>
      </c>
      <c r="L44" s="93">
        <f t="shared" si="17"/>
        <v>1749.5458769667739</v>
      </c>
      <c r="M44" s="93">
        <f t="shared" si="17"/>
        <v>2534.9039428925644</v>
      </c>
      <c r="N44" s="93">
        <f t="shared" si="17"/>
        <v>3460.4800797710045</v>
      </c>
      <c r="O44" s="93">
        <f t="shared" si="17"/>
        <v>4496.3344323696138</v>
      </c>
      <c r="P44" s="93">
        <f t="shared" si="17"/>
        <v>5622.0779058567396</v>
      </c>
      <c r="Q44" s="93">
        <f t="shared" si="17"/>
        <v>6765.748126518085</v>
      </c>
      <c r="R44" s="93">
        <f t="shared" si="17"/>
        <v>7865.8090407471036</v>
      </c>
      <c r="S44" s="93">
        <f t="shared" si="17"/>
        <v>8871.3561178571599</v>
      </c>
      <c r="T44" s="93">
        <f t="shared" si="17"/>
        <v>9745.8373765307188</v>
      </c>
      <c r="U44" s="93">
        <f t="shared" si="17"/>
        <v>10467.01511945277</v>
      </c>
      <c r="V44" s="93">
        <f t="shared" si="17"/>
        <v>11025.11286282571</v>
      </c>
      <c r="W44" s="93">
        <f t="shared" si="17"/>
        <v>11420.278807074348</v>
      </c>
      <c r="X44" s="93">
        <f t="shared" si="17"/>
        <v>11659.989640378555</v>
      </c>
      <c r="Y44" s="93">
        <f t="shared" si="17"/>
        <v>11756.708693170007</v>
      </c>
      <c r="Z44" s="93">
        <f t="shared" si="17"/>
        <v>11148.855704406426</v>
      </c>
      <c r="AA44" s="93">
        <f t="shared" si="17"/>
        <v>10071.835976223951</v>
      </c>
      <c r="AB44" s="93">
        <f t="shared" si="17"/>
        <v>8945.7275918253818</v>
      </c>
      <c r="AC44" s="93">
        <f t="shared" si="17"/>
        <v>7788.8440826593924</v>
      </c>
      <c r="AD44" s="93">
        <f t="shared" si="17"/>
        <v>6617.618155630531</v>
      </c>
      <c r="AE44" s="93">
        <f t="shared" si="17"/>
        <v>5446.4065294069969</v>
      </c>
      <c r="AF44" s="93">
        <f t="shared" si="17"/>
        <v>4287.4433199353225</v>
      </c>
      <c r="AG44" s="93">
        <f t="shared" si="17"/>
        <v>3150.8977015405144</v>
      </c>
      <c r="AH44" s="93">
        <f t="shared" si="17"/>
        <v>2045.000544548652</v>
      </c>
      <c r="AI44" s="93">
        <f t="shared" si="17"/>
        <v>1553.2862841939614</v>
      </c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</row>
    <row r="45" spans="1:48" ht="14.45" customHeight="1" x14ac:dyDescent="0.25">
      <c r="A45" s="33"/>
      <c r="B45" s="33"/>
      <c r="C45" s="130" t="s">
        <v>59</v>
      </c>
      <c r="D45" s="130"/>
      <c r="E45" s="130"/>
      <c r="F45" s="94">
        <f>0.489*(F44^0.89)</f>
        <v>4.636696664366049</v>
      </c>
      <c r="G45" s="94">
        <f t="shared" ref="G45:AI45" si="18">0.489*(G44^0.89)</f>
        <v>12.326693619436394</v>
      </c>
      <c r="H45" s="94">
        <f t="shared" si="18"/>
        <v>36.065848278067115</v>
      </c>
      <c r="I45" s="94">
        <f t="shared" si="18"/>
        <v>82.135348758380047</v>
      </c>
      <c r="J45" s="94">
        <f t="shared" si="18"/>
        <v>153.92579038221004</v>
      </c>
      <c r="K45" s="94">
        <f t="shared" si="18"/>
        <v>252.32434033860207</v>
      </c>
      <c r="L45" s="94">
        <f t="shared" si="18"/>
        <v>376.28110211614688</v>
      </c>
      <c r="M45" s="94">
        <f t="shared" si="18"/>
        <v>523.40106293680321</v>
      </c>
      <c r="N45" s="94">
        <f t="shared" si="18"/>
        <v>690.46268664394574</v>
      </c>
      <c r="O45" s="94">
        <f t="shared" si="18"/>
        <v>871.67184511198423</v>
      </c>
      <c r="P45" s="94">
        <f t="shared" si="18"/>
        <v>1063.4499715710908</v>
      </c>
      <c r="Q45" s="94">
        <f t="shared" si="18"/>
        <v>1253.9780779456275</v>
      </c>
      <c r="R45" s="94">
        <f t="shared" si="18"/>
        <v>1433.9053463817606</v>
      </c>
      <c r="S45" s="94">
        <f t="shared" si="18"/>
        <v>1595.9525349518372</v>
      </c>
      <c r="T45" s="94">
        <f t="shared" si="18"/>
        <v>1735.2334532238106</v>
      </c>
      <c r="U45" s="94">
        <f t="shared" si="18"/>
        <v>1849.0608225048081</v>
      </c>
      <c r="V45" s="94">
        <f t="shared" si="18"/>
        <v>1936.5546985582873</v>
      </c>
      <c r="W45" s="94">
        <f t="shared" si="18"/>
        <v>1998.2099997825264</v>
      </c>
      <c r="X45" s="94">
        <f t="shared" si="18"/>
        <v>2035.4958702217314</v>
      </c>
      <c r="Y45" s="94">
        <f t="shared" si="18"/>
        <v>2050.516098321531</v>
      </c>
      <c r="Z45" s="94">
        <f t="shared" si="18"/>
        <v>1955.8872755425959</v>
      </c>
      <c r="AA45" s="94">
        <f t="shared" si="18"/>
        <v>1786.7983910414446</v>
      </c>
      <c r="AB45" s="94">
        <f t="shared" si="18"/>
        <v>1607.8547194998837</v>
      </c>
      <c r="AC45" s="94">
        <f t="shared" si="18"/>
        <v>1421.411543872113</v>
      </c>
      <c r="AD45" s="94">
        <f t="shared" si="18"/>
        <v>1229.5137102522604</v>
      </c>
      <c r="AE45" s="94">
        <f t="shared" si="18"/>
        <v>1033.8244709153646</v>
      </c>
      <c r="AF45" s="94">
        <f t="shared" si="18"/>
        <v>835.53650223314821</v>
      </c>
      <c r="AG45" s="94">
        <f t="shared" si="18"/>
        <v>635.20716640064211</v>
      </c>
      <c r="AH45" s="94">
        <f t="shared" si="18"/>
        <v>432.34058914971894</v>
      </c>
      <c r="AI45" s="94">
        <f t="shared" si="18"/>
        <v>338.47196341416304</v>
      </c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</row>
    <row r="46" spans="1:48" ht="14.45" customHeight="1" x14ac:dyDescent="0.25">
      <c r="A46" s="33"/>
      <c r="B46" s="33"/>
      <c r="C46" s="131" t="s">
        <v>60</v>
      </c>
      <c r="D46" s="131"/>
      <c r="E46" s="131"/>
      <c r="F46" s="95">
        <f>F44+F45</f>
        <v>17.157732364059818</v>
      </c>
      <c r="G46" s="95">
        <f>F46+G44+G45</f>
        <v>67.04753308257753</v>
      </c>
      <c r="H46" s="95">
        <f t="shared" ref="H46:AI46" si="19">G46+H44+H45</f>
        <v>228.61155540094222</v>
      </c>
      <c r="I46" s="95">
        <f t="shared" si="19"/>
        <v>627.15573173814016</v>
      </c>
      <c r="J46" s="95">
        <f t="shared" si="19"/>
        <v>1421.913860240797</v>
      </c>
      <c r="K46" s="95">
        <f t="shared" si="19"/>
        <v>2790.9000306119551</v>
      </c>
      <c r="L46" s="95">
        <f t="shared" si="19"/>
        <v>4916.727009694876</v>
      </c>
      <c r="M46" s="95">
        <f t="shared" si="19"/>
        <v>7975.0320155242434</v>
      </c>
      <c r="N46" s="95">
        <f t="shared" si="19"/>
        <v>12125.974781939192</v>
      </c>
      <c r="O46" s="95">
        <f t="shared" si="19"/>
        <v>17493.981059420792</v>
      </c>
      <c r="P46" s="95">
        <f t="shared" si="19"/>
        <v>24179.508936848622</v>
      </c>
      <c r="Q46" s="95">
        <f t="shared" si="19"/>
        <v>32199.235141312332</v>
      </c>
      <c r="R46" s="95">
        <f t="shared" si="19"/>
        <v>41498.949528441197</v>
      </c>
      <c r="S46" s="95">
        <f t="shared" si="19"/>
        <v>51966.258181250196</v>
      </c>
      <c r="T46" s="95">
        <f t="shared" si="19"/>
        <v>63447.329011004724</v>
      </c>
      <c r="U46" s="95">
        <f t="shared" si="19"/>
        <v>75763.404952962301</v>
      </c>
      <c r="V46" s="95">
        <f t="shared" si="19"/>
        <v>88725.072514346306</v>
      </c>
      <c r="W46" s="95">
        <f t="shared" si="19"/>
        <v>102143.56132120319</v>
      </c>
      <c r="X46" s="95">
        <f t="shared" si="19"/>
        <v>115839.04683180347</v>
      </c>
      <c r="Y46" s="95">
        <f t="shared" si="19"/>
        <v>129646.271623295</v>
      </c>
      <c r="Z46" s="95">
        <f t="shared" si="19"/>
        <v>142751.01460324402</v>
      </c>
      <c r="AA46" s="95">
        <f t="shared" si="19"/>
        <v>154609.64897050941</v>
      </c>
      <c r="AB46" s="95">
        <f t="shared" si="19"/>
        <v>165163.23128183468</v>
      </c>
      <c r="AC46" s="95">
        <f t="shared" si="19"/>
        <v>174373.48690836621</v>
      </c>
      <c r="AD46" s="95">
        <f t="shared" si="19"/>
        <v>182220.61877424901</v>
      </c>
      <c r="AE46" s="95">
        <f t="shared" si="19"/>
        <v>188700.84977457137</v>
      </c>
      <c r="AF46" s="95">
        <f t="shared" si="19"/>
        <v>193823.82959673984</v>
      </c>
      <c r="AG46" s="95">
        <f t="shared" si="19"/>
        <v>197609.93446468102</v>
      </c>
      <c r="AH46" s="95">
        <f t="shared" si="19"/>
        <v>200087.27559837938</v>
      </c>
      <c r="AI46" s="95">
        <f t="shared" si="19"/>
        <v>201979.03384598749</v>
      </c>
      <c r="AJ46" s="9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</row>
    <row r="47" spans="1:48" ht="15.6" customHeight="1" x14ac:dyDescent="0.35">
      <c r="A47" s="33"/>
      <c r="B47" s="33"/>
      <c r="C47" s="132" t="s">
        <v>61</v>
      </c>
      <c r="D47" s="132"/>
      <c r="E47" s="132"/>
      <c r="F47" s="96">
        <f>((F44+F45)*$E$9)</f>
        <v>62.911685334885995</v>
      </c>
      <c r="G47" s="96">
        <f t="shared" ref="G47:AI47" si="20">((G44+G45)*$E$9)</f>
        <v>182.92926930123159</v>
      </c>
      <c r="H47" s="96">
        <f t="shared" si="20"/>
        <v>592.40141516733718</v>
      </c>
      <c r="I47" s="96">
        <f t="shared" si="20"/>
        <v>1461.3286465697258</v>
      </c>
      <c r="J47" s="96">
        <f t="shared" si="20"/>
        <v>2914.1131378430759</v>
      </c>
      <c r="K47" s="96">
        <f t="shared" si="20"/>
        <v>5019.6159580275789</v>
      </c>
      <c r="L47" s="96">
        <f t="shared" si="20"/>
        <v>7794.6989233040431</v>
      </c>
      <c r="M47" s="96">
        <f t="shared" si="20"/>
        <v>11213.785021374348</v>
      </c>
      <c r="N47" s="96">
        <f t="shared" si="20"/>
        <v>15220.123476854815</v>
      </c>
      <c r="O47" s="96">
        <f t="shared" si="20"/>
        <v>19682.68968409919</v>
      </c>
      <c r="P47" s="96">
        <f t="shared" si="20"/>
        <v>24513.602217235377</v>
      </c>
      <c r="Q47" s="96">
        <f t="shared" si="20"/>
        <v>29405.662749700277</v>
      </c>
      <c r="R47" s="96">
        <f t="shared" si="20"/>
        <v>34098.952752805832</v>
      </c>
      <c r="S47" s="96">
        <f t="shared" si="20"/>
        <v>38380.13172696632</v>
      </c>
      <c r="T47" s="96">
        <f t="shared" si="20"/>
        <v>42097.259709099941</v>
      </c>
      <c r="U47" s="96">
        <f t="shared" si="20"/>
        <v>45158.945120511111</v>
      </c>
      <c r="V47" s="96">
        <f t="shared" si="20"/>
        <v>47526.114391741321</v>
      </c>
      <c r="W47" s="96">
        <f t="shared" si="20"/>
        <v>49201.125625141867</v>
      </c>
      <c r="X47" s="96">
        <f t="shared" si="20"/>
        <v>50216.780205534385</v>
      </c>
      <c r="Y47" s="96">
        <f t="shared" si="20"/>
        <v>50626.490902135643</v>
      </c>
      <c r="Z47" s="96">
        <f t="shared" si="20"/>
        <v>48050.724259813076</v>
      </c>
      <c r="AA47" s="96">
        <f t="shared" si="20"/>
        <v>43481.659346639783</v>
      </c>
      <c r="AB47" s="96">
        <f t="shared" si="20"/>
        <v>38696.468474859306</v>
      </c>
      <c r="AC47" s="96">
        <f t="shared" si="20"/>
        <v>33770.937297282188</v>
      </c>
      <c r="AD47" s="96">
        <f t="shared" si="20"/>
        <v>28772.816841570235</v>
      </c>
      <c r="AE47" s="96">
        <f t="shared" si="20"/>
        <v>23760.847001181988</v>
      </c>
      <c r="AF47" s="96">
        <f t="shared" si="20"/>
        <v>18784.259347951058</v>
      </c>
      <c r="AG47" s="96">
        <f t="shared" si="20"/>
        <v>13882.384515784241</v>
      </c>
      <c r="AH47" s="96">
        <f t="shared" si="20"/>
        <v>9083.5841568940268</v>
      </c>
      <c r="AI47" s="96">
        <f t="shared" si="20"/>
        <v>6936.4469078964557</v>
      </c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</row>
    <row r="48" spans="1:48" ht="15.6" customHeight="1" x14ac:dyDescent="0.25">
      <c r="A48" s="33"/>
      <c r="B48" s="33"/>
      <c r="C48" s="131" t="s">
        <v>62</v>
      </c>
      <c r="D48" s="131"/>
      <c r="E48" s="131"/>
      <c r="F48" s="97">
        <f>F47</f>
        <v>62.911685334885995</v>
      </c>
      <c r="G48" s="95">
        <f>G47+F48</f>
        <v>245.84095463611757</v>
      </c>
      <c r="H48" s="95">
        <f t="shared" ref="H48:AG48" si="21">H47+G48</f>
        <v>838.24236980345472</v>
      </c>
      <c r="I48" s="95">
        <f t="shared" si="21"/>
        <v>2299.5710163731806</v>
      </c>
      <c r="J48" s="98">
        <f t="shared" si="21"/>
        <v>5213.6841542162565</v>
      </c>
      <c r="K48" s="95">
        <f t="shared" si="21"/>
        <v>10233.300112243836</v>
      </c>
      <c r="L48" s="95">
        <f t="shared" si="21"/>
        <v>18027.99903554788</v>
      </c>
      <c r="M48" s="95">
        <f t="shared" si="21"/>
        <v>29241.784056922228</v>
      </c>
      <c r="N48" s="99">
        <f t="shared" si="21"/>
        <v>44461.907533777041</v>
      </c>
      <c r="O48" s="98">
        <f t="shared" si="21"/>
        <v>64144.597217876231</v>
      </c>
      <c r="P48" s="95">
        <f t="shared" si="21"/>
        <v>88658.199435111601</v>
      </c>
      <c r="Q48" s="95">
        <f t="shared" si="21"/>
        <v>118063.86218481188</v>
      </c>
      <c r="R48" s="95">
        <f t="shared" si="21"/>
        <v>152162.81493761772</v>
      </c>
      <c r="S48" s="95">
        <f t="shared" si="21"/>
        <v>190542.94666458404</v>
      </c>
      <c r="T48" s="95">
        <f t="shared" si="21"/>
        <v>232640.20637368399</v>
      </c>
      <c r="U48" s="95">
        <f t="shared" si="21"/>
        <v>277799.1514941951</v>
      </c>
      <c r="V48" s="95">
        <f t="shared" si="21"/>
        <v>325325.26588593645</v>
      </c>
      <c r="W48" s="95">
        <f t="shared" si="21"/>
        <v>374526.39151107834</v>
      </c>
      <c r="X48" s="95">
        <f t="shared" si="21"/>
        <v>424743.17171661271</v>
      </c>
      <c r="Y48" s="98">
        <f t="shared" si="21"/>
        <v>475369.66261874838</v>
      </c>
      <c r="Z48" s="95">
        <f t="shared" si="21"/>
        <v>523420.38687856146</v>
      </c>
      <c r="AA48" s="95">
        <f t="shared" si="21"/>
        <v>566902.04622520122</v>
      </c>
      <c r="AB48" s="95">
        <f t="shared" si="21"/>
        <v>605598.51470006048</v>
      </c>
      <c r="AC48" s="95">
        <f t="shared" si="21"/>
        <v>639369.45199734264</v>
      </c>
      <c r="AD48" s="95">
        <f t="shared" si="21"/>
        <v>668142.26883891283</v>
      </c>
      <c r="AE48" s="95">
        <f t="shared" si="21"/>
        <v>691903.11584009486</v>
      </c>
      <c r="AF48" s="95">
        <f t="shared" si="21"/>
        <v>710687.3751880459</v>
      </c>
      <c r="AG48" s="95">
        <f t="shared" si="21"/>
        <v>724569.75970383012</v>
      </c>
      <c r="AH48" s="95">
        <f>AH47+AG48</f>
        <v>733653.34386072413</v>
      </c>
      <c r="AI48" s="100">
        <f>AI47+AH48</f>
        <v>740589.79076862056</v>
      </c>
      <c r="AJ48" s="9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</row>
    <row r="49" spans="1:49" x14ac:dyDescent="0.25">
      <c r="A49" s="33"/>
      <c r="B49" s="33"/>
      <c r="C49" s="125" t="s">
        <v>63</v>
      </c>
      <c r="D49" s="125"/>
      <c r="E49" s="101"/>
      <c r="F49" s="54">
        <f t="shared" ref="F49:AI49" si="22">F47/D29</f>
        <v>0.13581946897630942</v>
      </c>
      <c r="G49" s="54">
        <f t="shared" si="22"/>
        <v>0.19746217323906476</v>
      </c>
      <c r="H49" s="54">
        <f t="shared" si="22"/>
        <v>0.42631002068241214</v>
      </c>
      <c r="I49" s="54">
        <f t="shared" si="22"/>
        <v>0.78871230249378277</v>
      </c>
      <c r="J49" s="54">
        <f t="shared" si="22"/>
        <v>1.2582505040578107</v>
      </c>
      <c r="K49" s="54">
        <f t="shared" si="22"/>
        <v>1.806133922114312</v>
      </c>
      <c r="L49" s="54">
        <f t="shared" si="22"/>
        <v>2.4039864385355356</v>
      </c>
      <c r="M49" s="54">
        <f t="shared" si="22"/>
        <v>3.0261673938438225</v>
      </c>
      <c r="N49" s="54">
        <f t="shared" si="22"/>
        <v>3.6509541155040517</v>
      </c>
      <c r="O49" s="54">
        <f t="shared" si="22"/>
        <v>4.7214200998848153</v>
      </c>
      <c r="P49" s="54">
        <f t="shared" si="22"/>
        <v>5.8802438125383203</v>
      </c>
      <c r="Q49" s="54">
        <f t="shared" si="22"/>
        <v>7.0537355099912586</v>
      </c>
      <c r="R49" s="54">
        <f t="shared" si="22"/>
        <v>8.1795467741475161</v>
      </c>
      <c r="S49" s="54">
        <f t="shared" si="22"/>
        <v>9.2065021742590663</v>
      </c>
      <c r="T49" s="54">
        <f t="shared" si="22"/>
        <v>10.098154842180158</v>
      </c>
      <c r="U49" s="54">
        <f t="shared" si="22"/>
        <v>10.832582060866574</v>
      </c>
      <c r="V49" s="54">
        <f t="shared" si="22"/>
        <v>11.40041098853823</v>
      </c>
      <c r="W49" s="54">
        <f t="shared" si="22"/>
        <v>11.802207279179294</v>
      </c>
      <c r="X49" s="54">
        <f t="shared" si="22"/>
        <v>12.045839223154882</v>
      </c>
      <c r="Y49" s="54">
        <f t="shared" si="22"/>
        <v>12.144119303221059</v>
      </c>
      <c r="Z49" s="54">
        <f t="shared" si="22"/>
        <v>11.526252711161785</v>
      </c>
      <c r="AA49" s="54">
        <f t="shared" si="22"/>
        <v>10.430240160795645</v>
      </c>
      <c r="AB49" s="54">
        <f t="shared" si="22"/>
        <v>9.282384012758035</v>
      </c>
      <c r="AC49" s="54">
        <f t="shared" si="22"/>
        <v>8.1008634849406889</v>
      </c>
      <c r="AD49" s="54">
        <f t="shared" si="22"/>
        <v>6.9019304752764725</v>
      </c>
      <c r="AE49" s="54">
        <f t="shared" si="22"/>
        <v>5.6996753198978665</v>
      </c>
      <c r="AF49" s="54">
        <f t="shared" si="22"/>
        <v>4.5059075294223101</v>
      </c>
      <c r="AG49" s="54">
        <f t="shared" si="22"/>
        <v>3.3300616094203894</v>
      </c>
      <c r="AH49" s="54">
        <f t="shared" si="22"/>
        <v>2.1789408615226833</v>
      </c>
      <c r="AI49" s="54">
        <f t="shared" si="22"/>
        <v>1.6638925054629827</v>
      </c>
      <c r="AJ49" s="54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</row>
    <row r="50" spans="1:49" x14ac:dyDescent="0.25">
      <c r="A50" s="33"/>
      <c r="B50" s="33"/>
      <c r="C50" s="126" t="s">
        <v>64</v>
      </c>
      <c r="D50" s="126"/>
      <c r="E50" s="102"/>
      <c r="F50" s="103">
        <f>F49</f>
        <v>0.13581946897630942</v>
      </c>
      <c r="G50" s="104">
        <f>F50+G49</f>
        <v>0.33328164221537415</v>
      </c>
      <c r="H50" s="104">
        <f t="shared" ref="H50:AI50" si="23">G50+H49</f>
        <v>0.75959166289778635</v>
      </c>
      <c r="I50" s="104">
        <f t="shared" si="23"/>
        <v>1.5483039653915691</v>
      </c>
      <c r="J50" s="104">
        <f t="shared" si="23"/>
        <v>2.80655446944938</v>
      </c>
      <c r="K50" s="104">
        <f t="shared" si="23"/>
        <v>4.612688391563692</v>
      </c>
      <c r="L50" s="104">
        <f t="shared" si="23"/>
        <v>7.0166748300992277</v>
      </c>
      <c r="M50" s="104">
        <f t="shared" si="23"/>
        <v>10.042842223943051</v>
      </c>
      <c r="N50" s="104">
        <f t="shared" si="23"/>
        <v>13.693796339447102</v>
      </c>
      <c r="O50" s="104">
        <f t="shared" si="23"/>
        <v>18.415216439331918</v>
      </c>
      <c r="P50" s="104">
        <f t="shared" si="23"/>
        <v>24.295460251870239</v>
      </c>
      <c r="Q50" s="104">
        <f t="shared" si="23"/>
        <v>31.349195761861498</v>
      </c>
      <c r="R50" s="104">
        <f t="shared" si="23"/>
        <v>39.528742536009013</v>
      </c>
      <c r="S50" s="104">
        <f t="shared" si="23"/>
        <v>48.735244710268077</v>
      </c>
      <c r="T50" s="104">
        <f t="shared" si="23"/>
        <v>58.833399552448235</v>
      </c>
      <c r="U50" s="104">
        <f t="shared" si="23"/>
        <v>69.665981613314813</v>
      </c>
      <c r="V50" s="104">
        <f t="shared" si="23"/>
        <v>81.066392601853039</v>
      </c>
      <c r="W50" s="104">
        <f t="shared" si="23"/>
        <v>92.868599881032338</v>
      </c>
      <c r="X50" s="104">
        <f t="shared" si="23"/>
        <v>104.91443910418722</v>
      </c>
      <c r="Y50" s="104">
        <f t="shared" si="23"/>
        <v>117.05855840740828</v>
      </c>
      <c r="Z50" s="104">
        <f t="shared" si="23"/>
        <v>128.58481111857006</v>
      </c>
      <c r="AA50" s="104">
        <f t="shared" si="23"/>
        <v>139.01505127936571</v>
      </c>
      <c r="AB50" s="104">
        <f t="shared" si="23"/>
        <v>148.29743529212374</v>
      </c>
      <c r="AC50" s="104">
        <f t="shared" si="23"/>
        <v>156.39829877706444</v>
      </c>
      <c r="AD50" s="104">
        <f t="shared" si="23"/>
        <v>163.3002292523409</v>
      </c>
      <c r="AE50" s="104">
        <f t="shared" si="23"/>
        <v>168.99990457223876</v>
      </c>
      <c r="AF50" s="104">
        <f t="shared" si="23"/>
        <v>173.50581210166106</v>
      </c>
      <c r="AG50" s="104">
        <f t="shared" si="23"/>
        <v>176.83587371108146</v>
      </c>
      <c r="AH50" s="104">
        <f t="shared" si="23"/>
        <v>179.01481457260414</v>
      </c>
      <c r="AI50" s="104">
        <f t="shared" si="23"/>
        <v>180.67870707806713</v>
      </c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</row>
    <row r="51" spans="1:49" x14ac:dyDescent="0.25">
      <c r="A51" s="33"/>
      <c r="B51" s="33"/>
      <c r="C51" s="33"/>
      <c r="D51" s="33"/>
      <c r="E51" s="33"/>
      <c r="F51" s="33"/>
      <c r="G51" s="93"/>
      <c r="H51" s="33"/>
      <c r="I51" s="33"/>
      <c r="J51" s="33"/>
      <c r="K51" s="33"/>
      <c r="L51" s="33"/>
      <c r="M51" s="33"/>
      <c r="N51" s="8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</row>
    <row r="52" spans="1:49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</row>
    <row r="53" spans="1:49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</row>
  </sheetData>
  <mergeCells count="8">
    <mergeCell ref="C49:D49"/>
    <mergeCell ref="C50:D50"/>
    <mergeCell ref="C43:E43"/>
    <mergeCell ref="C44:E44"/>
    <mergeCell ref="C45:E45"/>
    <mergeCell ref="C46:E46"/>
    <mergeCell ref="C47:E47"/>
    <mergeCell ref="C48:E4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26790-2F4B-44F4-B548-9630D062192C}">
  <dimension ref="A1:AW53"/>
  <sheetViews>
    <sheetView zoomScale="80" zoomScaleNormal="80" workbookViewId="0">
      <selection activeCell="E4" sqref="E4"/>
    </sheetView>
  </sheetViews>
  <sheetFormatPr defaultColWidth="11.42578125" defaultRowHeight="15" x14ac:dyDescent="0.25"/>
  <cols>
    <col min="1" max="1" width="7.28515625" style="38" customWidth="1"/>
    <col min="2" max="2" width="11.42578125" style="38"/>
    <col min="3" max="3" width="47.7109375" style="38" bestFit="1" customWidth="1"/>
    <col min="4" max="11" width="14.5703125" style="38" customWidth="1"/>
    <col min="12" max="12" width="18.85546875" style="38" bestFit="1" customWidth="1"/>
    <col min="13" max="13" width="17.28515625" style="38" customWidth="1"/>
    <col min="14" max="31" width="16.7109375" style="38" customWidth="1"/>
    <col min="32" max="32" width="14.28515625" style="38" bestFit="1" customWidth="1"/>
    <col min="33" max="34" width="13.85546875" style="38" bestFit="1" customWidth="1"/>
    <col min="35" max="35" width="17.28515625" style="38" bestFit="1" customWidth="1"/>
    <col min="36" max="36" width="7.28515625" style="38" bestFit="1" customWidth="1"/>
    <col min="37" max="39" width="14.7109375" style="38" bestFit="1" customWidth="1"/>
    <col min="40" max="16384" width="11.42578125" style="38"/>
  </cols>
  <sheetData>
    <row r="1" spans="1:48" ht="28.5" customHeight="1" thickBot="1" x14ac:dyDescent="0.3">
      <c r="A1" s="33"/>
      <c r="B1" s="34" t="s">
        <v>37</v>
      </c>
      <c r="C1" s="33"/>
      <c r="D1" s="33"/>
      <c r="E1" s="33"/>
      <c r="F1" s="33"/>
      <c r="G1" s="33"/>
      <c r="H1" s="33"/>
      <c r="I1" s="35" t="s">
        <v>38</v>
      </c>
      <c r="J1" s="36"/>
      <c r="K1" s="36"/>
      <c r="L1" s="36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 s="37"/>
      <c r="AD1" s="37"/>
      <c r="AE1"/>
      <c r="AF1"/>
      <c r="AG1"/>
      <c r="AH1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</row>
    <row r="2" spans="1:48" ht="22.5" x14ac:dyDescent="0.35">
      <c r="A2" s="33"/>
      <c r="B2" s="33"/>
      <c r="C2" s="33"/>
      <c r="D2" s="39" t="s">
        <v>39</v>
      </c>
      <c r="E2" s="40"/>
      <c r="F2" s="33"/>
      <c r="G2" s="33"/>
      <c r="H2" s="33"/>
      <c r="I2" s="41" t="s">
        <v>40</v>
      </c>
      <c r="J2" s="41">
        <v>1</v>
      </c>
      <c r="K2" s="41">
        <v>2</v>
      </c>
      <c r="L2" s="41">
        <v>3</v>
      </c>
      <c r="M2" s="41">
        <v>4</v>
      </c>
      <c r="N2" s="41">
        <v>5</v>
      </c>
      <c r="O2" s="41">
        <v>6</v>
      </c>
      <c r="P2" s="41">
        <v>7</v>
      </c>
      <c r="Q2" s="41">
        <v>8</v>
      </c>
      <c r="R2" s="41">
        <v>9</v>
      </c>
      <c r="S2" s="41">
        <v>10</v>
      </c>
      <c r="T2" s="41">
        <v>11</v>
      </c>
      <c r="U2" s="41">
        <v>12</v>
      </c>
      <c r="V2" s="41">
        <v>13</v>
      </c>
      <c r="W2" s="41">
        <v>14</v>
      </c>
      <c r="X2" s="41">
        <v>15</v>
      </c>
      <c r="Y2" s="41">
        <v>16</v>
      </c>
      <c r="Z2" s="41">
        <v>17</v>
      </c>
      <c r="AA2" s="41">
        <v>18</v>
      </c>
      <c r="AB2" s="41">
        <v>19</v>
      </c>
      <c r="AC2" s="41">
        <v>20</v>
      </c>
      <c r="AD2" s="41">
        <v>21</v>
      </c>
      <c r="AE2" s="41">
        <v>22</v>
      </c>
      <c r="AF2" s="41">
        <v>23</v>
      </c>
      <c r="AG2" s="41">
        <v>24</v>
      </c>
      <c r="AH2" s="41">
        <v>25</v>
      </c>
      <c r="AI2" s="41">
        <v>26</v>
      </c>
      <c r="AJ2" s="41">
        <v>27</v>
      </c>
      <c r="AK2" s="41">
        <v>28</v>
      </c>
      <c r="AL2" s="41">
        <v>29</v>
      </c>
      <c r="AM2" s="41">
        <v>30</v>
      </c>
      <c r="AN2" s="33"/>
      <c r="AO2" s="33"/>
      <c r="AP2" s="33"/>
      <c r="AQ2" s="33"/>
      <c r="AR2" s="33"/>
      <c r="AS2" s="33"/>
      <c r="AT2" s="33"/>
      <c r="AU2" s="33"/>
      <c r="AV2" s="33"/>
    </row>
    <row r="3" spans="1:48" ht="15.75" thickBot="1" x14ac:dyDescent="0.3">
      <c r="A3" s="33"/>
      <c r="B3" s="33"/>
      <c r="C3" s="33"/>
      <c r="D3" s="42"/>
      <c r="E3" s="43"/>
      <c r="F3" s="33"/>
      <c r="G3" s="33"/>
      <c r="H3" s="33"/>
      <c r="I3" s="44" t="s">
        <v>41</v>
      </c>
      <c r="J3" s="45">
        <f>K3/2</f>
        <v>4.8886847240998156E-2</v>
      </c>
      <c r="K3" s="45">
        <f>K7-J7</f>
        <v>9.7773694481996312E-2</v>
      </c>
      <c r="L3" s="45">
        <f t="shared" ref="L3:AM3" si="0">L7-K7</f>
        <v>0.34333167701033901</v>
      </c>
      <c r="M3" s="45">
        <f t="shared" si="0"/>
        <v>0.74538721716487322</v>
      </c>
      <c r="N3" s="45">
        <f t="shared" si="0"/>
        <v>1.2666717819217517</v>
      </c>
      <c r="O3" s="45">
        <f t="shared" si="0"/>
        <v>1.8578178548311262</v>
      </c>
      <c r="P3" s="45">
        <f t="shared" si="0"/>
        <v>2.4710180903401255</v>
      </c>
      <c r="Q3" s="45">
        <f t="shared" si="0"/>
        <v>3.0663341850657666</v>
      </c>
      <c r="R3" s="45">
        <f t="shared" si="0"/>
        <v>3.6137984347889169</v>
      </c>
      <c r="S3" s="45">
        <f t="shared" si="0"/>
        <v>4.0932530413769808</v>
      </c>
      <c r="T3" s="45">
        <f t="shared" si="0"/>
        <v>4.4931009294535968</v>
      </c>
      <c r="U3" s="45">
        <f t="shared" si="0"/>
        <v>4.8086516962574173</v>
      </c>
      <c r="V3" s="45">
        <f t="shared" si="0"/>
        <v>5.0404400514142012</v>
      </c>
      <c r="W3" s="45">
        <f t="shared" si="0"/>
        <v>5.1927069383835871</v>
      </c>
      <c r="X3" s="45">
        <f t="shared" si="0"/>
        <v>5.2721226083057644</v>
      </c>
      <c r="Y3" s="45">
        <f t="shared" si="0"/>
        <v>5.2867680807902389</v>
      </c>
      <c r="Z3" s="45">
        <f t="shared" si="0"/>
        <v>5.2453583313259671</v>
      </c>
      <c r="AA3" s="45">
        <f t="shared" si="0"/>
        <v>5.1566753672299299</v>
      </c>
      <c r="AB3" s="45">
        <f t="shared" si="0"/>
        <v>5.0291745714179541</v>
      </c>
      <c r="AC3" s="45">
        <f t="shared" si="0"/>
        <v>4.8707286011984792</v>
      </c>
      <c r="AD3" s="45">
        <f>AC3/2</f>
        <v>2.4353643005992396</v>
      </c>
      <c r="AE3" s="45">
        <f>AE7-AD7</f>
        <v>0.90421897658591455</v>
      </c>
      <c r="AF3" s="45">
        <f>AF7-AE7</f>
        <v>0.86157741456015202</v>
      </c>
      <c r="AG3" s="45">
        <f t="shared" si="0"/>
        <v>0.81747641254004222</v>
      </c>
      <c r="AH3" s="45">
        <f t="shared" si="0"/>
        <v>0.7727143505268792</v>
      </c>
      <c r="AI3" s="45">
        <f t="shared" si="0"/>
        <v>0.72795101572945953</v>
      </c>
      <c r="AJ3" s="45">
        <f t="shared" si="0"/>
        <v>0.68372174805870145</v>
      </c>
      <c r="AK3" s="45">
        <f t="shared" si="0"/>
        <v>0.64045202607011831</v>
      </c>
      <c r="AL3" s="45">
        <f t="shared" si="0"/>
        <v>0.59847176515269851</v>
      </c>
      <c r="AM3" s="45">
        <f t="shared" si="0"/>
        <v>0.55802885481249476</v>
      </c>
      <c r="AN3" s="33"/>
      <c r="AO3" s="33"/>
      <c r="AP3" s="33"/>
      <c r="AQ3" s="33"/>
      <c r="AR3" s="33"/>
      <c r="AS3" s="33"/>
      <c r="AT3" s="33"/>
      <c r="AU3" s="33"/>
      <c r="AV3" s="33"/>
    </row>
    <row r="4" spans="1:48" x14ac:dyDescent="0.25">
      <c r="A4" s="33"/>
      <c r="B4" s="33"/>
      <c r="C4" s="33"/>
      <c r="D4" s="46" t="s">
        <v>42</v>
      </c>
      <c r="E4" s="47">
        <v>137.82382687501357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1:48" ht="17.25" x14ac:dyDescent="0.25">
      <c r="A5" s="33"/>
      <c r="B5" s="33"/>
      <c r="C5" s="33"/>
      <c r="D5" s="46" t="s">
        <v>43</v>
      </c>
      <c r="E5" s="47">
        <v>27.763370107610125</v>
      </c>
      <c r="F5" s="33"/>
      <c r="G5" s="33"/>
      <c r="H5" s="33"/>
      <c r="I5" s="35" t="s">
        <v>44</v>
      </c>
      <c r="J5" s="36"/>
      <c r="K5" s="36"/>
      <c r="L5" s="36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</row>
    <row r="6" spans="1:48" x14ac:dyDescent="0.25">
      <c r="A6" s="33"/>
      <c r="B6" s="33"/>
      <c r="C6" s="33"/>
      <c r="D6" s="46" t="s">
        <v>45</v>
      </c>
      <c r="E6" s="48">
        <v>9.0999999999999998E-2</v>
      </c>
      <c r="F6" s="33"/>
      <c r="G6" s="33"/>
      <c r="H6" s="33"/>
      <c r="I6" s="41" t="s">
        <v>46</v>
      </c>
      <c r="J6" s="41">
        <v>1</v>
      </c>
      <c r="K6" s="41">
        <v>2</v>
      </c>
      <c r="L6" s="41">
        <v>3</v>
      </c>
      <c r="M6" s="41">
        <v>4</v>
      </c>
      <c r="N6" s="41">
        <v>5</v>
      </c>
      <c r="O6" s="41">
        <v>6</v>
      </c>
      <c r="P6" s="41">
        <v>7</v>
      </c>
      <c r="Q6" s="41">
        <v>8</v>
      </c>
      <c r="R6" s="41">
        <v>9</v>
      </c>
      <c r="S6" s="41">
        <v>10</v>
      </c>
      <c r="T6" s="41">
        <v>11</v>
      </c>
      <c r="U6" s="41">
        <v>12</v>
      </c>
      <c r="V6" s="41">
        <v>13</v>
      </c>
      <c r="W6" s="41">
        <v>14</v>
      </c>
      <c r="X6" s="41">
        <v>15</v>
      </c>
      <c r="Y6" s="41">
        <v>16</v>
      </c>
      <c r="Z6" s="41">
        <v>17</v>
      </c>
      <c r="AA6" s="41">
        <v>18</v>
      </c>
      <c r="AB6" s="41">
        <v>19</v>
      </c>
      <c r="AC6" s="41">
        <v>20</v>
      </c>
      <c r="AD6" s="41">
        <v>21</v>
      </c>
      <c r="AE6" s="41">
        <v>22</v>
      </c>
      <c r="AF6" s="41">
        <v>23</v>
      </c>
      <c r="AG6" s="41">
        <v>24</v>
      </c>
      <c r="AH6" s="41">
        <v>25</v>
      </c>
      <c r="AI6" s="41">
        <v>26</v>
      </c>
      <c r="AJ6" s="41">
        <v>27</v>
      </c>
      <c r="AK6" s="41">
        <v>28</v>
      </c>
      <c r="AL6" s="41">
        <v>29</v>
      </c>
      <c r="AM6" s="41">
        <v>30</v>
      </c>
      <c r="AN6" s="33"/>
      <c r="AO6" s="33"/>
      <c r="AP6" s="33"/>
      <c r="AQ6" s="33"/>
      <c r="AR6" s="33"/>
      <c r="AS6" s="33"/>
      <c r="AT6" s="33"/>
      <c r="AU6" s="33"/>
      <c r="AV6" s="33"/>
    </row>
    <row r="7" spans="1:48" ht="15.75" thickBot="1" x14ac:dyDescent="0.3">
      <c r="A7" s="33"/>
      <c r="B7" s="33"/>
      <c r="C7" s="33"/>
      <c r="D7" s="46" t="s">
        <v>47</v>
      </c>
      <c r="E7" s="48">
        <v>4</v>
      </c>
      <c r="F7" s="33"/>
      <c r="G7" s="33"/>
      <c r="H7" s="33"/>
      <c r="I7" s="49" t="s">
        <v>41</v>
      </c>
      <c r="J7" s="50">
        <f>$E$4*(1-EXP(-$E$6*J6))^$E$7</f>
        <v>7.8894664839256074E-3</v>
      </c>
      <c r="K7" s="50">
        <f>$E$4*(1-EXP(-$E$6*K6))^$E$7</f>
        <v>0.10566316096592192</v>
      </c>
      <c r="L7" s="50">
        <f t="shared" ref="L7:AB7" si="1">$E$4*(1-EXP(-$E$6*L6))^$E$7</f>
        <v>0.44899483797626094</v>
      </c>
      <c r="M7" s="50">
        <f t="shared" si="1"/>
        <v>1.1943820551411342</v>
      </c>
      <c r="N7" s="50">
        <f t="shared" si="1"/>
        <v>2.4610538370628858</v>
      </c>
      <c r="O7" s="50">
        <f t="shared" si="1"/>
        <v>4.318871691894012</v>
      </c>
      <c r="P7" s="50">
        <f t="shared" si="1"/>
        <v>6.7898897822341375</v>
      </c>
      <c r="Q7" s="50">
        <f t="shared" si="1"/>
        <v>9.8562239672999041</v>
      </c>
      <c r="R7" s="50">
        <f t="shared" si="1"/>
        <v>13.470022402088821</v>
      </c>
      <c r="S7" s="50">
        <f t="shared" si="1"/>
        <v>17.563275443465802</v>
      </c>
      <c r="T7" s="50">
        <f t="shared" si="1"/>
        <v>22.056376372919399</v>
      </c>
      <c r="U7" s="50">
        <f t="shared" si="1"/>
        <v>26.865028069176816</v>
      </c>
      <c r="V7" s="50">
        <f t="shared" si="1"/>
        <v>31.905468120591017</v>
      </c>
      <c r="W7" s="50">
        <f t="shared" si="1"/>
        <v>37.098175058974604</v>
      </c>
      <c r="X7" s="50">
        <f t="shared" si="1"/>
        <v>42.370297667280369</v>
      </c>
      <c r="Y7" s="50">
        <f t="shared" si="1"/>
        <v>47.657065748070607</v>
      </c>
      <c r="Z7" s="50">
        <f t="shared" si="1"/>
        <v>52.902424079396575</v>
      </c>
      <c r="AA7" s="50">
        <f t="shared" si="1"/>
        <v>58.059099446626504</v>
      </c>
      <c r="AB7" s="50">
        <f t="shared" si="1"/>
        <v>63.088274018044459</v>
      </c>
      <c r="AC7" s="50">
        <f>$E$4*(1-EXP(-$E$6*AC6))^$E$7</f>
        <v>67.959002619242938</v>
      </c>
      <c r="AD7" s="50">
        <f>$E$5*(1-EXP(-$E$6*AD6))^$E$7</f>
        <v>14.634181227201301</v>
      </c>
      <c r="AE7" s="50">
        <f t="shared" ref="AE7:AM7" si="2">$E$5*(1-EXP(-$E$6*AE6))^$E$7</f>
        <v>15.538400203787216</v>
      </c>
      <c r="AF7" s="50">
        <f t="shared" si="2"/>
        <v>16.399977618347368</v>
      </c>
      <c r="AG7" s="50">
        <f t="shared" si="2"/>
        <v>17.21745403088741</v>
      </c>
      <c r="AH7" s="50">
        <f t="shared" si="2"/>
        <v>17.990168381414289</v>
      </c>
      <c r="AI7" s="50">
        <f t="shared" si="2"/>
        <v>18.718119397143749</v>
      </c>
      <c r="AJ7" s="50">
        <f t="shared" si="2"/>
        <v>19.40184114520245</v>
      </c>
      <c r="AK7" s="50">
        <f t="shared" si="2"/>
        <v>20.042293171272568</v>
      </c>
      <c r="AL7" s="50">
        <f t="shared" si="2"/>
        <v>20.640764936425267</v>
      </c>
      <c r="AM7" s="50">
        <f t="shared" si="2"/>
        <v>21.198793791237762</v>
      </c>
      <c r="AN7" s="33"/>
      <c r="AO7" s="33"/>
      <c r="AP7" s="33"/>
      <c r="AQ7" s="33"/>
      <c r="AR7" s="33"/>
      <c r="AS7" s="33"/>
      <c r="AT7" s="33"/>
      <c r="AU7" s="33"/>
      <c r="AV7" s="33"/>
    </row>
    <row r="8" spans="1:48" ht="23.25" x14ac:dyDescent="0.25">
      <c r="A8" s="33"/>
      <c r="B8" s="33"/>
      <c r="C8" s="33"/>
      <c r="D8" s="51" t="s">
        <v>48</v>
      </c>
      <c r="E8" s="52">
        <v>0.47</v>
      </c>
      <c r="F8" s="33"/>
      <c r="G8" s="33"/>
      <c r="H8" s="33"/>
      <c r="I8" s="53"/>
      <c r="J8" s="54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</row>
    <row r="9" spans="1:48" ht="24" thickBot="1" x14ac:dyDescent="0.3">
      <c r="A9" s="33"/>
      <c r="B9" s="33"/>
      <c r="C9" s="33"/>
      <c r="D9" s="55" t="s">
        <v>49</v>
      </c>
      <c r="E9" s="56">
        <f>44/12</f>
        <v>3.6666666666666665</v>
      </c>
      <c r="F9" s="33"/>
      <c r="G9" s="33"/>
      <c r="H9" s="33"/>
      <c r="I9" s="57"/>
      <c r="J9" s="57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33"/>
      <c r="AO9" s="33"/>
      <c r="AP9" s="33"/>
      <c r="AQ9" s="33"/>
      <c r="AR9" s="33"/>
      <c r="AS9" s="33"/>
      <c r="AT9" s="33"/>
      <c r="AU9" s="33"/>
      <c r="AV9" s="33"/>
    </row>
    <row r="10" spans="1:48" x14ac:dyDescent="0.25">
      <c r="A10" s="33"/>
      <c r="B10" s="33"/>
      <c r="C10" s="33"/>
      <c r="D10" s="59" t="s">
        <v>50</v>
      </c>
      <c r="E10" s="59" t="s">
        <v>51</v>
      </c>
      <c r="F10" s="33"/>
      <c r="G10" s="33"/>
      <c r="H10" s="33"/>
      <c r="I10" s="57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33"/>
      <c r="AO10" s="33"/>
      <c r="AP10" s="33"/>
      <c r="AQ10" s="33"/>
      <c r="AR10" s="33"/>
      <c r="AS10" s="33"/>
      <c r="AT10" s="33"/>
      <c r="AU10" s="33"/>
      <c r="AV10" s="33"/>
    </row>
    <row r="11" spans="1:48" x14ac:dyDescent="0.25">
      <c r="A11" s="33"/>
      <c r="B11" s="33"/>
      <c r="C11" s="122" t="s">
        <v>88</v>
      </c>
      <c r="D11" s="136">
        <f>AVERAGE(J3:AC3)</f>
        <v>3.4000000000000008</v>
      </c>
      <c r="E11" s="136">
        <f>AVERAGE(AD3:AM3)</f>
        <v>0.89999768646357003</v>
      </c>
      <c r="F11" s="33">
        <f>D12*0.47*3.67</f>
        <v>5.8646599999999998</v>
      </c>
      <c r="G11" s="33"/>
      <c r="H11" s="33"/>
      <c r="I11" s="57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33"/>
      <c r="AO11" s="33"/>
      <c r="AP11" s="33"/>
      <c r="AQ11" s="33"/>
      <c r="AR11" s="33"/>
      <c r="AS11" s="33"/>
      <c r="AT11" s="33"/>
      <c r="AU11" s="33"/>
      <c r="AV11" s="33"/>
    </row>
    <row r="12" spans="1:48" x14ac:dyDescent="0.25">
      <c r="A12" s="33"/>
      <c r="B12" s="33"/>
      <c r="D12" s="60">
        <f>(1.8+5)/2</f>
        <v>3.4</v>
      </c>
      <c r="E12" s="123">
        <f>(0.4+1.4)/2</f>
        <v>0.89999999999999991</v>
      </c>
      <c r="F12" s="33"/>
      <c r="G12" s="33"/>
      <c r="H12" s="33"/>
      <c r="I12" s="57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33"/>
      <c r="AO12" s="33"/>
      <c r="AP12" s="33"/>
      <c r="AQ12" s="33"/>
      <c r="AR12" s="33"/>
      <c r="AS12" s="33"/>
      <c r="AT12" s="33"/>
      <c r="AU12" s="33"/>
      <c r="AV12" s="33"/>
    </row>
    <row r="13" spans="1:48" x14ac:dyDescent="0.25">
      <c r="A13" s="33"/>
      <c r="B13" s="65"/>
      <c r="C13" s="33"/>
      <c r="D13" s="62" t="s">
        <v>65</v>
      </c>
      <c r="E13" s="62">
        <f>'Restoration Area'!C17</f>
        <v>1133.7258562703178</v>
      </c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</row>
    <row r="14" spans="1:48" x14ac:dyDescent="0.25">
      <c r="A14" s="33"/>
      <c r="B14" s="33"/>
      <c r="C14" s="33"/>
      <c r="D14" s="62" t="s">
        <v>66</v>
      </c>
      <c r="E14" s="62">
        <f>E13/9</f>
        <v>125.96953958559087</v>
      </c>
      <c r="F14" s="33"/>
      <c r="G14" s="33"/>
      <c r="H14" s="33"/>
      <c r="I14" s="57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33"/>
      <c r="AO14" s="33"/>
      <c r="AP14" s="33"/>
      <c r="AQ14" s="33"/>
      <c r="AR14" s="33"/>
      <c r="AS14" s="33"/>
      <c r="AT14" s="33"/>
      <c r="AU14" s="33"/>
      <c r="AV14" s="33"/>
    </row>
    <row r="15" spans="1:48" x14ac:dyDescent="0.25">
      <c r="A15" s="33"/>
      <c r="B15" s="65" t="s">
        <v>52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</row>
    <row r="16" spans="1:48" x14ac:dyDescent="0.2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</row>
    <row r="17" spans="1:48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</row>
    <row r="18" spans="1:48" ht="18.75" x14ac:dyDescent="0.3">
      <c r="A18" s="33"/>
      <c r="B18" s="33"/>
      <c r="C18" s="66" t="s">
        <v>67</v>
      </c>
      <c r="D18" s="67"/>
      <c r="E18" s="67"/>
      <c r="F18" s="67"/>
      <c r="G18" s="67"/>
      <c r="H18" s="67"/>
      <c r="I18" s="67"/>
      <c r="J18" s="67"/>
      <c r="K18" s="67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</row>
    <row r="19" spans="1:48" s="71" customFormat="1" x14ac:dyDescent="0.25">
      <c r="A19" s="68"/>
      <c r="B19" s="68"/>
      <c r="C19" s="69" t="s">
        <v>68</v>
      </c>
      <c r="D19" s="70">
        <v>1</v>
      </c>
      <c r="E19" s="69">
        <v>2</v>
      </c>
      <c r="F19" s="69">
        <v>3</v>
      </c>
      <c r="G19" s="70">
        <v>4</v>
      </c>
      <c r="H19" s="69">
        <v>5</v>
      </c>
      <c r="I19" s="69">
        <v>6</v>
      </c>
      <c r="J19" s="70">
        <v>7</v>
      </c>
      <c r="K19" s="69">
        <v>8</v>
      </c>
      <c r="L19" s="69">
        <v>9</v>
      </c>
      <c r="M19" s="70">
        <v>10</v>
      </c>
      <c r="N19" s="69">
        <v>11</v>
      </c>
      <c r="O19" s="69">
        <v>12</v>
      </c>
      <c r="P19" s="70">
        <v>13</v>
      </c>
      <c r="Q19" s="69">
        <v>14</v>
      </c>
      <c r="R19" s="69">
        <v>15</v>
      </c>
      <c r="S19" s="70">
        <v>16</v>
      </c>
      <c r="T19" s="69">
        <v>17</v>
      </c>
      <c r="U19" s="69">
        <v>18</v>
      </c>
      <c r="V19" s="70">
        <v>19</v>
      </c>
      <c r="W19" s="69">
        <v>20</v>
      </c>
      <c r="X19" s="69">
        <v>21</v>
      </c>
      <c r="Y19" s="70">
        <v>22</v>
      </c>
      <c r="Z19" s="69">
        <v>23</v>
      </c>
      <c r="AA19" s="69">
        <v>24</v>
      </c>
      <c r="AB19" s="70">
        <v>25</v>
      </c>
      <c r="AC19" s="69">
        <v>26</v>
      </c>
      <c r="AD19" s="69">
        <v>27</v>
      </c>
      <c r="AE19" s="70">
        <v>28</v>
      </c>
      <c r="AF19" s="69">
        <v>29</v>
      </c>
      <c r="AG19" s="69">
        <v>30</v>
      </c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</row>
    <row r="20" spans="1:48" x14ac:dyDescent="0.25">
      <c r="A20" s="33"/>
      <c r="B20" s="33"/>
      <c r="C20" s="72">
        <v>1</v>
      </c>
      <c r="D20" s="73">
        <f>$E$14</f>
        <v>125.96953958559087</v>
      </c>
      <c r="E20" s="73">
        <f>$D$20</f>
        <v>125.96953958559087</v>
      </c>
      <c r="F20" s="73">
        <f t="shared" ref="F20:AG20" si="3">E20</f>
        <v>125.96953958559087</v>
      </c>
      <c r="G20" s="73">
        <f t="shared" si="3"/>
        <v>125.96953958559087</v>
      </c>
      <c r="H20" s="73">
        <f t="shared" si="3"/>
        <v>125.96953958559087</v>
      </c>
      <c r="I20" s="73">
        <f t="shared" si="3"/>
        <v>125.96953958559087</v>
      </c>
      <c r="J20" s="73">
        <f t="shared" si="3"/>
        <v>125.96953958559087</v>
      </c>
      <c r="K20" s="73">
        <f t="shared" si="3"/>
        <v>125.96953958559087</v>
      </c>
      <c r="L20" s="73">
        <f t="shared" si="3"/>
        <v>125.96953958559087</v>
      </c>
      <c r="M20" s="73">
        <f t="shared" si="3"/>
        <v>125.96953958559087</v>
      </c>
      <c r="N20" s="73">
        <f t="shared" si="3"/>
        <v>125.96953958559087</v>
      </c>
      <c r="O20" s="73">
        <f t="shared" si="3"/>
        <v>125.96953958559087</v>
      </c>
      <c r="P20" s="73">
        <f t="shared" si="3"/>
        <v>125.96953958559087</v>
      </c>
      <c r="Q20" s="73">
        <f t="shared" si="3"/>
        <v>125.96953958559087</v>
      </c>
      <c r="R20" s="73">
        <f t="shared" si="3"/>
        <v>125.96953958559087</v>
      </c>
      <c r="S20" s="73">
        <f t="shared" si="3"/>
        <v>125.96953958559087</v>
      </c>
      <c r="T20" s="73">
        <f t="shared" si="3"/>
        <v>125.96953958559087</v>
      </c>
      <c r="U20" s="73">
        <f t="shared" si="3"/>
        <v>125.96953958559087</v>
      </c>
      <c r="V20" s="73">
        <f t="shared" si="3"/>
        <v>125.96953958559087</v>
      </c>
      <c r="W20" s="73">
        <f t="shared" si="3"/>
        <v>125.96953958559087</v>
      </c>
      <c r="X20" s="73">
        <f t="shared" si="3"/>
        <v>125.96953958559087</v>
      </c>
      <c r="Y20" s="73">
        <f t="shared" si="3"/>
        <v>125.96953958559087</v>
      </c>
      <c r="Z20" s="73">
        <f t="shared" si="3"/>
        <v>125.96953958559087</v>
      </c>
      <c r="AA20" s="73">
        <f t="shared" si="3"/>
        <v>125.96953958559087</v>
      </c>
      <c r="AB20" s="73">
        <f t="shared" si="3"/>
        <v>125.96953958559087</v>
      </c>
      <c r="AC20" s="73">
        <f t="shared" si="3"/>
        <v>125.96953958559087</v>
      </c>
      <c r="AD20" s="73">
        <f t="shared" si="3"/>
        <v>125.96953958559087</v>
      </c>
      <c r="AE20" s="73">
        <f t="shared" si="3"/>
        <v>125.96953958559087</v>
      </c>
      <c r="AF20" s="73">
        <f t="shared" si="3"/>
        <v>125.96953958559087</v>
      </c>
      <c r="AG20" s="73">
        <f t="shared" si="3"/>
        <v>125.96953958559087</v>
      </c>
      <c r="AH20" s="68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</row>
    <row r="21" spans="1:48" x14ac:dyDescent="0.25">
      <c r="A21" s="33"/>
      <c r="B21" s="33"/>
      <c r="C21" s="72">
        <v>2</v>
      </c>
      <c r="D21" s="74"/>
      <c r="E21" s="73">
        <f t="shared" ref="E21:AG28" si="4">$D$20</f>
        <v>125.96953958559087</v>
      </c>
      <c r="F21" s="73">
        <f t="shared" si="4"/>
        <v>125.96953958559087</v>
      </c>
      <c r="G21" s="73">
        <f t="shared" si="4"/>
        <v>125.96953958559087</v>
      </c>
      <c r="H21" s="73">
        <f t="shared" si="4"/>
        <v>125.96953958559087</v>
      </c>
      <c r="I21" s="73">
        <f t="shared" si="4"/>
        <v>125.96953958559087</v>
      </c>
      <c r="J21" s="73">
        <f t="shared" si="4"/>
        <v>125.96953958559087</v>
      </c>
      <c r="K21" s="73">
        <f t="shared" si="4"/>
        <v>125.96953958559087</v>
      </c>
      <c r="L21" s="73">
        <f t="shared" si="4"/>
        <v>125.96953958559087</v>
      </c>
      <c r="M21" s="73">
        <f t="shared" si="4"/>
        <v>125.96953958559087</v>
      </c>
      <c r="N21" s="73">
        <f t="shared" si="4"/>
        <v>125.96953958559087</v>
      </c>
      <c r="O21" s="73">
        <f t="shared" si="4"/>
        <v>125.96953958559087</v>
      </c>
      <c r="P21" s="73">
        <f t="shared" si="4"/>
        <v>125.96953958559087</v>
      </c>
      <c r="Q21" s="73">
        <f t="shared" si="4"/>
        <v>125.96953958559087</v>
      </c>
      <c r="R21" s="73">
        <f t="shared" si="4"/>
        <v>125.96953958559087</v>
      </c>
      <c r="S21" s="73">
        <f t="shared" si="4"/>
        <v>125.96953958559087</v>
      </c>
      <c r="T21" s="73">
        <f t="shared" si="4"/>
        <v>125.96953958559087</v>
      </c>
      <c r="U21" s="73">
        <f t="shared" si="4"/>
        <v>125.96953958559087</v>
      </c>
      <c r="V21" s="73">
        <f t="shared" si="4"/>
        <v>125.96953958559087</v>
      </c>
      <c r="W21" s="73">
        <f t="shared" si="4"/>
        <v>125.96953958559087</v>
      </c>
      <c r="X21" s="73">
        <f t="shared" si="4"/>
        <v>125.96953958559087</v>
      </c>
      <c r="Y21" s="73">
        <f t="shared" si="4"/>
        <v>125.96953958559087</v>
      </c>
      <c r="Z21" s="73">
        <f t="shared" si="4"/>
        <v>125.96953958559087</v>
      </c>
      <c r="AA21" s="73">
        <f t="shared" si="4"/>
        <v>125.96953958559087</v>
      </c>
      <c r="AB21" s="73">
        <f t="shared" si="4"/>
        <v>125.96953958559087</v>
      </c>
      <c r="AC21" s="73">
        <f t="shared" si="4"/>
        <v>125.96953958559087</v>
      </c>
      <c r="AD21" s="73">
        <f t="shared" si="4"/>
        <v>125.96953958559087</v>
      </c>
      <c r="AE21" s="73">
        <f t="shared" si="4"/>
        <v>125.96953958559087</v>
      </c>
      <c r="AF21" s="73">
        <f t="shared" si="4"/>
        <v>125.96953958559087</v>
      </c>
      <c r="AG21" s="73">
        <f t="shared" si="4"/>
        <v>125.96953958559087</v>
      </c>
      <c r="AH21" s="68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</row>
    <row r="22" spans="1:48" x14ac:dyDescent="0.25">
      <c r="A22" s="33"/>
      <c r="B22" s="33"/>
      <c r="C22" s="72">
        <v>3</v>
      </c>
      <c r="D22" s="74"/>
      <c r="E22" s="74"/>
      <c r="F22" s="73">
        <f t="shared" si="4"/>
        <v>125.96953958559087</v>
      </c>
      <c r="G22" s="73">
        <f t="shared" si="4"/>
        <v>125.96953958559087</v>
      </c>
      <c r="H22" s="73">
        <f t="shared" si="4"/>
        <v>125.96953958559087</v>
      </c>
      <c r="I22" s="73">
        <f t="shared" si="4"/>
        <v>125.96953958559087</v>
      </c>
      <c r="J22" s="73">
        <f t="shared" si="4"/>
        <v>125.96953958559087</v>
      </c>
      <c r="K22" s="73">
        <f t="shared" si="4"/>
        <v>125.96953958559087</v>
      </c>
      <c r="L22" s="73">
        <f t="shared" si="4"/>
        <v>125.96953958559087</v>
      </c>
      <c r="M22" s="73">
        <f t="shared" si="4"/>
        <v>125.96953958559087</v>
      </c>
      <c r="N22" s="73">
        <f t="shared" si="4"/>
        <v>125.96953958559087</v>
      </c>
      <c r="O22" s="73">
        <f t="shared" si="4"/>
        <v>125.96953958559087</v>
      </c>
      <c r="P22" s="73">
        <f t="shared" si="4"/>
        <v>125.96953958559087</v>
      </c>
      <c r="Q22" s="73">
        <f t="shared" si="4"/>
        <v>125.96953958559087</v>
      </c>
      <c r="R22" s="73">
        <f t="shared" si="4"/>
        <v>125.96953958559087</v>
      </c>
      <c r="S22" s="73">
        <f t="shared" si="4"/>
        <v>125.96953958559087</v>
      </c>
      <c r="T22" s="73">
        <f t="shared" si="4"/>
        <v>125.96953958559087</v>
      </c>
      <c r="U22" s="73">
        <f t="shared" si="4"/>
        <v>125.96953958559087</v>
      </c>
      <c r="V22" s="73">
        <f t="shared" si="4"/>
        <v>125.96953958559087</v>
      </c>
      <c r="W22" s="73">
        <f t="shared" si="4"/>
        <v>125.96953958559087</v>
      </c>
      <c r="X22" s="73">
        <f t="shared" si="4"/>
        <v>125.96953958559087</v>
      </c>
      <c r="Y22" s="73">
        <f t="shared" si="4"/>
        <v>125.96953958559087</v>
      </c>
      <c r="Z22" s="73">
        <f t="shared" si="4"/>
        <v>125.96953958559087</v>
      </c>
      <c r="AA22" s="73">
        <f t="shared" si="4"/>
        <v>125.96953958559087</v>
      </c>
      <c r="AB22" s="73">
        <f t="shared" si="4"/>
        <v>125.96953958559087</v>
      </c>
      <c r="AC22" s="73">
        <f t="shared" si="4"/>
        <v>125.96953958559087</v>
      </c>
      <c r="AD22" s="73">
        <f t="shared" si="4"/>
        <v>125.96953958559087</v>
      </c>
      <c r="AE22" s="73">
        <f t="shared" si="4"/>
        <v>125.96953958559087</v>
      </c>
      <c r="AF22" s="73">
        <f t="shared" si="4"/>
        <v>125.96953958559087</v>
      </c>
      <c r="AG22" s="73">
        <f t="shared" si="4"/>
        <v>125.96953958559087</v>
      </c>
      <c r="AH22" s="68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</row>
    <row r="23" spans="1:48" x14ac:dyDescent="0.25">
      <c r="A23" s="33"/>
      <c r="B23" s="33"/>
      <c r="C23" s="72">
        <v>4</v>
      </c>
      <c r="D23" s="74"/>
      <c r="E23" s="74"/>
      <c r="F23" s="74"/>
      <c r="G23" s="73">
        <f t="shared" si="4"/>
        <v>125.96953958559087</v>
      </c>
      <c r="H23" s="73">
        <f t="shared" si="4"/>
        <v>125.96953958559087</v>
      </c>
      <c r="I23" s="73">
        <f t="shared" si="4"/>
        <v>125.96953958559087</v>
      </c>
      <c r="J23" s="73">
        <f t="shared" si="4"/>
        <v>125.96953958559087</v>
      </c>
      <c r="K23" s="73">
        <f t="shared" si="4"/>
        <v>125.96953958559087</v>
      </c>
      <c r="L23" s="73">
        <f t="shared" si="4"/>
        <v>125.96953958559087</v>
      </c>
      <c r="M23" s="73">
        <f t="shared" si="4"/>
        <v>125.96953958559087</v>
      </c>
      <c r="N23" s="73">
        <f t="shared" si="4"/>
        <v>125.96953958559087</v>
      </c>
      <c r="O23" s="73">
        <f t="shared" si="4"/>
        <v>125.96953958559087</v>
      </c>
      <c r="P23" s="73">
        <f t="shared" si="4"/>
        <v>125.96953958559087</v>
      </c>
      <c r="Q23" s="73">
        <f t="shared" si="4"/>
        <v>125.96953958559087</v>
      </c>
      <c r="R23" s="73">
        <f t="shared" si="4"/>
        <v>125.96953958559087</v>
      </c>
      <c r="S23" s="73">
        <f t="shared" si="4"/>
        <v>125.96953958559087</v>
      </c>
      <c r="T23" s="73">
        <f t="shared" si="4"/>
        <v>125.96953958559087</v>
      </c>
      <c r="U23" s="73">
        <f t="shared" si="4"/>
        <v>125.96953958559087</v>
      </c>
      <c r="V23" s="73">
        <f t="shared" si="4"/>
        <v>125.96953958559087</v>
      </c>
      <c r="W23" s="73">
        <f t="shared" si="4"/>
        <v>125.96953958559087</v>
      </c>
      <c r="X23" s="73">
        <f t="shared" si="4"/>
        <v>125.96953958559087</v>
      </c>
      <c r="Y23" s="73">
        <f t="shared" si="4"/>
        <v>125.96953958559087</v>
      </c>
      <c r="Z23" s="73">
        <f t="shared" si="4"/>
        <v>125.96953958559087</v>
      </c>
      <c r="AA23" s="73">
        <f t="shared" si="4"/>
        <v>125.96953958559087</v>
      </c>
      <c r="AB23" s="73">
        <f t="shared" si="4"/>
        <v>125.96953958559087</v>
      </c>
      <c r="AC23" s="73">
        <f t="shared" si="4"/>
        <v>125.96953958559087</v>
      </c>
      <c r="AD23" s="73">
        <f t="shared" si="4"/>
        <v>125.96953958559087</v>
      </c>
      <c r="AE23" s="73">
        <f t="shared" si="4"/>
        <v>125.96953958559087</v>
      </c>
      <c r="AF23" s="73">
        <f t="shared" si="4"/>
        <v>125.96953958559087</v>
      </c>
      <c r="AG23" s="73">
        <f t="shared" si="4"/>
        <v>125.96953958559087</v>
      </c>
      <c r="AH23" s="68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</row>
    <row r="24" spans="1:48" x14ac:dyDescent="0.25">
      <c r="A24" s="33"/>
      <c r="B24" s="33"/>
      <c r="C24" s="72">
        <v>5</v>
      </c>
      <c r="D24" s="74"/>
      <c r="E24" s="74"/>
      <c r="F24" s="74"/>
      <c r="G24" s="74"/>
      <c r="H24" s="73">
        <f t="shared" si="4"/>
        <v>125.96953958559087</v>
      </c>
      <c r="I24" s="73">
        <f t="shared" si="4"/>
        <v>125.96953958559087</v>
      </c>
      <c r="J24" s="73">
        <f t="shared" si="4"/>
        <v>125.96953958559087</v>
      </c>
      <c r="K24" s="73">
        <f t="shared" si="4"/>
        <v>125.96953958559087</v>
      </c>
      <c r="L24" s="73">
        <f t="shared" si="4"/>
        <v>125.96953958559087</v>
      </c>
      <c r="M24" s="73">
        <f t="shared" si="4"/>
        <v>125.96953958559087</v>
      </c>
      <c r="N24" s="73">
        <f t="shared" si="4"/>
        <v>125.96953958559087</v>
      </c>
      <c r="O24" s="73">
        <f t="shared" si="4"/>
        <v>125.96953958559087</v>
      </c>
      <c r="P24" s="73">
        <f t="shared" si="4"/>
        <v>125.96953958559087</v>
      </c>
      <c r="Q24" s="73">
        <f t="shared" si="4"/>
        <v>125.96953958559087</v>
      </c>
      <c r="R24" s="73">
        <f t="shared" si="4"/>
        <v>125.96953958559087</v>
      </c>
      <c r="S24" s="73">
        <f t="shared" si="4"/>
        <v>125.96953958559087</v>
      </c>
      <c r="T24" s="73">
        <f t="shared" si="4"/>
        <v>125.96953958559087</v>
      </c>
      <c r="U24" s="73">
        <f t="shared" si="4"/>
        <v>125.96953958559087</v>
      </c>
      <c r="V24" s="73">
        <f t="shared" si="4"/>
        <v>125.96953958559087</v>
      </c>
      <c r="W24" s="73">
        <f t="shared" si="4"/>
        <v>125.96953958559087</v>
      </c>
      <c r="X24" s="73">
        <f t="shared" si="4"/>
        <v>125.96953958559087</v>
      </c>
      <c r="Y24" s="73">
        <f t="shared" si="4"/>
        <v>125.96953958559087</v>
      </c>
      <c r="Z24" s="73">
        <f t="shared" si="4"/>
        <v>125.96953958559087</v>
      </c>
      <c r="AA24" s="73">
        <f t="shared" si="4"/>
        <v>125.96953958559087</v>
      </c>
      <c r="AB24" s="73">
        <f t="shared" si="4"/>
        <v>125.96953958559087</v>
      </c>
      <c r="AC24" s="73">
        <f t="shared" si="4"/>
        <v>125.96953958559087</v>
      </c>
      <c r="AD24" s="73">
        <f t="shared" si="4"/>
        <v>125.96953958559087</v>
      </c>
      <c r="AE24" s="73">
        <f t="shared" si="4"/>
        <v>125.96953958559087</v>
      </c>
      <c r="AF24" s="73">
        <f t="shared" si="4"/>
        <v>125.96953958559087</v>
      </c>
      <c r="AG24" s="73">
        <f t="shared" si="4"/>
        <v>125.96953958559087</v>
      </c>
      <c r="AH24" s="68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</row>
    <row r="25" spans="1:48" x14ac:dyDescent="0.25">
      <c r="A25" s="33"/>
      <c r="B25" s="33"/>
      <c r="C25" s="72">
        <v>6</v>
      </c>
      <c r="D25" s="74"/>
      <c r="E25" s="74"/>
      <c r="F25" s="74"/>
      <c r="G25" s="74"/>
      <c r="H25" s="74"/>
      <c r="I25" s="73">
        <f t="shared" si="4"/>
        <v>125.96953958559087</v>
      </c>
      <c r="J25" s="73">
        <f t="shared" si="4"/>
        <v>125.96953958559087</v>
      </c>
      <c r="K25" s="73">
        <f t="shared" si="4"/>
        <v>125.96953958559087</v>
      </c>
      <c r="L25" s="73">
        <f t="shared" si="4"/>
        <v>125.96953958559087</v>
      </c>
      <c r="M25" s="73">
        <f t="shared" si="4"/>
        <v>125.96953958559087</v>
      </c>
      <c r="N25" s="73">
        <f t="shared" si="4"/>
        <v>125.96953958559087</v>
      </c>
      <c r="O25" s="73">
        <f t="shared" si="4"/>
        <v>125.96953958559087</v>
      </c>
      <c r="P25" s="73">
        <f t="shared" si="4"/>
        <v>125.96953958559087</v>
      </c>
      <c r="Q25" s="73">
        <f t="shared" si="4"/>
        <v>125.96953958559087</v>
      </c>
      <c r="R25" s="73">
        <f t="shared" si="4"/>
        <v>125.96953958559087</v>
      </c>
      <c r="S25" s="73">
        <f t="shared" si="4"/>
        <v>125.96953958559087</v>
      </c>
      <c r="T25" s="73">
        <f t="shared" si="4"/>
        <v>125.96953958559087</v>
      </c>
      <c r="U25" s="73">
        <f t="shared" si="4"/>
        <v>125.96953958559087</v>
      </c>
      <c r="V25" s="73">
        <f t="shared" si="4"/>
        <v>125.96953958559087</v>
      </c>
      <c r="W25" s="73">
        <f t="shared" si="4"/>
        <v>125.96953958559087</v>
      </c>
      <c r="X25" s="73">
        <f t="shared" si="4"/>
        <v>125.96953958559087</v>
      </c>
      <c r="Y25" s="73">
        <f t="shared" si="4"/>
        <v>125.96953958559087</v>
      </c>
      <c r="Z25" s="73">
        <f t="shared" si="4"/>
        <v>125.96953958559087</v>
      </c>
      <c r="AA25" s="73">
        <f t="shared" si="4"/>
        <v>125.96953958559087</v>
      </c>
      <c r="AB25" s="73">
        <f t="shared" si="4"/>
        <v>125.96953958559087</v>
      </c>
      <c r="AC25" s="73">
        <f t="shared" si="4"/>
        <v>125.96953958559087</v>
      </c>
      <c r="AD25" s="73">
        <f t="shared" si="4"/>
        <v>125.96953958559087</v>
      </c>
      <c r="AE25" s="73">
        <f t="shared" si="4"/>
        <v>125.96953958559087</v>
      </c>
      <c r="AF25" s="73">
        <f t="shared" si="4"/>
        <v>125.96953958559087</v>
      </c>
      <c r="AG25" s="73">
        <f t="shared" si="4"/>
        <v>125.96953958559087</v>
      </c>
      <c r="AH25" s="68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</row>
    <row r="26" spans="1:48" x14ac:dyDescent="0.25">
      <c r="A26" s="33"/>
      <c r="B26" s="33"/>
      <c r="C26" s="72">
        <v>7</v>
      </c>
      <c r="D26" s="74"/>
      <c r="E26" s="74"/>
      <c r="F26" s="74"/>
      <c r="G26" s="74"/>
      <c r="H26" s="74"/>
      <c r="I26" s="74"/>
      <c r="J26" s="73">
        <f t="shared" si="4"/>
        <v>125.96953958559087</v>
      </c>
      <c r="K26" s="73">
        <f t="shared" si="4"/>
        <v>125.96953958559087</v>
      </c>
      <c r="L26" s="73">
        <f t="shared" si="4"/>
        <v>125.96953958559087</v>
      </c>
      <c r="M26" s="73">
        <f t="shared" si="4"/>
        <v>125.96953958559087</v>
      </c>
      <c r="N26" s="73">
        <f t="shared" si="4"/>
        <v>125.96953958559087</v>
      </c>
      <c r="O26" s="73">
        <f t="shared" si="4"/>
        <v>125.96953958559087</v>
      </c>
      <c r="P26" s="73">
        <f t="shared" si="4"/>
        <v>125.96953958559087</v>
      </c>
      <c r="Q26" s="73">
        <f t="shared" si="4"/>
        <v>125.96953958559087</v>
      </c>
      <c r="R26" s="73">
        <f t="shared" si="4"/>
        <v>125.96953958559087</v>
      </c>
      <c r="S26" s="73">
        <f t="shared" si="4"/>
        <v>125.96953958559087</v>
      </c>
      <c r="T26" s="73">
        <f t="shared" si="4"/>
        <v>125.96953958559087</v>
      </c>
      <c r="U26" s="73">
        <f t="shared" si="4"/>
        <v>125.96953958559087</v>
      </c>
      <c r="V26" s="73">
        <f t="shared" si="4"/>
        <v>125.96953958559087</v>
      </c>
      <c r="W26" s="73">
        <f t="shared" si="4"/>
        <v>125.96953958559087</v>
      </c>
      <c r="X26" s="73">
        <f t="shared" si="4"/>
        <v>125.96953958559087</v>
      </c>
      <c r="Y26" s="73">
        <f t="shared" si="4"/>
        <v>125.96953958559087</v>
      </c>
      <c r="Z26" s="73">
        <f t="shared" si="4"/>
        <v>125.96953958559087</v>
      </c>
      <c r="AA26" s="73">
        <f t="shared" si="4"/>
        <v>125.96953958559087</v>
      </c>
      <c r="AB26" s="73">
        <f t="shared" si="4"/>
        <v>125.96953958559087</v>
      </c>
      <c r="AC26" s="73">
        <f t="shared" si="4"/>
        <v>125.96953958559087</v>
      </c>
      <c r="AD26" s="73">
        <f t="shared" si="4"/>
        <v>125.96953958559087</v>
      </c>
      <c r="AE26" s="73">
        <f t="shared" si="4"/>
        <v>125.96953958559087</v>
      </c>
      <c r="AF26" s="73">
        <f t="shared" si="4"/>
        <v>125.96953958559087</v>
      </c>
      <c r="AG26" s="73">
        <f t="shared" si="4"/>
        <v>125.96953958559087</v>
      </c>
      <c r="AH26" s="68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</row>
    <row r="27" spans="1:48" x14ac:dyDescent="0.25">
      <c r="A27" s="33"/>
      <c r="B27" s="33"/>
      <c r="C27" s="72">
        <v>8</v>
      </c>
      <c r="D27" s="74"/>
      <c r="E27" s="74" t="s">
        <v>53</v>
      </c>
      <c r="F27" s="74"/>
      <c r="G27" s="74"/>
      <c r="H27" s="74"/>
      <c r="I27" s="74"/>
      <c r="J27" s="74"/>
      <c r="K27" s="73">
        <f t="shared" si="4"/>
        <v>125.96953958559087</v>
      </c>
      <c r="L27" s="73">
        <f t="shared" si="4"/>
        <v>125.96953958559087</v>
      </c>
      <c r="M27" s="73">
        <f t="shared" si="4"/>
        <v>125.96953958559087</v>
      </c>
      <c r="N27" s="73">
        <f t="shared" si="4"/>
        <v>125.96953958559087</v>
      </c>
      <c r="O27" s="73">
        <f t="shared" si="4"/>
        <v>125.96953958559087</v>
      </c>
      <c r="P27" s="73">
        <f t="shared" si="4"/>
        <v>125.96953958559087</v>
      </c>
      <c r="Q27" s="73">
        <f t="shared" si="4"/>
        <v>125.96953958559087</v>
      </c>
      <c r="R27" s="73">
        <f t="shared" si="4"/>
        <v>125.96953958559087</v>
      </c>
      <c r="S27" s="73">
        <f t="shared" si="4"/>
        <v>125.96953958559087</v>
      </c>
      <c r="T27" s="73">
        <f t="shared" si="4"/>
        <v>125.96953958559087</v>
      </c>
      <c r="U27" s="73">
        <f t="shared" si="4"/>
        <v>125.96953958559087</v>
      </c>
      <c r="V27" s="73">
        <f t="shared" si="4"/>
        <v>125.96953958559087</v>
      </c>
      <c r="W27" s="73">
        <f t="shared" si="4"/>
        <v>125.96953958559087</v>
      </c>
      <c r="X27" s="73">
        <f t="shared" si="4"/>
        <v>125.96953958559087</v>
      </c>
      <c r="Y27" s="73">
        <f t="shared" si="4"/>
        <v>125.96953958559087</v>
      </c>
      <c r="Z27" s="73">
        <f t="shared" si="4"/>
        <v>125.96953958559087</v>
      </c>
      <c r="AA27" s="73">
        <f t="shared" si="4"/>
        <v>125.96953958559087</v>
      </c>
      <c r="AB27" s="73">
        <f t="shared" si="4"/>
        <v>125.96953958559087</v>
      </c>
      <c r="AC27" s="73">
        <f t="shared" si="4"/>
        <v>125.96953958559087</v>
      </c>
      <c r="AD27" s="73">
        <f t="shared" si="4"/>
        <v>125.96953958559087</v>
      </c>
      <c r="AE27" s="73">
        <f t="shared" si="4"/>
        <v>125.96953958559087</v>
      </c>
      <c r="AF27" s="73">
        <f t="shared" si="4"/>
        <v>125.96953958559087</v>
      </c>
      <c r="AG27" s="73">
        <f t="shared" si="4"/>
        <v>125.96953958559087</v>
      </c>
      <c r="AH27" s="68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</row>
    <row r="28" spans="1:48" x14ac:dyDescent="0.25">
      <c r="A28" s="33"/>
      <c r="B28" s="33"/>
      <c r="C28" s="72">
        <v>9</v>
      </c>
      <c r="D28" s="74"/>
      <c r="E28" s="74"/>
      <c r="F28" s="74"/>
      <c r="G28" s="74"/>
      <c r="H28" s="74"/>
      <c r="I28" s="74"/>
      <c r="J28" s="74"/>
      <c r="K28" s="74"/>
      <c r="L28" s="73">
        <f t="shared" si="4"/>
        <v>125.96953958559087</v>
      </c>
      <c r="M28" s="73">
        <f t="shared" si="4"/>
        <v>125.96953958559087</v>
      </c>
      <c r="N28" s="73">
        <f t="shared" si="4"/>
        <v>125.96953958559087</v>
      </c>
      <c r="O28" s="73">
        <f t="shared" si="4"/>
        <v>125.96953958559087</v>
      </c>
      <c r="P28" s="73">
        <f t="shared" si="4"/>
        <v>125.96953958559087</v>
      </c>
      <c r="Q28" s="73">
        <f t="shared" si="4"/>
        <v>125.96953958559087</v>
      </c>
      <c r="R28" s="73">
        <f t="shared" si="4"/>
        <v>125.96953958559087</v>
      </c>
      <c r="S28" s="73">
        <f t="shared" si="4"/>
        <v>125.96953958559087</v>
      </c>
      <c r="T28" s="73">
        <f t="shared" si="4"/>
        <v>125.96953958559087</v>
      </c>
      <c r="U28" s="73">
        <f t="shared" si="4"/>
        <v>125.96953958559087</v>
      </c>
      <c r="V28" s="73">
        <f t="shared" si="4"/>
        <v>125.96953958559087</v>
      </c>
      <c r="W28" s="73">
        <f t="shared" si="4"/>
        <v>125.96953958559087</v>
      </c>
      <c r="X28" s="73">
        <f t="shared" si="4"/>
        <v>125.96953958559087</v>
      </c>
      <c r="Y28" s="73">
        <f t="shared" si="4"/>
        <v>125.96953958559087</v>
      </c>
      <c r="Z28" s="73">
        <f t="shared" si="4"/>
        <v>125.96953958559087</v>
      </c>
      <c r="AA28" s="73">
        <f t="shared" si="4"/>
        <v>125.96953958559087</v>
      </c>
      <c r="AB28" s="73">
        <f t="shared" si="4"/>
        <v>125.96953958559087</v>
      </c>
      <c r="AC28" s="73">
        <f t="shared" si="4"/>
        <v>125.96953958559087</v>
      </c>
      <c r="AD28" s="73">
        <f t="shared" si="4"/>
        <v>125.96953958559087</v>
      </c>
      <c r="AE28" s="73">
        <f t="shared" si="4"/>
        <v>125.96953958559087</v>
      </c>
      <c r="AF28" s="73">
        <f t="shared" si="4"/>
        <v>125.96953958559087</v>
      </c>
      <c r="AG28" s="73">
        <f t="shared" si="4"/>
        <v>125.96953958559087</v>
      </c>
      <c r="AH28" s="68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</row>
    <row r="29" spans="1:48" x14ac:dyDescent="0.25">
      <c r="A29" s="33"/>
      <c r="B29" s="33"/>
      <c r="C29" s="75" t="s">
        <v>54</v>
      </c>
      <c r="D29" s="76">
        <f>SUM(D20:D28)</f>
        <v>125.96953958559087</v>
      </c>
      <c r="E29" s="76">
        <f>SUM(E20:E28)</f>
        <v>251.93907917118173</v>
      </c>
      <c r="F29" s="76">
        <f t="shared" ref="F29:AG29" si="5">SUM(F20:F28)</f>
        <v>377.90861875677263</v>
      </c>
      <c r="G29" s="76">
        <f t="shared" si="5"/>
        <v>503.87815834236346</v>
      </c>
      <c r="H29" s="76">
        <f t="shared" si="5"/>
        <v>629.8476979279543</v>
      </c>
      <c r="I29" s="76">
        <f t="shared" si="5"/>
        <v>755.81723751354514</v>
      </c>
      <c r="J29" s="76">
        <f t="shared" si="5"/>
        <v>881.78677709913597</v>
      </c>
      <c r="K29" s="76">
        <f t="shared" si="5"/>
        <v>1007.7563166847268</v>
      </c>
      <c r="L29" s="76">
        <f t="shared" si="5"/>
        <v>1133.7258562703178</v>
      </c>
      <c r="M29" s="76">
        <f t="shared" si="5"/>
        <v>1133.7258562703178</v>
      </c>
      <c r="N29" s="76">
        <f t="shared" si="5"/>
        <v>1133.7258562703178</v>
      </c>
      <c r="O29" s="76">
        <f t="shared" si="5"/>
        <v>1133.7258562703178</v>
      </c>
      <c r="P29" s="76">
        <f t="shared" si="5"/>
        <v>1133.7258562703178</v>
      </c>
      <c r="Q29" s="76">
        <f t="shared" si="5"/>
        <v>1133.7258562703178</v>
      </c>
      <c r="R29" s="76">
        <f t="shared" si="5"/>
        <v>1133.7258562703178</v>
      </c>
      <c r="S29" s="76">
        <f t="shared" si="5"/>
        <v>1133.7258562703178</v>
      </c>
      <c r="T29" s="76">
        <f t="shared" si="5"/>
        <v>1133.7258562703178</v>
      </c>
      <c r="U29" s="76">
        <f t="shared" si="5"/>
        <v>1133.7258562703178</v>
      </c>
      <c r="V29" s="76">
        <f t="shared" si="5"/>
        <v>1133.7258562703178</v>
      </c>
      <c r="W29" s="76">
        <f t="shared" si="5"/>
        <v>1133.7258562703178</v>
      </c>
      <c r="X29" s="76">
        <f t="shared" si="5"/>
        <v>1133.7258562703178</v>
      </c>
      <c r="Y29" s="76">
        <f t="shared" si="5"/>
        <v>1133.7258562703178</v>
      </c>
      <c r="Z29" s="76">
        <f t="shared" si="5"/>
        <v>1133.7258562703178</v>
      </c>
      <c r="AA29" s="76">
        <f t="shared" si="5"/>
        <v>1133.7258562703178</v>
      </c>
      <c r="AB29" s="76">
        <f t="shared" si="5"/>
        <v>1133.7258562703178</v>
      </c>
      <c r="AC29" s="76">
        <f t="shared" si="5"/>
        <v>1133.7258562703178</v>
      </c>
      <c r="AD29" s="76">
        <f t="shared" si="5"/>
        <v>1133.7258562703178</v>
      </c>
      <c r="AE29" s="76">
        <f t="shared" si="5"/>
        <v>1133.7258562703178</v>
      </c>
      <c r="AF29" s="76">
        <f t="shared" si="5"/>
        <v>1133.7258562703178</v>
      </c>
      <c r="AG29" s="76">
        <f t="shared" si="5"/>
        <v>1133.7258562703178</v>
      </c>
      <c r="AH29" s="68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</row>
    <row r="30" spans="1:48" x14ac:dyDescent="0.25">
      <c r="A30" s="33"/>
      <c r="B30" s="33"/>
      <c r="C30" s="77"/>
      <c r="D30" s="78"/>
      <c r="E30" s="78"/>
      <c r="F30" s="78"/>
      <c r="G30" s="78"/>
      <c r="H30" s="78"/>
      <c r="I30" s="78"/>
      <c r="J30" s="78"/>
      <c r="K30" s="78"/>
      <c r="L30" s="79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68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</row>
    <row r="31" spans="1:48" x14ac:dyDescent="0.25">
      <c r="A31" s="33"/>
      <c r="B31" s="33"/>
      <c r="C31" s="80"/>
      <c r="D31" s="81"/>
      <c r="E31" s="81"/>
      <c r="F31" s="81"/>
      <c r="G31" s="81"/>
      <c r="H31" s="81"/>
      <c r="I31" s="81"/>
      <c r="J31" s="81"/>
      <c r="K31" s="81"/>
      <c r="L31" s="82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</row>
    <row r="32" spans="1:48" ht="20.25" x14ac:dyDescent="0.25">
      <c r="A32" s="33"/>
      <c r="B32" s="33"/>
      <c r="C32" s="84" t="s">
        <v>55</v>
      </c>
      <c r="D32" s="33"/>
      <c r="E32" s="33"/>
      <c r="F32" s="33"/>
      <c r="G32" s="33"/>
      <c r="H32" s="33"/>
      <c r="I32" s="33"/>
      <c r="J32" s="33"/>
      <c r="K32" s="83"/>
      <c r="L32" s="85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85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</row>
    <row r="33" spans="1:48" x14ac:dyDescent="0.25">
      <c r="A33" s="33"/>
      <c r="B33" s="33"/>
      <c r="C33" s="86" t="s">
        <v>40</v>
      </c>
      <c r="D33" s="87" t="s">
        <v>69</v>
      </c>
      <c r="E33" s="87"/>
      <c r="F33" s="70">
        <v>1</v>
      </c>
      <c r="G33" s="69">
        <v>2</v>
      </c>
      <c r="H33" s="69">
        <v>3</v>
      </c>
      <c r="I33" s="70">
        <v>4</v>
      </c>
      <c r="J33" s="69">
        <v>5</v>
      </c>
      <c r="K33" s="69">
        <v>6</v>
      </c>
      <c r="L33" s="70">
        <v>7</v>
      </c>
      <c r="M33" s="69">
        <v>8</v>
      </c>
      <c r="N33" s="69">
        <v>9</v>
      </c>
      <c r="O33" s="70">
        <v>10</v>
      </c>
      <c r="P33" s="69">
        <v>11</v>
      </c>
      <c r="Q33" s="69">
        <v>12</v>
      </c>
      <c r="R33" s="70">
        <v>13</v>
      </c>
      <c r="S33" s="69">
        <v>14</v>
      </c>
      <c r="T33" s="69">
        <v>15</v>
      </c>
      <c r="U33" s="70">
        <v>16</v>
      </c>
      <c r="V33" s="69">
        <v>17</v>
      </c>
      <c r="W33" s="69">
        <v>18</v>
      </c>
      <c r="X33" s="70">
        <v>19</v>
      </c>
      <c r="Y33" s="69">
        <v>20</v>
      </c>
      <c r="Z33" s="69">
        <v>21</v>
      </c>
      <c r="AA33" s="70">
        <v>22</v>
      </c>
      <c r="AB33" s="69">
        <v>23</v>
      </c>
      <c r="AC33" s="69">
        <v>24</v>
      </c>
      <c r="AD33" s="70">
        <v>25</v>
      </c>
      <c r="AE33" s="69">
        <v>26</v>
      </c>
      <c r="AF33" s="69">
        <v>27</v>
      </c>
      <c r="AG33" s="70">
        <v>28</v>
      </c>
      <c r="AH33" s="69">
        <v>29</v>
      </c>
      <c r="AI33" s="69">
        <v>30</v>
      </c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</row>
    <row r="34" spans="1:48" x14ac:dyDescent="0.25">
      <c r="A34" s="33"/>
      <c r="B34" s="33"/>
      <c r="C34" s="72">
        <v>1</v>
      </c>
      <c r="D34" s="73">
        <f t="shared" ref="D34:D42" si="6">$D$20</f>
        <v>125.96953958559087</v>
      </c>
      <c r="E34" s="88"/>
      <c r="F34" s="89">
        <f>(J3*D$20)</f>
        <v>6.1582536387396507</v>
      </c>
      <c r="G34" s="89">
        <f>(K3*E$20)</f>
        <v>12.316507277479301</v>
      </c>
      <c r="H34" s="89">
        <f t="shared" ref="H34:AI34" si="7">(L3*F$20)</f>
        <v>43.249333278141194</v>
      </c>
      <c r="I34" s="89">
        <f t="shared" si="7"/>
        <v>93.896084559243917</v>
      </c>
      <c r="J34" s="89">
        <f t="shared" si="7"/>
        <v>159.56206117474301</v>
      </c>
      <c r="K34" s="89">
        <f t="shared" si="7"/>
        <v>234.02845980696705</v>
      </c>
      <c r="L34" s="89">
        <f t="shared" si="7"/>
        <v>311.27301114781159</v>
      </c>
      <c r="M34" s="89">
        <f t="shared" si="7"/>
        <v>386.26470550829259</v>
      </c>
      <c r="N34" s="89">
        <f t="shared" si="7"/>
        <v>455.22852498548878</v>
      </c>
      <c r="O34" s="89">
        <f t="shared" si="7"/>
        <v>515.62520102957774</v>
      </c>
      <c r="P34" s="89">
        <f t="shared" si="7"/>
        <v>565.99385539486002</v>
      </c>
      <c r="Q34" s="89">
        <f t="shared" si="7"/>
        <v>605.74364020501741</v>
      </c>
      <c r="R34" s="89">
        <f t="shared" si="7"/>
        <v>634.94191258541889</v>
      </c>
      <c r="S34" s="89">
        <f t="shared" si="7"/>
        <v>654.12290223108357</v>
      </c>
      <c r="T34" s="89">
        <f t="shared" si="7"/>
        <v>664.12685760706154</v>
      </c>
      <c r="U34" s="89">
        <f t="shared" si="7"/>
        <v>665.97174103294424</v>
      </c>
      <c r="V34" s="89">
        <f t="shared" si="7"/>
        <v>660.75537395857521</v>
      </c>
      <c r="W34" s="89">
        <f t="shared" si="7"/>
        <v>649.58402180231201</v>
      </c>
      <c r="X34" s="89">
        <f t="shared" si="7"/>
        <v>633.5228052570809</v>
      </c>
      <c r="Y34" s="89">
        <f t="shared" si="7"/>
        <v>613.56343933934147</v>
      </c>
      <c r="Z34" s="89">
        <f t="shared" si="7"/>
        <v>306.78171966967074</v>
      </c>
      <c r="AA34" s="89">
        <f t="shared" si="7"/>
        <v>113.90404816508182</v>
      </c>
      <c r="AB34" s="89">
        <f t="shared" si="7"/>
        <v>108.53251022948611</v>
      </c>
      <c r="AC34" s="89">
        <f t="shared" si="7"/>
        <v>102.97712730974966</v>
      </c>
      <c r="AD34" s="89">
        <f t="shared" si="7"/>
        <v>97.338470967049844</v>
      </c>
      <c r="AE34" s="89">
        <f t="shared" si="7"/>
        <v>91.699654292303237</v>
      </c>
      <c r="AF34" s="89">
        <f t="shared" si="7"/>
        <v>86.128113807609978</v>
      </c>
      <c r="AG34" s="89">
        <f t="shared" si="7"/>
        <v>80.677446850711647</v>
      </c>
      <c r="AH34" s="89">
        <f t="shared" si="7"/>
        <v>75.389212711261294</v>
      </c>
      <c r="AI34" s="89">
        <f t="shared" si="7"/>
        <v>70.294637916204493</v>
      </c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</row>
    <row r="35" spans="1:48" x14ac:dyDescent="0.25">
      <c r="A35" s="33"/>
      <c r="B35" s="33"/>
      <c r="C35" s="72">
        <v>2</v>
      </c>
      <c r="D35" s="73">
        <f t="shared" si="6"/>
        <v>125.96953958559087</v>
      </c>
      <c r="E35" s="90"/>
      <c r="F35" s="90"/>
      <c r="G35" s="91">
        <f t="shared" ref="G35:AI35" si="8">(J3*E$21)</f>
        <v>6.1582536387396507</v>
      </c>
      <c r="H35" s="91">
        <f t="shared" si="8"/>
        <v>12.316507277479301</v>
      </c>
      <c r="I35" s="91">
        <f t="shared" si="8"/>
        <v>43.249333278141194</v>
      </c>
      <c r="J35" s="91">
        <f t="shared" si="8"/>
        <v>93.896084559243917</v>
      </c>
      <c r="K35" s="91">
        <f t="shared" si="8"/>
        <v>159.56206117474301</v>
      </c>
      <c r="L35" s="91">
        <f t="shared" si="8"/>
        <v>234.02845980696705</v>
      </c>
      <c r="M35" s="91">
        <f t="shared" si="8"/>
        <v>311.27301114781159</v>
      </c>
      <c r="N35" s="91">
        <f t="shared" si="8"/>
        <v>386.26470550829259</v>
      </c>
      <c r="O35" s="91">
        <f t="shared" si="8"/>
        <v>455.22852498548878</v>
      </c>
      <c r="P35" s="91">
        <f t="shared" si="8"/>
        <v>515.62520102957774</v>
      </c>
      <c r="Q35" s="91">
        <f t="shared" si="8"/>
        <v>565.99385539486002</v>
      </c>
      <c r="R35" s="91">
        <f t="shared" si="8"/>
        <v>605.74364020501741</v>
      </c>
      <c r="S35" s="91">
        <f t="shared" si="8"/>
        <v>634.94191258541889</v>
      </c>
      <c r="T35" s="91">
        <f t="shared" si="8"/>
        <v>654.12290223108357</v>
      </c>
      <c r="U35" s="91">
        <f t="shared" si="8"/>
        <v>664.12685760706154</v>
      </c>
      <c r="V35" s="91">
        <f t="shared" si="8"/>
        <v>665.97174103294424</v>
      </c>
      <c r="W35" s="91">
        <f t="shared" si="8"/>
        <v>660.75537395857521</v>
      </c>
      <c r="X35" s="91">
        <f t="shared" si="8"/>
        <v>649.58402180231201</v>
      </c>
      <c r="Y35" s="91">
        <f t="shared" si="8"/>
        <v>633.5228052570809</v>
      </c>
      <c r="Z35" s="91">
        <f t="shared" si="8"/>
        <v>613.56343933934147</v>
      </c>
      <c r="AA35" s="91">
        <f t="shared" si="8"/>
        <v>306.78171966967074</v>
      </c>
      <c r="AB35" s="91">
        <f t="shared" si="8"/>
        <v>113.90404816508182</v>
      </c>
      <c r="AC35" s="91">
        <f t="shared" si="8"/>
        <v>108.53251022948611</v>
      </c>
      <c r="AD35" s="91">
        <f t="shared" si="8"/>
        <v>102.97712730974966</v>
      </c>
      <c r="AE35" s="91">
        <f t="shared" si="8"/>
        <v>97.338470967049844</v>
      </c>
      <c r="AF35" s="91">
        <f t="shared" si="8"/>
        <v>91.699654292303237</v>
      </c>
      <c r="AG35" s="91">
        <f t="shared" si="8"/>
        <v>86.128113807609978</v>
      </c>
      <c r="AH35" s="91">
        <f t="shared" si="8"/>
        <v>80.677446850711647</v>
      </c>
      <c r="AI35" s="91">
        <f t="shared" si="8"/>
        <v>75.389212711261294</v>
      </c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</row>
    <row r="36" spans="1:48" x14ac:dyDescent="0.25">
      <c r="A36" s="33"/>
      <c r="B36" s="33"/>
      <c r="C36" s="72">
        <v>3</v>
      </c>
      <c r="D36" s="73">
        <f t="shared" si="6"/>
        <v>125.96953958559087</v>
      </c>
      <c r="E36" s="90"/>
      <c r="F36" s="90"/>
      <c r="G36" s="90"/>
      <c r="H36" s="91">
        <f t="shared" ref="H36:AI36" si="9">(J3*F$22)</f>
        <v>6.1582536387396507</v>
      </c>
      <c r="I36" s="91">
        <f t="shared" si="9"/>
        <v>12.316507277479301</v>
      </c>
      <c r="J36" s="91">
        <f t="shared" si="9"/>
        <v>43.249333278141194</v>
      </c>
      <c r="K36" s="91">
        <f t="shared" si="9"/>
        <v>93.896084559243917</v>
      </c>
      <c r="L36" s="91">
        <f t="shared" si="9"/>
        <v>159.56206117474301</v>
      </c>
      <c r="M36" s="91">
        <f t="shared" si="9"/>
        <v>234.02845980696705</v>
      </c>
      <c r="N36" s="91">
        <f t="shared" si="9"/>
        <v>311.27301114781159</v>
      </c>
      <c r="O36" s="91">
        <f t="shared" si="9"/>
        <v>386.26470550829259</v>
      </c>
      <c r="P36" s="91">
        <f t="shared" si="9"/>
        <v>455.22852498548878</v>
      </c>
      <c r="Q36" s="91">
        <f t="shared" si="9"/>
        <v>515.62520102957774</v>
      </c>
      <c r="R36" s="91">
        <f t="shared" si="9"/>
        <v>565.99385539486002</v>
      </c>
      <c r="S36" s="91">
        <f t="shared" si="9"/>
        <v>605.74364020501741</v>
      </c>
      <c r="T36" s="91">
        <f t="shared" si="9"/>
        <v>634.94191258541889</v>
      </c>
      <c r="U36" s="91">
        <f t="shared" si="9"/>
        <v>654.12290223108357</v>
      </c>
      <c r="V36" s="91">
        <f t="shared" si="9"/>
        <v>664.12685760706154</v>
      </c>
      <c r="W36" s="91">
        <f t="shared" si="9"/>
        <v>665.97174103294424</v>
      </c>
      <c r="X36" s="91">
        <f t="shared" si="9"/>
        <v>660.75537395857521</v>
      </c>
      <c r="Y36" s="91">
        <f t="shared" si="9"/>
        <v>649.58402180231201</v>
      </c>
      <c r="Z36" s="91">
        <f t="shared" si="9"/>
        <v>633.5228052570809</v>
      </c>
      <c r="AA36" s="91">
        <f t="shared" si="9"/>
        <v>613.56343933934147</v>
      </c>
      <c r="AB36" s="91">
        <f t="shared" si="9"/>
        <v>306.78171966967074</v>
      </c>
      <c r="AC36" s="91">
        <f t="shared" si="9"/>
        <v>113.90404816508182</v>
      </c>
      <c r="AD36" s="91">
        <f t="shared" si="9"/>
        <v>108.53251022948611</v>
      </c>
      <c r="AE36" s="91">
        <f t="shared" si="9"/>
        <v>102.97712730974966</v>
      </c>
      <c r="AF36" s="91">
        <f t="shared" si="9"/>
        <v>97.338470967049844</v>
      </c>
      <c r="AG36" s="91">
        <f t="shared" si="9"/>
        <v>91.699654292303237</v>
      </c>
      <c r="AH36" s="91">
        <f t="shared" si="9"/>
        <v>86.128113807609978</v>
      </c>
      <c r="AI36" s="91">
        <f t="shared" si="9"/>
        <v>80.677446850711647</v>
      </c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</row>
    <row r="37" spans="1:48" x14ac:dyDescent="0.25">
      <c r="A37" s="33"/>
      <c r="B37" s="33"/>
      <c r="C37" s="72">
        <v>4</v>
      </c>
      <c r="D37" s="73">
        <f t="shared" si="6"/>
        <v>125.96953958559087</v>
      </c>
      <c r="E37" s="90"/>
      <c r="F37" s="90"/>
      <c r="G37" s="90"/>
      <c r="H37" s="90"/>
      <c r="I37" s="91">
        <f t="shared" ref="I37:AI37" si="10">(J3*G$23)</f>
        <v>6.1582536387396507</v>
      </c>
      <c r="J37" s="91">
        <f t="shared" si="10"/>
        <v>12.316507277479301</v>
      </c>
      <c r="K37" s="91">
        <f t="shared" si="10"/>
        <v>43.249333278141194</v>
      </c>
      <c r="L37" s="91">
        <f t="shared" si="10"/>
        <v>93.896084559243917</v>
      </c>
      <c r="M37" s="91">
        <f t="shared" si="10"/>
        <v>159.56206117474301</v>
      </c>
      <c r="N37" s="91">
        <f t="shared" si="10"/>
        <v>234.02845980696705</v>
      </c>
      <c r="O37" s="91">
        <f t="shared" si="10"/>
        <v>311.27301114781159</v>
      </c>
      <c r="P37" s="91">
        <f t="shared" si="10"/>
        <v>386.26470550829259</v>
      </c>
      <c r="Q37" s="91">
        <f t="shared" si="10"/>
        <v>455.22852498548878</v>
      </c>
      <c r="R37" s="91">
        <f t="shared" si="10"/>
        <v>515.62520102957774</v>
      </c>
      <c r="S37" s="91">
        <f t="shared" si="10"/>
        <v>565.99385539486002</v>
      </c>
      <c r="T37" s="91">
        <f t="shared" si="10"/>
        <v>605.74364020501741</v>
      </c>
      <c r="U37" s="91">
        <f t="shared" si="10"/>
        <v>634.94191258541889</v>
      </c>
      <c r="V37" s="91">
        <f t="shared" si="10"/>
        <v>654.12290223108357</v>
      </c>
      <c r="W37" s="91">
        <f t="shared" si="10"/>
        <v>664.12685760706154</v>
      </c>
      <c r="X37" s="91">
        <f t="shared" si="10"/>
        <v>665.97174103294424</v>
      </c>
      <c r="Y37" s="91">
        <f t="shared" si="10"/>
        <v>660.75537395857521</v>
      </c>
      <c r="Z37" s="91">
        <f t="shared" si="10"/>
        <v>649.58402180231201</v>
      </c>
      <c r="AA37" s="91">
        <f t="shared" si="10"/>
        <v>633.5228052570809</v>
      </c>
      <c r="AB37" s="91">
        <f t="shared" si="10"/>
        <v>613.56343933934147</v>
      </c>
      <c r="AC37" s="91">
        <f t="shared" si="10"/>
        <v>306.78171966967074</v>
      </c>
      <c r="AD37" s="91">
        <f t="shared" si="10"/>
        <v>113.90404816508182</v>
      </c>
      <c r="AE37" s="91">
        <f t="shared" si="10"/>
        <v>108.53251022948611</v>
      </c>
      <c r="AF37" s="91">
        <f t="shared" si="10"/>
        <v>102.97712730974966</v>
      </c>
      <c r="AG37" s="91">
        <f t="shared" si="10"/>
        <v>97.338470967049844</v>
      </c>
      <c r="AH37" s="91">
        <f t="shared" si="10"/>
        <v>91.699654292303237</v>
      </c>
      <c r="AI37" s="91">
        <f t="shared" si="10"/>
        <v>86.128113807609978</v>
      </c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</row>
    <row r="38" spans="1:48" x14ac:dyDescent="0.25">
      <c r="A38" s="33"/>
      <c r="B38" s="33"/>
      <c r="C38" s="72">
        <v>5</v>
      </c>
      <c r="D38" s="73">
        <f t="shared" si="6"/>
        <v>125.96953958559087</v>
      </c>
      <c r="E38" s="90"/>
      <c r="F38" s="90"/>
      <c r="G38" s="90"/>
      <c r="H38" s="90"/>
      <c r="I38" s="90"/>
      <c r="J38" s="91">
        <f t="shared" ref="J38:AI38" si="11">(J3*H$24)</f>
        <v>6.1582536387396507</v>
      </c>
      <c r="K38" s="91">
        <f t="shared" si="11"/>
        <v>12.316507277479301</v>
      </c>
      <c r="L38" s="91">
        <f t="shared" si="11"/>
        <v>43.249333278141194</v>
      </c>
      <c r="M38" s="91">
        <f t="shared" si="11"/>
        <v>93.896084559243917</v>
      </c>
      <c r="N38" s="91">
        <f t="shared" si="11"/>
        <v>159.56206117474301</v>
      </c>
      <c r="O38" s="91">
        <f t="shared" si="11"/>
        <v>234.02845980696705</v>
      </c>
      <c r="P38" s="91">
        <f t="shared" si="11"/>
        <v>311.27301114781159</v>
      </c>
      <c r="Q38" s="91">
        <f t="shared" si="11"/>
        <v>386.26470550829259</v>
      </c>
      <c r="R38" s="91">
        <f t="shared" si="11"/>
        <v>455.22852498548878</v>
      </c>
      <c r="S38" s="91">
        <f t="shared" si="11"/>
        <v>515.62520102957774</v>
      </c>
      <c r="T38" s="91">
        <f t="shared" si="11"/>
        <v>565.99385539486002</v>
      </c>
      <c r="U38" s="91">
        <f t="shared" si="11"/>
        <v>605.74364020501741</v>
      </c>
      <c r="V38" s="91">
        <f t="shared" si="11"/>
        <v>634.94191258541889</v>
      </c>
      <c r="W38" s="91">
        <f t="shared" si="11"/>
        <v>654.12290223108357</v>
      </c>
      <c r="X38" s="91">
        <f t="shared" si="11"/>
        <v>664.12685760706154</v>
      </c>
      <c r="Y38" s="91">
        <f t="shared" si="11"/>
        <v>665.97174103294424</v>
      </c>
      <c r="Z38" s="91">
        <f t="shared" si="11"/>
        <v>660.75537395857521</v>
      </c>
      <c r="AA38" s="91">
        <f t="shared" si="11"/>
        <v>649.58402180231201</v>
      </c>
      <c r="AB38" s="91">
        <f t="shared" si="11"/>
        <v>633.5228052570809</v>
      </c>
      <c r="AC38" s="91">
        <f t="shared" si="11"/>
        <v>613.56343933934147</v>
      </c>
      <c r="AD38" s="91">
        <f t="shared" si="11"/>
        <v>306.78171966967074</v>
      </c>
      <c r="AE38" s="91">
        <f t="shared" si="11"/>
        <v>113.90404816508182</v>
      </c>
      <c r="AF38" s="91">
        <f t="shared" si="11"/>
        <v>108.53251022948611</v>
      </c>
      <c r="AG38" s="91">
        <f t="shared" si="11"/>
        <v>102.97712730974966</v>
      </c>
      <c r="AH38" s="91">
        <f t="shared" si="11"/>
        <v>97.338470967049844</v>
      </c>
      <c r="AI38" s="91">
        <f t="shared" si="11"/>
        <v>91.699654292303237</v>
      </c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</row>
    <row r="39" spans="1:48" x14ac:dyDescent="0.25">
      <c r="A39" s="33"/>
      <c r="B39" s="33"/>
      <c r="C39" s="72">
        <v>6</v>
      </c>
      <c r="D39" s="73">
        <f t="shared" si="6"/>
        <v>125.96953958559087</v>
      </c>
      <c r="E39" s="90"/>
      <c r="F39" s="90"/>
      <c r="G39" s="90"/>
      <c r="H39" s="90"/>
      <c r="I39" s="90"/>
      <c r="J39" s="90"/>
      <c r="K39" s="91">
        <f t="shared" ref="K39:AI39" si="12">(J3*I$25)</f>
        <v>6.1582536387396507</v>
      </c>
      <c r="L39" s="91">
        <f t="shared" si="12"/>
        <v>12.316507277479301</v>
      </c>
      <c r="M39" s="91">
        <f t="shared" si="12"/>
        <v>43.249333278141194</v>
      </c>
      <c r="N39" s="91">
        <f t="shared" si="12"/>
        <v>93.896084559243917</v>
      </c>
      <c r="O39" s="91">
        <f t="shared" si="12"/>
        <v>159.56206117474301</v>
      </c>
      <c r="P39" s="91">
        <f t="shared" si="12"/>
        <v>234.02845980696705</v>
      </c>
      <c r="Q39" s="91">
        <f t="shared" si="12"/>
        <v>311.27301114781159</v>
      </c>
      <c r="R39" s="91">
        <f t="shared" si="12"/>
        <v>386.26470550829259</v>
      </c>
      <c r="S39" s="91">
        <f t="shared" si="12"/>
        <v>455.22852498548878</v>
      </c>
      <c r="T39" s="91">
        <f t="shared" si="12"/>
        <v>515.62520102957774</v>
      </c>
      <c r="U39" s="91">
        <f t="shared" si="12"/>
        <v>565.99385539486002</v>
      </c>
      <c r="V39" s="91">
        <f t="shared" si="12"/>
        <v>605.74364020501741</v>
      </c>
      <c r="W39" s="91">
        <f t="shared" si="12"/>
        <v>634.94191258541889</v>
      </c>
      <c r="X39" s="91">
        <f t="shared" si="12"/>
        <v>654.12290223108357</v>
      </c>
      <c r="Y39" s="91">
        <f t="shared" si="12"/>
        <v>664.12685760706154</v>
      </c>
      <c r="Z39" s="91">
        <f t="shared" si="12"/>
        <v>665.97174103294424</v>
      </c>
      <c r="AA39" s="91">
        <f t="shared" si="12"/>
        <v>660.75537395857521</v>
      </c>
      <c r="AB39" s="91">
        <f t="shared" si="12"/>
        <v>649.58402180231201</v>
      </c>
      <c r="AC39" s="91">
        <f t="shared" si="12"/>
        <v>633.5228052570809</v>
      </c>
      <c r="AD39" s="91">
        <f t="shared" si="12"/>
        <v>613.56343933934147</v>
      </c>
      <c r="AE39" s="91">
        <f t="shared" si="12"/>
        <v>306.78171966967074</v>
      </c>
      <c r="AF39" s="91">
        <f t="shared" si="12"/>
        <v>113.90404816508182</v>
      </c>
      <c r="AG39" s="91">
        <f t="shared" si="12"/>
        <v>108.53251022948611</v>
      </c>
      <c r="AH39" s="91">
        <f t="shared" si="12"/>
        <v>102.97712730974966</v>
      </c>
      <c r="AI39" s="91">
        <f t="shared" si="12"/>
        <v>97.338470967049844</v>
      </c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</row>
    <row r="40" spans="1:48" x14ac:dyDescent="0.25">
      <c r="A40" s="33"/>
      <c r="B40" s="33"/>
      <c r="C40" s="72">
        <v>7</v>
      </c>
      <c r="D40" s="73">
        <f t="shared" si="6"/>
        <v>125.96953958559087</v>
      </c>
      <c r="E40" s="90"/>
      <c r="F40" s="90"/>
      <c r="G40" s="90"/>
      <c r="H40" s="90"/>
      <c r="I40" s="90"/>
      <c r="J40" s="90"/>
      <c r="K40" s="90"/>
      <c r="L40" s="91">
        <f t="shared" ref="L40:AI40" si="13">(J3*J$26)</f>
        <v>6.1582536387396507</v>
      </c>
      <c r="M40" s="91">
        <f t="shared" si="13"/>
        <v>12.316507277479301</v>
      </c>
      <c r="N40" s="91">
        <f t="shared" si="13"/>
        <v>43.249333278141194</v>
      </c>
      <c r="O40" s="91">
        <f t="shared" si="13"/>
        <v>93.896084559243917</v>
      </c>
      <c r="P40" s="91">
        <f t="shared" si="13"/>
        <v>159.56206117474301</v>
      </c>
      <c r="Q40" s="91">
        <f t="shared" si="13"/>
        <v>234.02845980696705</v>
      </c>
      <c r="R40" s="91">
        <f t="shared" si="13"/>
        <v>311.27301114781159</v>
      </c>
      <c r="S40" s="91">
        <f t="shared" si="13"/>
        <v>386.26470550829259</v>
      </c>
      <c r="T40" s="91">
        <f t="shared" si="13"/>
        <v>455.22852498548878</v>
      </c>
      <c r="U40" s="91">
        <f t="shared" si="13"/>
        <v>515.62520102957774</v>
      </c>
      <c r="V40" s="91">
        <f t="shared" si="13"/>
        <v>565.99385539486002</v>
      </c>
      <c r="W40" s="91">
        <f t="shared" si="13"/>
        <v>605.74364020501741</v>
      </c>
      <c r="X40" s="91">
        <f t="shared" si="13"/>
        <v>634.94191258541889</v>
      </c>
      <c r="Y40" s="91">
        <f t="shared" si="13"/>
        <v>654.12290223108357</v>
      </c>
      <c r="Z40" s="91">
        <f t="shared" si="13"/>
        <v>664.12685760706154</v>
      </c>
      <c r="AA40" s="91">
        <f t="shared" si="13"/>
        <v>665.97174103294424</v>
      </c>
      <c r="AB40" s="91">
        <f t="shared" si="13"/>
        <v>660.75537395857521</v>
      </c>
      <c r="AC40" s="91">
        <f t="shared" si="13"/>
        <v>649.58402180231201</v>
      </c>
      <c r="AD40" s="91">
        <f t="shared" si="13"/>
        <v>633.5228052570809</v>
      </c>
      <c r="AE40" s="91">
        <f t="shared" si="13"/>
        <v>613.56343933934147</v>
      </c>
      <c r="AF40" s="91">
        <f t="shared" si="13"/>
        <v>306.78171966967074</v>
      </c>
      <c r="AG40" s="91">
        <f t="shared" si="13"/>
        <v>113.90404816508182</v>
      </c>
      <c r="AH40" s="91">
        <f t="shared" si="13"/>
        <v>108.53251022948611</v>
      </c>
      <c r="AI40" s="91">
        <f t="shared" si="13"/>
        <v>102.97712730974966</v>
      </c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</row>
    <row r="41" spans="1:48" x14ac:dyDescent="0.25">
      <c r="A41" s="33"/>
      <c r="B41" s="33"/>
      <c r="C41" s="72">
        <v>8</v>
      </c>
      <c r="D41" s="73">
        <f t="shared" si="6"/>
        <v>125.96953958559087</v>
      </c>
      <c r="E41" s="107"/>
      <c r="F41" s="107"/>
      <c r="G41" s="107"/>
      <c r="H41" s="107"/>
      <c r="I41" s="107"/>
      <c r="J41" s="107"/>
      <c r="K41" s="107"/>
      <c r="L41" s="107"/>
      <c r="M41" s="108">
        <f t="shared" ref="M41:AI41" si="14">(J3*K$27)</f>
        <v>6.1582536387396507</v>
      </c>
      <c r="N41" s="108">
        <f t="shared" si="14"/>
        <v>12.316507277479301</v>
      </c>
      <c r="O41" s="108">
        <f t="shared" si="14"/>
        <v>43.249333278141194</v>
      </c>
      <c r="P41" s="108">
        <f t="shared" si="14"/>
        <v>93.896084559243917</v>
      </c>
      <c r="Q41" s="108">
        <f t="shared" si="14"/>
        <v>159.56206117474301</v>
      </c>
      <c r="R41" s="108">
        <f t="shared" si="14"/>
        <v>234.02845980696705</v>
      </c>
      <c r="S41" s="108">
        <f t="shared" si="14"/>
        <v>311.27301114781159</v>
      </c>
      <c r="T41" s="108">
        <f t="shared" si="14"/>
        <v>386.26470550829259</v>
      </c>
      <c r="U41" s="108">
        <f t="shared" si="14"/>
        <v>455.22852498548878</v>
      </c>
      <c r="V41" s="108">
        <f t="shared" si="14"/>
        <v>515.62520102957774</v>
      </c>
      <c r="W41" s="108">
        <f t="shared" si="14"/>
        <v>565.99385539486002</v>
      </c>
      <c r="X41" s="108">
        <f t="shared" si="14"/>
        <v>605.74364020501741</v>
      </c>
      <c r="Y41" s="108">
        <f t="shared" si="14"/>
        <v>634.94191258541889</v>
      </c>
      <c r="Z41" s="108">
        <f t="shared" si="14"/>
        <v>654.12290223108357</v>
      </c>
      <c r="AA41" s="108">
        <f t="shared" si="14"/>
        <v>664.12685760706154</v>
      </c>
      <c r="AB41" s="108">
        <f t="shared" si="14"/>
        <v>665.97174103294424</v>
      </c>
      <c r="AC41" s="108">
        <f t="shared" si="14"/>
        <v>660.75537395857521</v>
      </c>
      <c r="AD41" s="108">
        <f t="shared" si="14"/>
        <v>649.58402180231201</v>
      </c>
      <c r="AE41" s="108">
        <f t="shared" si="14"/>
        <v>633.5228052570809</v>
      </c>
      <c r="AF41" s="108">
        <f t="shared" si="14"/>
        <v>613.56343933934147</v>
      </c>
      <c r="AG41" s="108">
        <f t="shared" si="14"/>
        <v>306.78171966967074</v>
      </c>
      <c r="AH41" s="108">
        <f t="shared" si="14"/>
        <v>113.90404816508182</v>
      </c>
      <c r="AI41" s="108">
        <f t="shared" si="14"/>
        <v>108.53251022948611</v>
      </c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</row>
    <row r="42" spans="1:48" ht="15.75" thickBot="1" x14ac:dyDescent="0.3">
      <c r="A42" s="33"/>
      <c r="B42" s="33"/>
      <c r="C42" s="72">
        <v>9</v>
      </c>
      <c r="D42" s="106">
        <f t="shared" si="6"/>
        <v>125.96953958559087</v>
      </c>
      <c r="E42" s="109"/>
      <c r="F42" s="109"/>
      <c r="G42" s="109"/>
      <c r="H42" s="109"/>
      <c r="I42" s="109"/>
      <c r="J42" s="109"/>
      <c r="K42" s="109"/>
      <c r="L42" s="109"/>
      <c r="M42" s="109"/>
      <c r="N42" s="110">
        <f t="shared" ref="N42:AI42" si="15">(J3*L$28)</f>
        <v>6.1582536387396507</v>
      </c>
      <c r="O42" s="110">
        <f t="shared" si="15"/>
        <v>12.316507277479301</v>
      </c>
      <c r="P42" s="110">
        <f t="shared" si="15"/>
        <v>43.249333278141194</v>
      </c>
      <c r="Q42" s="110">
        <f t="shared" si="15"/>
        <v>93.896084559243917</v>
      </c>
      <c r="R42" s="110">
        <f t="shared" si="15"/>
        <v>159.56206117474301</v>
      </c>
      <c r="S42" s="110">
        <f t="shared" si="15"/>
        <v>234.02845980696705</v>
      </c>
      <c r="T42" s="110">
        <f t="shared" si="15"/>
        <v>311.27301114781159</v>
      </c>
      <c r="U42" s="110">
        <f t="shared" si="15"/>
        <v>386.26470550829259</v>
      </c>
      <c r="V42" s="110">
        <f t="shared" si="15"/>
        <v>455.22852498548878</v>
      </c>
      <c r="W42" s="110">
        <f t="shared" si="15"/>
        <v>515.62520102957774</v>
      </c>
      <c r="X42" s="110">
        <f t="shared" si="15"/>
        <v>565.99385539486002</v>
      </c>
      <c r="Y42" s="110">
        <f t="shared" si="15"/>
        <v>605.74364020501741</v>
      </c>
      <c r="Z42" s="110">
        <f t="shared" si="15"/>
        <v>634.94191258541889</v>
      </c>
      <c r="AA42" s="110">
        <f t="shared" si="15"/>
        <v>654.12290223108357</v>
      </c>
      <c r="AB42" s="110">
        <f t="shared" si="15"/>
        <v>664.12685760706154</v>
      </c>
      <c r="AC42" s="110">
        <f t="shared" si="15"/>
        <v>665.97174103294424</v>
      </c>
      <c r="AD42" s="110">
        <f t="shared" si="15"/>
        <v>660.75537395857521</v>
      </c>
      <c r="AE42" s="110">
        <f t="shared" si="15"/>
        <v>649.58402180231201</v>
      </c>
      <c r="AF42" s="110">
        <f t="shared" si="15"/>
        <v>633.5228052570809</v>
      </c>
      <c r="AG42" s="110">
        <f t="shared" si="15"/>
        <v>613.56343933934147</v>
      </c>
      <c r="AH42" s="110">
        <f t="shared" si="15"/>
        <v>306.78171966967074</v>
      </c>
      <c r="AI42" s="110">
        <f t="shared" si="15"/>
        <v>113.90404816508182</v>
      </c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</row>
    <row r="43" spans="1:48" x14ac:dyDescent="0.25">
      <c r="A43" s="33"/>
      <c r="B43" s="33"/>
      <c r="C43" s="127" t="s">
        <v>57</v>
      </c>
      <c r="D43" s="127"/>
      <c r="E43" s="128"/>
      <c r="F43" s="93">
        <f>SUM(F34:F42)</f>
        <v>6.1582536387396507</v>
      </c>
      <c r="G43" s="93">
        <f t="shared" ref="G43:AI43" si="16">SUM(G34:G42)</f>
        <v>18.474760916218951</v>
      </c>
      <c r="H43" s="93">
        <f t="shared" si="16"/>
        <v>61.724094194360148</v>
      </c>
      <c r="I43" s="93">
        <f t="shared" si="16"/>
        <v>155.62017875360405</v>
      </c>
      <c r="J43" s="93">
        <f t="shared" si="16"/>
        <v>315.18223992834709</v>
      </c>
      <c r="K43" s="93">
        <f t="shared" si="16"/>
        <v>549.21069973531417</v>
      </c>
      <c r="L43" s="93">
        <f t="shared" si="16"/>
        <v>860.48371088312581</v>
      </c>
      <c r="M43" s="93">
        <f t="shared" si="16"/>
        <v>1246.7484163914182</v>
      </c>
      <c r="N43" s="93">
        <f t="shared" si="16"/>
        <v>1701.976941376907</v>
      </c>
      <c r="O43" s="93">
        <f t="shared" si="16"/>
        <v>2211.4438887677443</v>
      </c>
      <c r="P43" s="93">
        <f t="shared" si="16"/>
        <v>2765.1212368851257</v>
      </c>
      <c r="Q43" s="93">
        <f t="shared" si="16"/>
        <v>3327.6155438120022</v>
      </c>
      <c r="R43" s="93">
        <f t="shared" si="16"/>
        <v>3868.6613718381773</v>
      </c>
      <c r="S43" s="93">
        <f t="shared" si="16"/>
        <v>4363.2222128945177</v>
      </c>
      <c r="T43" s="93">
        <f t="shared" si="16"/>
        <v>4793.3206106946118</v>
      </c>
      <c r="U43" s="93">
        <f t="shared" si="16"/>
        <v>5148.0193405797445</v>
      </c>
      <c r="V43" s="93">
        <f t="shared" si="16"/>
        <v>5422.5100090300275</v>
      </c>
      <c r="W43" s="93">
        <f t="shared" si="16"/>
        <v>5616.8655058468503</v>
      </c>
      <c r="X43" s="93">
        <f t="shared" si="16"/>
        <v>5734.7631100743529</v>
      </c>
      <c r="Y43" s="93">
        <f t="shared" si="16"/>
        <v>5782.3326940188354</v>
      </c>
      <c r="Z43" s="93">
        <f t="shared" si="16"/>
        <v>5483.3707734834888</v>
      </c>
      <c r="AA43" s="93">
        <f t="shared" si="16"/>
        <v>4962.3329090631514</v>
      </c>
      <c r="AB43" s="93">
        <f t="shared" si="16"/>
        <v>4416.7425170615543</v>
      </c>
      <c r="AC43" s="93">
        <f t="shared" si="16"/>
        <v>3855.5927867642422</v>
      </c>
      <c r="AD43" s="93">
        <f t="shared" si="16"/>
        <v>3286.9595166983477</v>
      </c>
      <c r="AE43" s="93">
        <f t="shared" si="16"/>
        <v>2717.903797032076</v>
      </c>
      <c r="AF43" s="93">
        <f t="shared" si="16"/>
        <v>2154.4478890373739</v>
      </c>
      <c r="AG43" s="93">
        <f t="shared" si="16"/>
        <v>1601.6025306310044</v>
      </c>
      <c r="AH43" s="93">
        <f t="shared" si="16"/>
        <v>1063.4283040029243</v>
      </c>
      <c r="AI43" s="93">
        <f t="shared" si="16"/>
        <v>826.94122224945806</v>
      </c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</row>
    <row r="44" spans="1:48" ht="14.45" customHeight="1" x14ac:dyDescent="0.25">
      <c r="A44" s="33"/>
      <c r="B44" s="33"/>
      <c r="C44" s="129" t="s">
        <v>58</v>
      </c>
      <c r="D44" s="129"/>
      <c r="E44" s="129"/>
      <c r="F44" s="93">
        <f>F43*$E$8</f>
        <v>2.8943792102076356</v>
      </c>
      <c r="G44" s="93">
        <f t="shared" ref="G44:AI44" si="17">G43*$E$8</f>
        <v>8.6831376306229071</v>
      </c>
      <c r="H44" s="93">
        <f t="shared" si="17"/>
        <v>29.010324271349269</v>
      </c>
      <c r="I44" s="93">
        <f t="shared" si="17"/>
        <v>73.141484014193907</v>
      </c>
      <c r="J44" s="93">
        <f t="shared" si="17"/>
        <v>148.13565276632312</v>
      </c>
      <c r="K44" s="93">
        <f t="shared" si="17"/>
        <v>258.12902887559767</v>
      </c>
      <c r="L44" s="93">
        <f t="shared" si="17"/>
        <v>404.4273441150691</v>
      </c>
      <c r="M44" s="93">
        <f t="shared" si="17"/>
        <v>585.97175570396655</v>
      </c>
      <c r="N44" s="93">
        <f t="shared" si="17"/>
        <v>799.92916244714627</v>
      </c>
      <c r="O44" s="93">
        <f t="shared" si="17"/>
        <v>1039.3786277208399</v>
      </c>
      <c r="P44" s="93">
        <f t="shared" si="17"/>
        <v>1299.6069813360091</v>
      </c>
      <c r="Q44" s="93">
        <f t="shared" si="17"/>
        <v>1563.9793055916409</v>
      </c>
      <c r="R44" s="93">
        <f t="shared" si="17"/>
        <v>1818.2708447639432</v>
      </c>
      <c r="S44" s="93">
        <f t="shared" si="17"/>
        <v>2050.7144400604234</v>
      </c>
      <c r="T44" s="93">
        <f t="shared" si="17"/>
        <v>2252.8606870264675</v>
      </c>
      <c r="U44" s="93">
        <f t="shared" si="17"/>
        <v>2419.5690900724799</v>
      </c>
      <c r="V44" s="93">
        <f t="shared" si="17"/>
        <v>2548.5797042441127</v>
      </c>
      <c r="W44" s="93">
        <f t="shared" si="17"/>
        <v>2639.9267877480197</v>
      </c>
      <c r="X44" s="93">
        <f t="shared" si="17"/>
        <v>2695.3386617349456</v>
      </c>
      <c r="Y44" s="93">
        <f t="shared" si="17"/>
        <v>2717.6963661888526</v>
      </c>
      <c r="Z44" s="93">
        <f t="shared" si="17"/>
        <v>2577.1842635372395</v>
      </c>
      <c r="AA44" s="93">
        <f t="shared" si="17"/>
        <v>2332.2964672596809</v>
      </c>
      <c r="AB44" s="93">
        <f t="shared" si="17"/>
        <v>2075.8689830189305</v>
      </c>
      <c r="AC44" s="93">
        <f t="shared" si="17"/>
        <v>1812.1286097791938</v>
      </c>
      <c r="AD44" s="93">
        <f t="shared" si="17"/>
        <v>1544.8709728482233</v>
      </c>
      <c r="AE44" s="93">
        <f t="shared" si="17"/>
        <v>1277.4147846050757</v>
      </c>
      <c r="AF44" s="93">
        <f t="shared" si="17"/>
        <v>1012.5905078475656</v>
      </c>
      <c r="AG44" s="93">
        <f t="shared" si="17"/>
        <v>752.753189396572</v>
      </c>
      <c r="AH44" s="93">
        <f t="shared" si="17"/>
        <v>499.81130288137439</v>
      </c>
      <c r="AI44" s="93">
        <f t="shared" si="17"/>
        <v>388.66237445724528</v>
      </c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</row>
    <row r="45" spans="1:48" ht="14.45" customHeight="1" x14ac:dyDescent="0.25">
      <c r="A45" s="33"/>
      <c r="B45" s="33"/>
      <c r="C45" s="130" t="s">
        <v>59</v>
      </c>
      <c r="D45" s="130"/>
      <c r="E45" s="130"/>
      <c r="F45" s="94">
        <f>0.489*(F44^0.89)</f>
        <v>1.2591955838235476</v>
      </c>
      <c r="G45" s="94">
        <f t="shared" ref="G45:AI45" si="18">0.489*(G44^0.89)</f>
        <v>3.3475811104978583</v>
      </c>
      <c r="H45" s="94">
        <f t="shared" si="18"/>
        <v>9.7944636377893026</v>
      </c>
      <c r="I45" s="94">
        <f t="shared" si="18"/>
        <v>22.30563608510278</v>
      </c>
      <c r="J45" s="94">
        <f t="shared" si="18"/>
        <v>41.801888179443445</v>
      </c>
      <c r="K45" s="94">
        <f t="shared" si="18"/>
        <v>68.524149420285255</v>
      </c>
      <c r="L45" s="94">
        <f t="shared" si="18"/>
        <v>102.18729762985073</v>
      </c>
      <c r="M45" s="94">
        <f t="shared" si="18"/>
        <v>142.1409151225302</v>
      </c>
      <c r="N45" s="94">
        <f t="shared" si="18"/>
        <v>187.51012385578835</v>
      </c>
      <c r="O45" s="94">
        <f t="shared" si="18"/>
        <v>236.72140261916485</v>
      </c>
      <c r="P45" s="94">
        <f t="shared" si="18"/>
        <v>288.80291396044572</v>
      </c>
      <c r="Q45" s="94">
        <f t="shared" si="18"/>
        <v>340.54495522548126</v>
      </c>
      <c r="R45" s="94">
        <f t="shared" si="18"/>
        <v>389.4081089369156</v>
      </c>
      <c r="S45" s="94">
        <f t="shared" si="18"/>
        <v>433.41553900811738</v>
      </c>
      <c r="T45" s="94">
        <f t="shared" si="18"/>
        <v>471.24029440926353</v>
      </c>
      <c r="U45" s="94">
        <f t="shared" si="18"/>
        <v>502.15258630414013</v>
      </c>
      <c r="V45" s="94">
        <f t="shared" si="18"/>
        <v>525.91344674274535</v>
      </c>
      <c r="W45" s="94">
        <f t="shared" si="18"/>
        <v>542.65728155461079</v>
      </c>
      <c r="X45" s="94">
        <f t="shared" si="18"/>
        <v>552.78306868165737</v>
      </c>
      <c r="Y45" s="94">
        <f t="shared" si="18"/>
        <v>556.86213752319827</v>
      </c>
      <c r="Z45" s="94">
        <f t="shared" si="18"/>
        <v>531.16362749096049</v>
      </c>
      <c r="AA45" s="94">
        <f t="shared" si="18"/>
        <v>486.00014696030973</v>
      </c>
      <c r="AB45" s="94">
        <f t="shared" si="18"/>
        <v>438.14393625035314</v>
      </c>
      <c r="AC45" s="94">
        <f t="shared" si="18"/>
        <v>388.23714469674809</v>
      </c>
      <c r="AD45" s="94">
        <f t="shared" si="18"/>
        <v>336.83943391123927</v>
      </c>
      <c r="AE45" s="94">
        <f t="shared" si="18"/>
        <v>284.40962140103977</v>
      </c>
      <c r="AF45" s="94">
        <f t="shared" si="18"/>
        <v>231.28367919385695</v>
      </c>
      <c r="AG45" s="94">
        <f t="shared" si="18"/>
        <v>177.63546489745747</v>
      </c>
      <c r="AH45" s="94">
        <f t="shared" si="18"/>
        <v>123.38042566668628</v>
      </c>
      <c r="AI45" s="94">
        <f t="shared" si="18"/>
        <v>98.634394701951607</v>
      </c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</row>
    <row r="46" spans="1:48" ht="14.45" customHeight="1" x14ac:dyDescent="0.25">
      <c r="A46" s="33"/>
      <c r="B46" s="33"/>
      <c r="C46" s="131" t="s">
        <v>60</v>
      </c>
      <c r="D46" s="131"/>
      <c r="E46" s="131"/>
      <c r="F46" s="95">
        <f>F44+F45</f>
        <v>4.1535747940311829</v>
      </c>
      <c r="G46" s="95">
        <f>F46+G44+G45</f>
        <v>16.184293535151948</v>
      </c>
      <c r="H46" s="95">
        <f t="shared" ref="H46:AI46" si="19">G46+H44+H45</f>
        <v>54.98908144429052</v>
      </c>
      <c r="I46" s="95">
        <f t="shared" si="19"/>
        <v>150.4362015435872</v>
      </c>
      <c r="J46" s="95">
        <f t="shared" si="19"/>
        <v>340.37374248935379</v>
      </c>
      <c r="K46" s="95">
        <f t="shared" si="19"/>
        <v>667.02692078523683</v>
      </c>
      <c r="L46" s="95">
        <f t="shared" si="19"/>
        <v>1173.6415625301568</v>
      </c>
      <c r="M46" s="95">
        <f t="shared" si="19"/>
        <v>1901.7542333566535</v>
      </c>
      <c r="N46" s="95">
        <f t="shared" si="19"/>
        <v>2889.1935196595878</v>
      </c>
      <c r="O46" s="95">
        <f t="shared" si="19"/>
        <v>4165.2935499995929</v>
      </c>
      <c r="P46" s="95">
        <f t="shared" si="19"/>
        <v>5753.7034452960479</v>
      </c>
      <c r="Q46" s="95">
        <f t="shared" si="19"/>
        <v>7658.2277061131699</v>
      </c>
      <c r="R46" s="95">
        <f t="shared" si="19"/>
        <v>9865.9066598140289</v>
      </c>
      <c r="S46" s="95">
        <f t="shared" si="19"/>
        <v>12350.03663888257</v>
      </c>
      <c r="T46" s="95">
        <f t="shared" si="19"/>
        <v>15074.137620318301</v>
      </c>
      <c r="U46" s="95">
        <f t="shared" si="19"/>
        <v>17995.859296694918</v>
      </c>
      <c r="V46" s="95">
        <f t="shared" si="19"/>
        <v>21070.352447681777</v>
      </c>
      <c r="W46" s="95">
        <f t="shared" si="19"/>
        <v>24252.936516984406</v>
      </c>
      <c r="X46" s="95">
        <f t="shared" si="19"/>
        <v>27501.058247401008</v>
      </c>
      <c r="Y46" s="95">
        <f t="shared" si="19"/>
        <v>30775.616751113059</v>
      </c>
      <c r="Z46" s="95">
        <f t="shared" si="19"/>
        <v>33883.964642141262</v>
      </c>
      <c r="AA46" s="95">
        <f t="shared" si="19"/>
        <v>36702.261256361249</v>
      </c>
      <c r="AB46" s="95">
        <f t="shared" si="19"/>
        <v>39216.274175630533</v>
      </c>
      <c r="AC46" s="95">
        <f t="shared" si="19"/>
        <v>41416.639930106474</v>
      </c>
      <c r="AD46" s="95">
        <f t="shared" si="19"/>
        <v>43298.350336865937</v>
      </c>
      <c r="AE46" s="95">
        <f t="shared" si="19"/>
        <v>44860.174742872056</v>
      </c>
      <c r="AF46" s="95">
        <f t="shared" si="19"/>
        <v>46104.048929913472</v>
      </c>
      <c r="AG46" s="95">
        <f t="shared" si="19"/>
        <v>47034.437584207502</v>
      </c>
      <c r="AH46" s="95">
        <f t="shared" si="19"/>
        <v>47657.629312755562</v>
      </c>
      <c r="AI46" s="95">
        <f t="shared" si="19"/>
        <v>48144.926081914753</v>
      </c>
      <c r="AJ46" s="9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</row>
    <row r="47" spans="1:48" ht="15.6" customHeight="1" x14ac:dyDescent="0.35">
      <c r="A47" s="33"/>
      <c r="B47" s="33"/>
      <c r="C47" s="132" t="s">
        <v>61</v>
      </c>
      <c r="D47" s="132"/>
      <c r="E47" s="132"/>
      <c r="F47" s="96">
        <f>((F44+F45)*$E$9)</f>
        <v>15.229774244781003</v>
      </c>
      <c r="G47" s="96">
        <f t="shared" ref="G47:AI47" si="20">((G44+G45)*$E$9)</f>
        <v>44.112635384109467</v>
      </c>
      <c r="H47" s="96">
        <f t="shared" si="20"/>
        <v>142.28422233350807</v>
      </c>
      <c r="I47" s="96">
        <f t="shared" si="20"/>
        <v>349.97277369742113</v>
      </c>
      <c r="J47" s="96">
        <f t="shared" si="20"/>
        <v>696.43765013447739</v>
      </c>
      <c r="K47" s="96">
        <f t="shared" si="20"/>
        <v>1197.7283204182374</v>
      </c>
      <c r="L47" s="96">
        <f t="shared" si="20"/>
        <v>1857.5870197313727</v>
      </c>
      <c r="M47" s="96">
        <f t="shared" si="20"/>
        <v>2669.7464596971545</v>
      </c>
      <c r="N47" s="96">
        <f t="shared" si="20"/>
        <v>3620.6107164440937</v>
      </c>
      <c r="O47" s="96">
        <f t="shared" si="20"/>
        <v>4679.0334445800172</v>
      </c>
      <c r="P47" s="96">
        <f t="shared" si="20"/>
        <v>5824.1696160870006</v>
      </c>
      <c r="Q47" s="96">
        <f t="shared" si="20"/>
        <v>6983.2556229961147</v>
      </c>
      <c r="R47" s="96">
        <f t="shared" si="20"/>
        <v>8094.8228302364823</v>
      </c>
      <c r="S47" s="96">
        <f t="shared" si="20"/>
        <v>9108.476589917982</v>
      </c>
      <c r="T47" s="96">
        <f t="shared" si="20"/>
        <v>9988.3702652643478</v>
      </c>
      <c r="U47" s="96">
        <f t="shared" si="20"/>
        <v>10712.979480047607</v>
      </c>
      <c r="V47" s="96">
        <f t="shared" si="20"/>
        <v>11273.14155361848</v>
      </c>
      <c r="W47" s="96">
        <f t="shared" si="20"/>
        <v>11669.474920776311</v>
      </c>
      <c r="X47" s="96">
        <f t="shared" si="20"/>
        <v>11909.779678194211</v>
      </c>
      <c r="Y47" s="96">
        <f t="shared" si="20"/>
        <v>12006.714513610852</v>
      </c>
      <c r="Z47" s="96">
        <f t="shared" si="20"/>
        <v>11397.275600436733</v>
      </c>
      <c r="AA47" s="96">
        <f t="shared" si="20"/>
        <v>10333.754252139966</v>
      </c>
      <c r="AB47" s="96">
        <f t="shared" si="20"/>
        <v>9218.0473706540397</v>
      </c>
      <c r="AC47" s="96">
        <f t="shared" si="20"/>
        <v>8068.0077664117862</v>
      </c>
      <c r="AD47" s="96">
        <f t="shared" si="20"/>
        <v>6899.6048247846957</v>
      </c>
      <c r="AE47" s="96">
        <f t="shared" si="20"/>
        <v>5726.6894886890905</v>
      </c>
      <c r="AF47" s="96">
        <f t="shared" si="20"/>
        <v>4560.8720191518823</v>
      </c>
      <c r="AG47" s="96">
        <f t="shared" si="20"/>
        <v>3411.4250657447747</v>
      </c>
      <c r="AH47" s="96">
        <f t="shared" si="20"/>
        <v>2285.0363380095555</v>
      </c>
      <c r="AI47" s="96">
        <f t="shared" si="20"/>
        <v>1786.7548202503883</v>
      </c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</row>
    <row r="48" spans="1:48" ht="15.6" customHeight="1" x14ac:dyDescent="0.35">
      <c r="A48" s="33"/>
      <c r="B48" s="33"/>
      <c r="C48" s="131" t="s">
        <v>62</v>
      </c>
      <c r="D48" s="131"/>
      <c r="E48" s="131"/>
      <c r="F48" s="97">
        <f>F47</f>
        <v>15.229774244781003</v>
      </c>
      <c r="G48" s="95">
        <f>G47+F48</f>
        <v>59.342409628890472</v>
      </c>
      <c r="H48" s="95">
        <f t="shared" ref="H48:AG48" si="21">H47+G48</f>
        <v>201.62663196239853</v>
      </c>
      <c r="I48" s="95">
        <f t="shared" si="21"/>
        <v>551.59940565981969</v>
      </c>
      <c r="J48" s="98">
        <f t="shared" si="21"/>
        <v>1248.037055794297</v>
      </c>
      <c r="K48" s="95">
        <f t="shared" si="21"/>
        <v>2445.7653762125346</v>
      </c>
      <c r="L48" s="95">
        <f t="shared" si="21"/>
        <v>4303.3523959439071</v>
      </c>
      <c r="M48" s="95">
        <f t="shared" si="21"/>
        <v>6973.0988556410612</v>
      </c>
      <c r="N48" s="99">
        <f t="shared" si="21"/>
        <v>10593.709572085154</v>
      </c>
      <c r="O48" s="98">
        <f t="shared" si="21"/>
        <v>15272.743016665172</v>
      </c>
      <c r="P48" s="95">
        <f t="shared" si="21"/>
        <v>21096.912632752174</v>
      </c>
      <c r="Q48" s="95">
        <f t="shared" si="21"/>
        <v>28080.168255748289</v>
      </c>
      <c r="R48" s="95">
        <f t="shared" si="21"/>
        <v>36174.991085984773</v>
      </c>
      <c r="S48" s="95">
        <f t="shared" si="21"/>
        <v>45283.467675902757</v>
      </c>
      <c r="T48" s="95">
        <f t="shared" si="21"/>
        <v>55271.837941167105</v>
      </c>
      <c r="U48" s="95">
        <f t="shared" si="21"/>
        <v>65984.817421214713</v>
      </c>
      <c r="V48" s="95">
        <f t="shared" si="21"/>
        <v>77257.958974833193</v>
      </c>
      <c r="W48" s="95">
        <f t="shared" si="21"/>
        <v>88927.433895609502</v>
      </c>
      <c r="X48" s="95">
        <f t="shared" si="21"/>
        <v>100837.21357380372</v>
      </c>
      <c r="Y48" s="98">
        <f t="shared" si="21"/>
        <v>112843.92808741456</v>
      </c>
      <c r="Z48" s="95">
        <f t="shared" si="21"/>
        <v>124241.20368785129</v>
      </c>
      <c r="AA48" s="95">
        <f t="shared" si="21"/>
        <v>134574.95793999126</v>
      </c>
      <c r="AB48" s="95">
        <f t="shared" si="21"/>
        <v>143793.0053106453</v>
      </c>
      <c r="AC48" s="95">
        <f t="shared" si="21"/>
        <v>151861.01307705708</v>
      </c>
      <c r="AD48" s="95">
        <f t="shared" si="21"/>
        <v>158760.61790184179</v>
      </c>
      <c r="AE48" s="95">
        <f t="shared" si="21"/>
        <v>164487.30739053088</v>
      </c>
      <c r="AF48" s="95">
        <f t="shared" si="21"/>
        <v>169048.17940968278</v>
      </c>
      <c r="AG48" s="95">
        <f t="shared" si="21"/>
        <v>172459.60447542756</v>
      </c>
      <c r="AH48" s="95">
        <f>AH47+AG48</f>
        <v>174744.64081343712</v>
      </c>
      <c r="AI48" s="100">
        <f>AI47+AH48</f>
        <v>176531.3956336875</v>
      </c>
      <c r="AJ48" s="9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</row>
    <row r="49" spans="1:49" x14ac:dyDescent="0.25">
      <c r="A49" s="33"/>
      <c r="B49" s="33"/>
      <c r="C49" s="125" t="s">
        <v>63</v>
      </c>
      <c r="D49" s="125"/>
      <c r="E49" s="101"/>
      <c r="F49" s="54">
        <f t="shared" ref="F49:AI49" si="22">F47/D29</f>
        <v>0.1209004517670165</v>
      </c>
      <c r="G49" s="54">
        <f t="shared" si="22"/>
        <v>0.17509246889855001</v>
      </c>
      <c r="H49" s="54">
        <f t="shared" si="22"/>
        <v>0.37650430625686315</v>
      </c>
      <c r="I49" s="54">
        <f t="shared" si="22"/>
        <v>0.69455833300801606</v>
      </c>
      <c r="J49" s="54">
        <f t="shared" si="22"/>
        <v>1.1057238955156743</v>
      </c>
      <c r="K49" s="54">
        <f t="shared" si="22"/>
        <v>1.5846798153988553</v>
      </c>
      <c r="L49" s="54">
        <f t="shared" si="22"/>
        <v>2.1066170053517723</v>
      </c>
      <c r="M49" s="54">
        <f t="shared" si="22"/>
        <v>2.6491984376540265</v>
      </c>
      <c r="N49" s="54">
        <f t="shared" si="22"/>
        <v>3.1935504482141934</v>
      </c>
      <c r="O49" s="54">
        <f t="shared" si="22"/>
        <v>4.1271295161009194</v>
      </c>
      <c r="P49" s="54">
        <f t="shared" si="22"/>
        <v>5.1371939555538599</v>
      </c>
      <c r="Q49" s="54">
        <f t="shared" si="22"/>
        <v>6.1595628117447427</v>
      </c>
      <c r="R49" s="54">
        <f t="shared" si="22"/>
        <v>7.1400178318826386</v>
      </c>
      <c r="S49" s="54">
        <f t="shared" si="22"/>
        <v>8.0341085453256351</v>
      </c>
      <c r="T49" s="54">
        <f t="shared" si="22"/>
        <v>8.8102165175306624</v>
      </c>
      <c r="U49" s="54">
        <f t="shared" si="22"/>
        <v>9.4493562273429159</v>
      </c>
      <c r="V49" s="54">
        <f t="shared" si="22"/>
        <v>9.9434457556647526</v>
      </c>
      <c r="W49" s="54">
        <f t="shared" si="22"/>
        <v>10.293030591333643</v>
      </c>
      <c r="X49" s="54">
        <f t="shared" si="22"/>
        <v>10.504990789726264</v>
      </c>
      <c r="Y49" s="54">
        <f t="shared" si="22"/>
        <v>10.590491914077026</v>
      </c>
      <c r="Z49" s="54">
        <f t="shared" si="22"/>
        <v>10.052937875061787</v>
      </c>
      <c r="AA49" s="54">
        <f t="shared" si="22"/>
        <v>9.1148615822660197</v>
      </c>
      <c r="AB49" s="54">
        <f t="shared" si="22"/>
        <v>8.1307551730179046</v>
      </c>
      <c r="AC49" s="54">
        <f t="shared" si="22"/>
        <v>7.1163656732268317</v>
      </c>
      <c r="AD49" s="54">
        <f t="shared" si="22"/>
        <v>6.0857788385304339</v>
      </c>
      <c r="AE49" s="54">
        <f t="shared" si="22"/>
        <v>5.0512118578017668</v>
      </c>
      <c r="AF49" s="54">
        <f t="shared" si="22"/>
        <v>4.022905532168104</v>
      </c>
      <c r="AG49" s="54">
        <f t="shared" si="22"/>
        <v>3.0090387785346389</v>
      </c>
      <c r="AH49" s="54">
        <f t="shared" si="22"/>
        <v>2.0155104740459646</v>
      </c>
      <c r="AI49" s="54">
        <f t="shared" si="22"/>
        <v>1.5760025321539168</v>
      </c>
      <c r="AJ49" s="54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</row>
    <row r="50" spans="1:49" x14ac:dyDescent="0.25">
      <c r="A50" s="33"/>
      <c r="B50" s="33"/>
      <c r="C50" s="126" t="s">
        <v>64</v>
      </c>
      <c r="D50" s="126"/>
      <c r="E50" s="102"/>
      <c r="F50" s="103">
        <f>F49</f>
        <v>0.1209004517670165</v>
      </c>
      <c r="G50" s="104">
        <f>F50+G49</f>
        <v>0.29599292066556648</v>
      </c>
      <c r="H50" s="104">
        <f t="shared" ref="H50:AI50" si="23">G50+H49</f>
        <v>0.67249722692242964</v>
      </c>
      <c r="I50" s="104">
        <f t="shared" si="23"/>
        <v>1.3670555599304457</v>
      </c>
      <c r="J50" s="104">
        <f t="shared" si="23"/>
        <v>2.47277945544612</v>
      </c>
      <c r="K50" s="104">
        <f t="shared" si="23"/>
        <v>4.0574592708449755</v>
      </c>
      <c r="L50" s="104">
        <f t="shared" si="23"/>
        <v>6.1640762761967478</v>
      </c>
      <c r="M50" s="104">
        <f t="shared" si="23"/>
        <v>8.8132747138507739</v>
      </c>
      <c r="N50" s="104">
        <f t="shared" si="23"/>
        <v>12.006825162064967</v>
      </c>
      <c r="O50" s="104">
        <f t="shared" si="23"/>
        <v>16.133954678165885</v>
      </c>
      <c r="P50" s="104">
        <f t="shared" si="23"/>
        <v>21.271148633719747</v>
      </c>
      <c r="Q50" s="104">
        <f t="shared" si="23"/>
        <v>27.430711445464489</v>
      </c>
      <c r="R50" s="104">
        <f t="shared" si="23"/>
        <v>34.570729277347127</v>
      </c>
      <c r="S50" s="104">
        <f t="shared" si="23"/>
        <v>42.604837822672764</v>
      </c>
      <c r="T50" s="104">
        <f t="shared" si="23"/>
        <v>51.415054340203426</v>
      </c>
      <c r="U50" s="104">
        <f t="shared" si="23"/>
        <v>60.864410567546344</v>
      </c>
      <c r="V50" s="104">
        <f t="shared" si="23"/>
        <v>70.807856323211098</v>
      </c>
      <c r="W50" s="104">
        <f t="shared" si="23"/>
        <v>81.100886914544745</v>
      </c>
      <c r="X50" s="104">
        <f t="shared" si="23"/>
        <v>91.605877704271009</v>
      </c>
      <c r="Y50" s="104">
        <f t="shared" si="23"/>
        <v>102.19636961834803</v>
      </c>
      <c r="Z50" s="104">
        <f t="shared" si="23"/>
        <v>112.24930749340982</v>
      </c>
      <c r="AA50" s="104">
        <f t="shared" si="23"/>
        <v>121.36416907567583</v>
      </c>
      <c r="AB50" s="104">
        <f t="shared" si="23"/>
        <v>129.49492424869374</v>
      </c>
      <c r="AC50" s="104">
        <f t="shared" si="23"/>
        <v>136.61128992192056</v>
      </c>
      <c r="AD50" s="104">
        <f t="shared" si="23"/>
        <v>142.697068760451</v>
      </c>
      <c r="AE50" s="104">
        <f t="shared" si="23"/>
        <v>147.74828061825278</v>
      </c>
      <c r="AF50" s="104">
        <f t="shared" si="23"/>
        <v>151.77118615042087</v>
      </c>
      <c r="AG50" s="104">
        <f t="shared" si="23"/>
        <v>154.7802249289555</v>
      </c>
      <c r="AH50" s="104">
        <f t="shared" si="23"/>
        <v>156.79573540300146</v>
      </c>
      <c r="AI50" s="104">
        <f t="shared" si="23"/>
        <v>158.37173793515538</v>
      </c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</row>
    <row r="51" spans="1:49" x14ac:dyDescent="0.25">
      <c r="A51" s="33"/>
      <c r="B51" s="33"/>
      <c r="C51" s="33"/>
      <c r="D51" s="33"/>
      <c r="E51" s="33"/>
      <c r="F51" s="33"/>
      <c r="G51" s="93"/>
      <c r="H51" s="33"/>
      <c r="I51" s="33"/>
      <c r="J51" s="33"/>
      <c r="K51" s="33"/>
      <c r="L51" s="33"/>
      <c r="M51" s="33"/>
      <c r="N51" s="8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</row>
    <row r="52" spans="1:49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</row>
    <row r="53" spans="1:49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</row>
  </sheetData>
  <mergeCells count="8">
    <mergeCell ref="C49:D49"/>
    <mergeCell ref="C50:D50"/>
    <mergeCell ref="C43:E43"/>
    <mergeCell ref="C44:E44"/>
    <mergeCell ref="C45:E45"/>
    <mergeCell ref="C46:E46"/>
    <mergeCell ref="C47:E47"/>
    <mergeCell ref="C48:E4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5A1FE-316F-44AD-A37C-C7422B55278E}">
  <dimension ref="A1:AW53"/>
  <sheetViews>
    <sheetView zoomScale="70" zoomScaleNormal="70" workbookViewId="0">
      <selection activeCell="AI48" sqref="AI48"/>
    </sheetView>
  </sheetViews>
  <sheetFormatPr defaultColWidth="11.42578125" defaultRowHeight="15" x14ac:dyDescent="0.25"/>
  <cols>
    <col min="1" max="1" width="7.28515625" style="38" customWidth="1"/>
    <col min="2" max="2" width="11.42578125" style="38"/>
    <col min="3" max="3" width="19.42578125" style="38" customWidth="1"/>
    <col min="4" max="11" width="14.5703125" style="38" customWidth="1"/>
    <col min="12" max="12" width="18.85546875" style="38" bestFit="1" customWidth="1"/>
    <col min="13" max="13" width="17.28515625" style="38" customWidth="1"/>
    <col min="14" max="31" width="16.7109375" style="38" customWidth="1"/>
    <col min="32" max="32" width="14.28515625" style="38" bestFit="1" customWidth="1"/>
    <col min="33" max="34" width="13.85546875" style="38" bestFit="1" customWidth="1"/>
    <col min="35" max="35" width="17.28515625" style="38" bestFit="1" customWidth="1"/>
    <col min="36" max="36" width="7.28515625" style="38" bestFit="1" customWidth="1"/>
    <col min="37" max="39" width="14.7109375" style="38" bestFit="1" customWidth="1"/>
    <col min="40" max="16384" width="11.42578125" style="38"/>
  </cols>
  <sheetData>
    <row r="1" spans="1:48" ht="28.5" customHeight="1" thickBot="1" x14ac:dyDescent="0.3">
      <c r="A1" s="33"/>
      <c r="B1" s="34" t="s">
        <v>37</v>
      </c>
      <c r="C1" s="33"/>
      <c r="D1" s="33"/>
      <c r="E1" s="33"/>
      <c r="F1" s="33"/>
      <c r="G1" s="33"/>
      <c r="H1" s="33"/>
      <c r="I1" s="35" t="s">
        <v>38</v>
      </c>
      <c r="J1" s="36"/>
      <c r="K1" s="36"/>
      <c r="L1" s="36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 s="37"/>
      <c r="AD1" s="37"/>
      <c r="AE1"/>
      <c r="AF1"/>
      <c r="AG1"/>
      <c r="AH1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</row>
    <row r="2" spans="1:48" ht="22.5" x14ac:dyDescent="0.35">
      <c r="A2" s="33"/>
      <c r="B2" s="33"/>
      <c r="C2" s="33"/>
      <c r="D2" s="39" t="s">
        <v>39</v>
      </c>
      <c r="E2" s="40"/>
      <c r="F2" s="33"/>
      <c r="G2" s="33"/>
      <c r="H2" s="33"/>
      <c r="I2" s="41" t="s">
        <v>40</v>
      </c>
      <c r="J2" s="41">
        <v>1</v>
      </c>
      <c r="K2" s="41">
        <v>2</v>
      </c>
      <c r="L2" s="41">
        <v>3</v>
      </c>
      <c r="M2" s="41">
        <v>4</v>
      </c>
      <c r="N2" s="41">
        <v>5</v>
      </c>
      <c r="O2" s="41">
        <v>6</v>
      </c>
      <c r="P2" s="41">
        <v>7</v>
      </c>
      <c r="Q2" s="41">
        <v>8</v>
      </c>
      <c r="R2" s="41">
        <v>9</v>
      </c>
      <c r="S2" s="41">
        <v>10</v>
      </c>
      <c r="T2" s="41">
        <v>11</v>
      </c>
      <c r="U2" s="41">
        <v>12</v>
      </c>
      <c r="V2" s="41">
        <v>13</v>
      </c>
      <c r="W2" s="41">
        <v>14</v>
      </c>
      <c r="X2" s="41">
        <v>15</v>
      </c>
      <c r="Y2" s="41">
        <v>16</v>
      </c>
      <c r="Z2" s="41">
        <v>17</v>
      </c>
      <c r="AA2" s="41">
        <v>18</v>
      </c>
      <c r="AB2" s="41">
        <v>19</v>
      </c>
      <c r="AC2" s="41">
        <v>20</v>
      </c>
      <c r="AD2" s="41">
        <v>21</v>
      </c>
      <c r="AE2" s="41">
        <v>22</v>
      </c>
      <c r="AF2" s="41">
        <v>23</v>
      </c>
      <c r="AG2" s="41">
        <v>24</v>
      </c>
      <c r="AH2" s="41">
        <v>25</v>
      </c>
      <c r="AI2" s="41">
        <v>26</v>
      </c>
      <c r="AJ2" s="41">
        <v>27</v>
      </c>
      <c r="AK2" s="41">
        <v>28</v>
      </c>
      <c r="AL2" s="41">
        <v>29</v>
      </c>
      <c r="AM2" s="41">
        <v>30</v>
      </c>
      <c r="AN2" s="33"/>
      <c r="AO2" s="33"/>
      <c r="AP2" s="33"/>
      <c r="AQ2" s="33"/>
      <c r="AR2" s="33"/>
      <c r="AS2" s="33"/>
      <c r="AT2" s="33"/>
      <c r="AU2" s="33"/>
      <c r="AV2" s="33"/>
    </row>
    <row r="3" spans="1:48" ht="15.75" thickBot="1" x14ac:dyDescent="0.3">
      <c r="A3" s="33"/>
      <c r="B3" s="33"/>
      <c r="C3" s="33"/>
      <c r="D3" s="42"/>
      <c r="E3" s="43"/>
      <c r="F3" s="33"/>
      <c r="G3" s="33"/>
      <c r="H3" s="33"/>
      <c r="I3" s="44" t="s">
        <v>41</v>
      </c>
      <c r="J3" s="45">
        <f>K3/2</f>
        <v>8.4833058447614365E-2</v>
      </c>
      <c r="K3" s="45">
        <f>K7-J7</f>
        <v>0.16966611689522873</v>
      </c>
      <c r="L3" s="45">
        <f t="shared" ref="L3:AM3" si="0">L7-K7</f>
        <v>0.5957814395179406</v>
      </c>
      <c r="M3" s="45">
        <f t="shared" si="0"/>
        <v>1.2934660533155142</v>
      </c>
      <c r="N3" s="45">
        <f t="shared" si="0"/>
        <v>2.1980480921583316</v>
      </c>
      <c r="O3" s="45">
        <f t="shared" si="0"/>
        <v>3.2238603951481268</v>
      </c>
      <c r="P3" s="45">
        <f t="shared" si="0"/>
        <v>4.2879431567666844</v>
      </c>
      <c r="Q3" s="45">
        <f t="shared" si="0"/>
        <v>5.3209916740847092</v>
      </c>
      <c r="R3" s="45">
        <f t="shared" si="0"/>
        <v>6.2710031662513472</v>
      </c>
      <c r="S3" s="45">
        <f t="shared" si="0"/>
        <v>7.1029979247424002</v>
      </c>
      <c r="T3" s="45">
        <f t="shared" si="0"/>
        <v>7.7968516128753578</v>
      </c>
      <c r="U3" s="45">
        <f t="shared" si="0"/>
        <v>8.3444250023290323</v>
      </c>
      <c r="V3" s="45">
        <f t="shared" si="0"/>
        <v>8.7466459715716951</v>
      </c>
      <c r="W3" s="45">
        <f t="shared" si="0"/>
        <v>9.010873804842106</v>
      </c>
      <c r="X3" s="45">
        <f t="shared" si="0"/>
        <v>9.1486833497070421</v>
      </c>
      <c r="Y3" s="45">
        <f t="shared" si="0"/>
        <v>9.1740975519595196</v>
      </c>
      <c r="Z3" s="45">
        <f t="shared" si="0"/>
        <v>9.1022394573009393</v>
      </c>
      <c r="AA3" s="45">
        <f t="shared" si="0"/>
        <v>8.9483484313695669</v>
      </c>
      <c r="AB3" s="45">
        <f t="shared" si="0"/>
        <v>8.7270970504017527</v>
      </c>
      <c r="AC3" s="45">
        <f t="shared" si="0"/>
        <v>8.4521466903149758</v>
      </c>
      <c r="AD3" s="45">
        <f>AC3/2</f>
        <v>4.2260733451574879</v>
      </c>
      <c r="AE3" s="45">
        <f>AE7-AD7</f>
        <v>2.8512471425761348</v>
      </c>
      <c r="AF3" s="45">
        <f>AF7-AE7</f>
        <v>2.7167867573937841</v>
      </c>
      <c r="AG3" s="45">
        <f t="shared" si="0"/>
        <v>2.5777243629400033</v>
      </c>
      <c r="AH3" s="45">
        <f t="shared" si="0"/>
        <v>2.4365774674250105</v>
      </c>
      <c r="AI3" s="45">
        <f t="shared" si="0"/>
        <v>2.2954265584767981</v>
      </c>
      <c r="AJ3" s="45">
        <f t="shared" si="0"/>
        <v>2.1559597077139117</v>
      </c>
      <c r="AK3" s="45">
        <f t="shared" si="0"/>
        <v>2.0195185641694096</v>
      </c>
      <c r="AL3" s="45">
        <f t="shared" si="0"/>
        <v>1.8871434403500302</v>
      </c>
      <c r="AM3" s="45">
        <f t="shared" si="0"/>
        <v>1.7596159989548568</v>
      </c>
      <c r="AN3" s="33"/>
      <c r="AO3" s="33"/>
      <c r="AP3" s="33"/>
      <c r="AQ3" s="33"/>
      <c r="AR3" s="33"/>
      <c r="AS3" s="33"/>
      <c r="AT3" s="33"/>
      <c r="AU3" s="33"/>
      <c r="AV3" s="33"/>
    </row>
    <row r="4" spans="1:48" x14ac:dyDescent="0.25">
      <c r="A4" s="33"/>
      <c r="B4" s="33"/>
      <c r="C4" s="33"/>
      <c r="D4" s="46" t="s">
        <v>42</v>
      </c>
      <c r="E4" s="47">
        <v>239.16487604781742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1:48" ht="17.25" x14ac:dyDescent="0.25">
      <c r="A5" s="33"/>
      <c r="B5" s="33"/>
      <c r="C5" s="33"/>
      <c r="D5" s="46" t="s">
        <v>43</v>
      </c>
      <c r="E5" s="47">
        <v>87.545419569156479</v>
      </c>
      <c r="F5" s="33"/>
      <c r="G5" s="33"/>
      <c r="H5" s="33"/>
      <c r="I5" s="35" t="s">
        <v>44</v>
      </c>
      <c r="J5" s="36"/>
      <c r="K5" s="36"/>
      <c r="L5" s="36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</row>
    <row r="6" spans="1:48" x14ac:dyDescent="0.25">
      <c r="A6" s="33"/>
      <c r="B6" s="33"/>
      <c r="C6" s="33"/>
      <c r="D6" s="46" t="s">
        <v>45</v>
      </c>
      <c r="E6" s="48">
        <v>9.0999999999999998E-2</v>
      </c>
      <c r="F6" s="33"/>
      <c r="G6" s="33"/>
      <c r="H6" s="33"/>
      <c r="I6" s="41" t="s">
        <v>46</v>
      </c>
      <c r="J6" s="41">
        <v>1</v>
      </c>
      <c r="K6" s="41">
        <v>2</v>
      </c>
      <c r="L6" s="41">
        <v>3</v>
      </c>
      <c r="M6" s="41">
        <v>4</v>
      </c>
      <c r="N6" s="41">
        <v>5</v>
      </c>
      <c r="O6" s="41">
        <v>6</v>
      </c>
      <c r="P6" s="41">
        <v>7</v>
      </c>
      <c r="Q6" s="41">
        <v>8</v>
      </c>
      <c r="R6" s="41">
        <v>9</v>
      </c>
      <c r="S6" s="41">
        <v>10</v>
      </c>
      <c r="T6" s="41">
        <v>11</v>
      </c>
      <c r="U6" s="41">
        <v>12</v>
      </c>
      <c r="V6" s="41">
        <v>13</v>
      </c>
      <c r="W6" s="41">
        <v>14</v>
      </c>
      <c r="X6" s="41">
        <v>15</v>
      </c>
      <c r="Y6" s="41">
        <v>16</v>
      </c>
      <c r="Z6" s="41">
        <v>17</v>
      </c>
      <c r="AA6" s="41">
        <v>18</v>
      </c>
      <c r="AB6" s="41">
        <v>19</v>
      </c>
      <c r="AC6" s="41">
        <v>20</v>
      </c>
      <c r="AD6" s="41">
        <v>21</v>
      </c>
      <c r="AE6" s="41">
        <v>22</v>
      </c>
      <c r="AF6" s="41">
        <v>23</v>
      </c>
      <c r="AG6" s="41">
        <v>24</v>
      </c>
      <c r="AH6" s="41">
        <v>25</v>
      </c>
      <c r="AI6" s="41">
        <v>26</v>
      </c>
      <c r="AJ6" s="41">
        <v>27</v>
      </c>
      <c r="AK6" s="41">
        <v>28</v>
      </c>
      <c r="AL6" s="41">
        <v>29</v>
      </c>
      <c r="AM6" s="41">
        <v>30</v>
      </c>
      <c r="AN6" s="33"/>
      <c r="AO6" s="33"/>
      <c r="AP6" s="33"/>
      <c r="AQ6" s="33"/>
      <c r="AR6" s="33"/>
      <c r="AS6" s="33"/>
      <c r="AT6" s="33"/>
      <c r="AU6" s="33"/>
      <c r="AV6" s="33"/>
    </row>
    <row r="7" spans="1:48" ht="15.75" thickBot="1" x14ac:dyDescent="0.3">
      <c r="A7" s="33"/>
      <c r="B7" s="33"/>
      <c r="C7" s="33"/>
      <c r="D7" s="46" t="s">
        <v>47</v>
      </c>
      <c r="E7" s="48">
        <v>4</v>
      </c>
      <c r="F7" s="33"/>
      <c r="G7" s="33"/>
      <c r="H7" s="33"/>
      <c r="I7" s="49" t="s">
        <v>41</v>
      </c>
      <c r="J7" s="50">
        <f>$E$4*(1-EXP(-$E$6*J6))^$E$7</f>
        <v>1.3690544780929716E-2</v>
      </c>
      <c r="K7" s="50">
        <f>$E$4*(1-EXP(-$E$6*K6))^$E$7</f>
        <v>0.18335666167615844</v>
      </c>
      <c r="L7" s="50">
        <f t="shared" ref="L7:AB7" si="1">$E$4*(1-EXP(-$E$6*L6))^$E$7</f>
        <v>0.7791381011940991</v>
      </c>
      <c r="M7" s="50">
        <f t="shared" si="1"/>
        <v>2.0726041545096132</v>
      </c>
      <c r="N7" s="50">
        <f t="shared" si="1"/>
        <v>4.2706522466679449</v>
      </c>
      <c r="O7" s="50">
        <f t="shared" si="1"/>
        <v>7.4945126418160717</v>
      </c>
      <c r="P7" s="50">
        <f t="shared" si="1"/>
        <v>11.782455798582756</v>
      </c>
      <c r="Q7" s="50">
        <f t="shared" si="1"/>
        <v>17.103447472667465</v>
      </c>
      <c r="R7" s="50">
        <f t="shared" si="1"/>
        <v>23.374450638918812</v>
      </c>
      <c r="S7" s="50">
        <f t="shared" si="1"/>
        <v>30.477448563661213</v>
      </c>
      <c r="T7" s="50">
        <f t="shared" si="1"/>
        <v>38.27430017653657</v>
      </c>
      <c r="U7" s="50">
        <f t="shared" si="1"/>
        <v>46.618725178865603</v>
      </c>
      <c r="V7" s="50">
        <f t="shared" si="1"/>
        <v>55.365371150437298</v>
      </c>
      <c r="W7" s="50">
        <f t="shared" si="1"/>
        <v>64.376244955279404</v>
      </c>
      <c r="X7" s="50">
        <f t="shared" si="1"/>
        <v>73.524928304986446</v>
      </c>
      <c r="Y7" s="50">
        <f t="shared" si="1"/>
        <v>82.699025856945966</v>
      </c>
      <c r="Z7" s="50">
        <f t="shared" si="1"/>
        <v>91.801265314246905</v>
      </c>
      <c r="AA7" s="50">
        <f t="shared" si="1"/>
        <v>100.74961374561647</v>
      </c>
      <c r="AB7" s="50">
        <f t="shared" si="1"/>
        <v>109.47671079601822</v>
      </c>
      <c r="AC7" s="50">
        <f>$E$4*(1-EXP(-$E$6*AC6))^$E$7</f>
        <v>117.9288574863332</v>
      </c>
      <c r="AD7" s="50">
        <f>$E$5*(1-EXP(-$E$6*AD6))^$E$7</f>
        <v>46.145533867851221</v>
      </c>
      <c r="AE7" s="50">
        <f t="shared" ref="AE7:AM7" si="2">$E$5*(1-EXP(-$E$6*AE6))^$E$7</f>
        <v>48.996781010427355</v>
      </c>
      <c r="AF7" s="50">
        <f t="shared" si="2"/>
        <v>51.713567767821139</v>
      </c>
      <c r="AG7" s="50">
        <f t="shared" si="2"/>
        <v>54.291292130761143</v>
      </c>
      <c r="AH7" s="50">
        <f t="shared" si="2"/>
        <v>56.727869598186153</v>
      </c>
      <c r="AI7" s="50">
        <f t="shared" si="2"/>
        <v>59.023296156662951</v>
      </c>
      <c r="AJ7" s="50">
        <f t="shared" si="2"/>
        <v>61.179255864376863</v>
      </c>
      <c r="AK7" s="50">
        <f t="shared" si="2"/>
        <v>63.198774428546272</v>
      </c>
      <c r="AL7" s="50">
        <f t="shared" si="2"/>
        <v>65.085917868896303</v>
      </c>
      <c r="AM7" s="50">
        <f t="shared" si="2"/>
        <v>66.845533867851159</v>
      </c>
      <c r="AN7" s="33"/>
      <c r="AO7" s="33"/>
      <c r="AP7" s="33"/>
      <c r="AQ7" s="33"/>
      <c r="AR7" s="33"/>
      <c r="AS7" s="33"/>
      <c r="AT7" s="33"/>
      <c r="AU7" s="33"/>
      <c r="AV7" s="33"/>
    </row>
    <row r="8" spans="1:48" ht="23.25" x14ac:dyDescent="0.25">
      <c r="A8" s="33"/>
      <c r="B8" s="33"/>
      <c r="C8" s="33"/>
      <c r="D8" s="51" t="s">
        <v>48</v>
      </c>
      <c r="E8" s="52">
        <v>0.47</v>
      </c>
      <c r="F8" s="33"/>
      <c r="G8" s="33"/>
      <c r="H8" s="33"/>
      <c r="I8" s="53"/>
      <c r="J8" s="54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</row>
    <row r="9" spans="1:48" ht="24" thickBot="1" x14ac:dyDescent="0.3">
      <c r="A9" s="33"/>
      <c r="B9" s="33"/>
      <c r="C9" s="33"/>
      <c r="D9" s="55" t="s">
        <v>49</v>
      </c>
      <c r="E9" s="56">
        <f>44/12</f>
        <v>3.6666666666666665</v>
      </c>
      <c r="F9" s="33"/>
      <c r="G9" s="33"/>
      <c r="H9" s="33"/>
      <c r="I9" s="57"/>
      <c r="J9" s="57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33"/>
      <c r="AO9" s="33"/>
      <c r="AP9" s="33"/>
      <c r="AQ9" s="33"/>
      <c r="AR9" s="33"/>
      <c r="AS9" s="33"/>
      <c r="AT9" s="33"/>
      <c r="AU9" s="33"/>
      <c r="AV9" s="33"/>
    </row>
    <row r="10" spans="1:48" x14ac:dyDescent="0.25">
      <c r="A10" s="33"/>
      <c r="B10" s="33"/>
      <c r="C10" s="33"/>
      <c r="D10" s="59" t="s">
        <v>50</v>
      </c>
      <c r="E10" s="59" t="s">
        <v>51</v>
      </c>
      <c r="F10" s="33"/>
      <c r="G10" s="33"/>
      <c r="H10" s="33"/>
      <c r="I10" s="57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33"/>
      <c r="AO10" s="33"/>
      <c r="AP10" s="33"/>
      <c r="AQ10" s="33"/>
      <c r="AR10" s="33"/>
      <c r="AS10" s="33"/>
      <c r="AT10" s="33"/>
      <c r="AU10" s="33"/>
      <c r="AV10" s="33"/>
    </row>
    <row r="11" spans="1:48" x14ac:dyDescent="0.25">
      <c r="A11" s="33"/>
      <c r="B11" s="33"/>
      <c r="C11" s="33"/>
      <c r="D11" s="60">
        <f>AVERAGE(J3:AC3)</f>
        <v>5.8999999999999941</v>
      </c>
      <c r="E11" s="61">
        <f>AVERAGE(AE3:AM3)</f>
        <v>2.2999999999999932</v>
      </c>
      <c r="F11" s="33">
        <f>D11*0.47*3.67</f>
        <v>10.176909999999989</v>
      </c>
      <c r="G11" s="33"/>
      <c r="H11" s="33"/>
      <c r="I11" s="57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33"/>
      <c r="AO11" s="33"/>
      <c r="AP11" s="33"/>
      <c r="AQ11" s="33"/>
      <c r="AR11" s="33"/>
      <c r="AS11" s="33"/>
      <c r="AT11" s="33"/>
      <c r="AU11" s="33"/>
      <c r="AV11" s="33"/>
    </row>
    <row r="12" spans="1:48" x14ac:dyDescent="0.25">
      <c r="A12" s="33"/>
      <c r="B12" s="33"/>
      <c r="F12" s="33"/>
      <c r="G12" s="33"/>
      <c r="H12" s="33"/>
      <c r="I12" s="57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33"/>
      <c r="AO12" s="33"/>
      <c r="AP12" s="33"/>
      <c r="AQ12" s="33"/>
      <c r="AR12" s="33"/>
      <c r="AS12" s="33"/>
      <c r="AT12" s="33"/>
      <c r="AU12" s="33"/>
      <c r="AV12" s="33"/>
    </row>
    <row r="13" spans="1:48" x14ac:dyDescent="0.25">
      <c r="A13" s="33"/>
      <c r="B13" s="65"/>
      <c r="C13" s="33"/>
      <c r="D13" s="62" t="s">
        <v>65</v>
      </c>
      <c r="E13" s="62">
        <f>'Restoration Area'!C22</f>
        <v>856</v>
      </c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</row>
    <row r="14" spans="1:48" x14ac:dyDescent="0.25">
      <c r="A14" s="33"/>
      <c r="B14" s="33"/>
      <c r="C14" s="33"/>
      <c r="D14" s="62" t="s">
        <v>66</v>
      </c>
      <c r="E14" s="62">
        <f>E13/9</f>
        <v>95.111111111111114</v>
      </c>
      <c r="F14" s="33"/>
      <c r="G14" s="33"/>
      <c r="H14" s="33"/>
      <c r="I14" s="57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33"/>
      <c r="AO14" s="33"/>
      <c r="AP14" s="33"/>
      <c r="AQ14" s="33"/>
      <c r="AR14" s="33"/>
      <c r="AS14" s="33"/>
      <c r="AT14" s="33"/>
      <c r="AU14" s="33"/>
      <c r="AV14" s="33"/>
    </row>
    <row r="15" spans="1:48" x14ac:dyDescent="0.25">
      <c r="A15" s="33"/>
      <c r="B15" s="65" t="s">
        <v>52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</row>
    <row r="16" spans="1:48" x14ac:dyDescent="0.2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</row>
    <row r="17" spans="1:48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</row>
    <row r="18" spans="1:48" ht="18.75" x14ac:dyDescent="0.3">
      <c r="A18" s="33"/>
      <c r="B18" s="33"/>
      <c r="C18" s="66" t="s">
        <v>67</v>
      </c>
      <c r="D18" s="67"/>
      <c r="E18" s="67"/>
      <c r="F18" s="67"/>
      <c r="G18" s="67"/>
      <c r="H18" s="67"/>
      <c r="I18" s="67"/>
      <c r="J18" s="67"/>
      <c r="K18" s="67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</row>
    <row r="19" spans="1:48" s="71" customFormat="1" x14ac:dyDescent="0.25">
      <c r="A19" s="68"/>
      <c r="B19" s="68"/>
      <c r="C19" s="69" t="s">
        <v>68</v>
      </c>
      <c r="D19" s="70">
        <v>1</v>
      </c>
      <c r="E19" s="69">
        <v>2</v>
      </c>
      <c r="F19" s="69">
        <v>3</v>
      </c>
      <c r="G19" s="70">
        <v>4</v>
      </c>
      <c r="H19" s="69">
        <v>5</v>
      </c>
      <c r="I19" s="69">
        <v>6</v>
      </c>
      <c r="J19" s="70">
        <v>7</v>
      </c>
      <c r="K19" s="69">
        <v>8</v>
      </c>
      <c r="L19" s="69">
        <v>9</v>
      </c>
      <c r="M19" s="70">
        <v>10</v>
      </c>
      <c r="N19" s="69">
        <v>11</v>
      </c>
      <c r="O19" s="69">
        <v>12</v>
      </c>
      <c r="P19" s="70">
        <v>13</v>
      </c>
      <c r="Q19" s="69">
        <v>14</v>
      </c>
      <c r="R19" s="69">
        <v>15</v>
      </c>
      <c r="S19" s="70">
        <v>16</v>
      </c>
      <c r="T19" s="69">
        <v>17</v>
      </c>
      <c r="U19" s="69">
        <v>18</v>
      </c>
      <c r="V19" s="70">
        <v>19</v>
      </c>
      <c r="W19" s="69">
        <v>20</v>
      </c>
      <c r="X19" s="69">
        <v>21</v>
      </c>
      <c r="Y19" s="70">
        <v>22</v>
      </c>
      <c r="Z19" s="69">
        <v>23</v>
      </c>
      <c r="AA19" s="69">
        <v>24</v>
      </c>
      <c r="AB19" s="70">
        <v>25</v>
      </c>
      <c r="AC19" s="69">
        <v>26</v>
      </c>
      <c r="AD19" s="69">
        <v>27</v>
      </c>
      <c r="AE19" s="70">
        <v>28</v>
      </c>
      <c r="AF19" s="69">
        <v>29</v>
      </c>
      <c r="AG19" s="69">
        <v>30</v>
      </c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</row>
    <row r="20" spans="1:48" x14ac:dyDescent="0.25">
      <c r="A20" s="33"/>
      <c r="B20" s="33"/>
      <c r="C20" s="72">
        <v>1</v>
      </c>
      <c r="D20" s="73">
        <f>$E$14</f>
        <v>95.111111111111114</v>
      </c>
      <c r="E20" s="73">
        <f>$D$20</f>
        <v>95.111111111111114</v>
      </c>
      <c r="F20" s="73">
        <f t="shared" ref="F20:AG20" si="3">E20</f>
        <v>95.111111111111114</v>
      </c>
      <c r="G20" s="73">
        <f t="shared" si="3"/>
        <v>95.111111111111114</v>
      </c>
      <c r="H20" s="73">
        <f t="shared" si="3"/>
        <v>95.111111111111114</v>
      </c>
      <c r="I20" s="73">
        <f t="shared" si="3"/>
        <v>95.111111111111114</v>
      </c>
      <c r="J20" s="73">
        <f t="shared" si="3"/>
        <v>95.111111111111114</v>
      </c>
      <c r="K20" s="73">
        <f t="shared" si="3"/>
        <v>95.111111111111114</v>
      </c>
      <c r="L20" s="73">
        <f t="shared" si="3"/>
        <v>95.111111111111114</v>
      </c>
      <c r="M20" s="73">
        <f t="shared" si="3"/>
        <v>95.111111111111114</v>
      </c>
      <c r="N20" s="73">
        <f t="shared" si="3"/>
        <v>95.111111111111114</v>
      </c>
      <c r="O20" s="73">
        <f t="shared" si="3"/>
        <v>95.111111111111114</v>
      </c>
      <c r="P20" s="73">
        <f t="shared" si="3"/>
        <v>95.111111111111114</v>
      </c>
      <c r="Q20" s="73">
        <f t="shared" si="3"/>
        <v>95.111111111111114</v>
      </c>
      <c r="R20" s="73">
        <f t="shared" si="3"/>
        <v>95.111111111111114</v>
      </c>
      <c r="S20" s="73">
        <f t="shared" si="3"/>
        <v>95.111111111111114</v>
      </c>
      <c r="T20" s="73">
        <f t="shared" si="3"/>
        <v>95.111111111111114</v>
      </c>
      <c r="U20" s="73">
        <f t="shared" si="3"/>
        <v>95.111111111111114</v>
      </c>
      <c r="V20" s="73">
        <f t="shared" si="3"/>
        <v>95.111111111111114</v>
      </c>
      <c r="W20" s="73">
        <f t="shared" si="3"/>
        <v>95.111111111111114</v>
      </c>
      <c r="X20" s="73">
        <f t="shared" si="3"/>
        <v>95.111111111111114</v>
      </c>
      <c r="Y20" s="73">
        <f t="shared" si="3"/>
        <v>95.111111111111114</v>
      </c>
      <c r="Z20" s="73">
        <f t="shared" si="3"/>
        <v>95.111111111111114</v>
      </c>
      <c r="AA20" s="73">
        <f t="shared" si="3"/>
        <v>95.111111111111114</v>
      </c>
      <c r="AB20" s="73">
        <f t="shared" si="3"/>
        <v>95.111111111111114</v>
      </c>
      <c r="AC20" s="73">
        <f t="shared" si="3"/>
        <v>95.111111111111114</v>
      </c>
      <c r="AD20" s="73">
        <f t="shared" si="3"/>
        <v>95.111111111111114</v>
      </c>
      <c r="AE20" s="73">
        <f t="shared" si="3"/>
        <v>95.111111111111114</v>
      </c>
      <c r="AF20" s="73">
        <f t="shared" si="3"/>
        <v>95.111111111111114</v>
      </c>
      <c r="AG20" s="73">
        <f t="shared" si="3"/>
        <v>95.111111111111114</v>
      </c>
      <c r="AH20" s="68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</row>
    <row r="21" spans="1:48" x14ac:dyDescent="0.25">
      <c r="A21" s="33"/>
      <c r="B21" s="33"/>
      <c r="C21" s="72">
        <v>2</v>
      </c>
      <c r="D21" s="74"/>
      <c r="E21" s="73">
        <f t="shared" ref="E21:AG28" si="4">$D$20</f>
        <v>95.111111111111114</v>
      </c>
      <c r="F21" s="73">
        <f t="shared" si="4"/>
        <v>95.111111111111114</v>
      </c>
      <c r="G21" s="73">
        <f t="shared" si="4"/>
        <v>95.111111111111114</v>
      </c>
      <c r="H21" s="73">
        <f t="shared" si="4"/>
        <v>95.111111111111114</v>
      </c>
      <c r="I21" s="73">
        <f t="shared" si="4"/>
        <v>95.111111111111114</v>
      </c>
      <c r="J21" s="73">
        <f t="shared" si="4"/>
        <v>95.111111111111114</v>
      </c>
      <c r="K21" s="73">
        <f t="shared" si="4"/>
        <v>95.111111111111114</v>
      </c>
      <c r="L21" s="73">
        <f t="shared" si="4"/>
        <v>95.111111111111114</v>
      </c>
      <c r="M21" s="73">
        <f t="shared" si="4"/>
        <v>95.111111111111114</v>
      </c>
      <c r="N21" s="73">
        <f t="shared" si="4"/>
        <v>95.111111111111114</v>
      </c>
      <c r="O21" s="73">
        <f t="shared" si="4"/>
        <v>95.111111111111114</v>
      </c>
      <c r="P21" s="73">
        <f t="shared" si="4"/>
        <v>95.111111111111114</v>
      </c>
      <c r="Q21" s="73">
        <f t="shared" si="4"/>
        <v>95.111111111111114</v>
      </c>
      <c r="R21" s="73">
        <f t="shared" si="4"/>
        <v>95.111111111111114</v>
      </c>
      <c r="S21" s="73">
        <f t="shared" si="4"/>
        <v>95.111111111111114</v>
      </c>
      <c r="T21" s="73">
        <f t="shared" si="4"/>
        <v>95.111111111111114</v>
      </c>
      <c r="U21" s="73">
        <f t="shared" si="4"/>
        <v>95.111111111111114</v>
      </c>
      <c r="V21" s="73">
        <f t="shared" si="4"/>
        <v>95.111111111111114</v>
      </c>
      <c r="W21" s="73">
        <f t="shared" si="4"/>
        <v>95.111111111111114</v>
      </c>
      <c r="X21" s="73">
        <f t="shared" si="4"/>
        <v>95.111111111111114</v>
      </c>
      <c r="Y21" s="73">
        <f t="shared" si="4"/>
        <v>95.111111111111114</v>
      </c>
      <c r="Z21" s="73">
        <f t="shared" si="4"/>
        <v>95.111111111111114</v>
      </c>
      <c r="AA21" s="73">
        <f t="shared" si="4"/>
        <v>95.111111111111114</v>
      </c>
      <c r="AB21" s="73">
        <f t="shared" si="4"/>
        <v>95.111111111111114</v>
      </c>
      <c r="AC21" s="73">
        <f t="shared" si="4"/>
        <v>95.111111111111114</v>
      </c>
      <c r="AD21" s="73">
        <f t="shared" si="4"/>
        <v>95.111111111111114</v>
      </c>
      <c r="AE21" s="73">
        <f t="shared" si="4"/>
        <v>95.111111111111114</v>
      </c>
      <c r="AF21" s="73">
        <f t="shared" si="4"/>
        <v>95.111111111111114</v>
      </c>
      <c r="AG21" s="73">
        <f t="shared" si="4"/>
        <v>95.111111111111114</v>
      </c>
      <c r="AH21" s="68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</row>
    <row r="22" spans="1:48" x14ac:dyDescent="0.25">
      <c r="A22" s="33"/>
      <c r="B22" s="33"/>
      <c r="C22" s="72">
        <v>3</v>
      </c>
      <c r="D22" s="74"/>
      <c r="E22" s="74"/>
      <c r="F22" s="73">
        <f t="shared" si="4"/>
        <v>95.111111111111114</v>
      </c>
      <c r="G22" s="73">
        <f t="shared" si="4"/>
        <v>95.111111111111114</v>
      </c>
      <c r="H22" s="73">
        <f t="shared" si="4"/>
        <v>95.111111111111114</v>
      </c>
      <c r="I22" s="73">
        <f t="shared" si="4"/>
        <v>95.111111111111114</v>
      </c>
      <c r="J22" s="73">
        <f t="shared" si="4"/>
        <v>95.111111111111114</v>
      </c>
      <c r="K22" s="73">
        <f t="shared" si="4"/>
        <v>95.111111111111114</v>
      </c>
      <c r="L22" s="73">
        <f t="shared" si="4"/>
        <v>95.111111111111114</v>
      </c>
      <c r="M22" s="73">
        <f t="shared" si="4"/>
        <v>95.111111111111114</v>
      </c>
      <c r="N22" s="73">
        <f t="shared" si="4"/>
        <v>95.111111111111114</v>
      </c>
      <c r="O22" s="73">
        <f t="shared" si="4"/>
        <v>95.111111111111114</v>
      </c>
      <c r="P22" s="73">
        <f t="shared" si="4"/>
        <v>95.111111111111114</v>
      </c>
      <c r="Q22" s="73">
        <f t="shared" si="4"/>
        <v>95.111111111111114</v>
      </c>
      <c r="R22" s="73">
        <f t="shared" si="4"/>
        <v>95.111111111111114</v>
      </c>
      <c r="S22" s="73">
        <f t="shared" si="4"/>
        <v>95.111111111111114</v>
      </c>
      <c r="T22" s="73">
        <f t="shared" si="4"/>
        <v>95.111111111111114</v>
      </c>
      <c r="U22" s="73">
        <f t="shared" si="4"/>
        <v>95.111111111111114</v>
      </c>
      <c r="V22" s="73">
        <f t="shared" si="4"/>
        <v>95.111111111111114</v>
      </c>
      <c r="W22" s="73">
        <f t="shared" si="4"/>
        <v>95.111111111111114</v>
      </c>
      <c r="X22" s="73">
        <f t="shared" si="4"/>
        <v>95.111111111111114</v>
      </c>
      <c r="Y22" s="73">
        <f t="shared" si="4"/>
        <v>95.111111111111114</v>
      </c>
      <c r="Z22" s="73">
        <f t="shared" si="4"/>
        <v>95.111111111111114</v>
      </c>
      <c r="AA22" s="73">
        <f t="shared" si="4"/>
        <v>95.111111111111114</v>
      </c>
      <c r="AB22" s="73">
        <f t="shared" si="4"/>
        <v>95.111111111111114</v>
      </c>
      <c r="AC22" s="73">
        <f t="shared" si="4"/>
        <v>95.111111111111114</v>
      </c>
      <c r="AD22" s="73">
        <f t="shared" si="4"/>
        <v>95.111111111111114</v>
      </c>
      <c r="AE22" s="73">
        <f t="shared" si="4"/>
        <v>95.111111111111114</v>
      </c>
      <c r="AF22" s="73">
        <f t="shared" si="4"/>
        <v>95.111111111111114</v>
      </c>
      <c r="AG22" s="73">
        <f t="shared" si="4"/>
        <v>95.111111111111114</v>
      </c>
      <c r="AH22" s="68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</row>
    <row r="23" spans="1:48" x14ac:dyDescent="0.25">
      <c r="A23" s="33"/>
      <c r="B23" s="33"/>
      <c r="C23" s="72">
        <v>4</v>
      </c>
      <c r="D23" s="74"/>
      <c r="E23" s="74"/>
      <c r="F23" s="74"/>
      <c r="G23" s="73">
        <f t="shared" si="4"/>
        <v>95.111111111111114</v>
      </c>
      <c r="H23" s="73">
        <f t="shared" si="4"/>
        <v>95.111111111111114</v>
      </c>
      <c r="I23" s="73">
        <f t="shared" si="4"/>
        <v>95.111111111111114</v>
      </c>
      <c r="J23" s="73">
        <f t="shared" si="4"/>
        <v>95.111111111111114</v>
      </c>
      <c r="K23" s="73">
        <f t="shared" si="4"/>
        <v>95.111111111111114</v>
      </c>
      <c r="L23" s="73">
        <f t="shared" si="4"/>
        <v>95.111111111111114</v>
      </c>
      <c r="M23" s="73">
        <f t="shared" si="4"/>
        <v>95.111111111111114</v>
      </c>
      <c r="N23" s="73">
        <f t="shared" si="4"/>
        <v>95.111111111111114</v>
      </c>
      <c r="O23" s="73">
        <f t="shared" si="4"/>
        <v>95.111111111111114</v>
      </c>
      <c r="P23" s="73">
        <f t="shared" si="4"/>
        <v>95.111111111111114</v>
      </c>
      <c r="Q23" s="73">
        <f t="shared" si="4"/>
        <v>95.111111111111114</v>
      </c>
      <c r="R23" s="73">
        <f t="shared" si="4"/>
        <v>95.111111111111114</v>
      </c>
      <c r="S23" s="73">
        <f t="shared" si="4"/>
        <v>95.111111111111114</v>
      </c>
      <c r="T23" s="73">
        <f t="shared" si="4"/>
        <v>95.111111111111114</v>
      </c>
      <c r="U23" s="73">
        <f t="shared" si="4"/>
        <v>95.111111111111114</v>
      </c>
      <c r="V23" s="73">
        <f t="shared" si="4"/>
        <v>95.111111111111114</v>
      </c>
      <c r="W23" s="73">
        <f t="shared" si="4"/>
        <v>95.111111111111114</v>
      </c>
      <c r="X23" s="73">
        <f t="shared" si="4"/>
        <v>95.111111111111114</v>
      </c>
      <c r="Y23" s="73">
        <f t="shared" si="4"/>
        <v>95.111111111111114</v>
      </c>
      <c r="Z23" s="73">
        <f t="shared" si="4"/>
        <v>95.111111111111114</v>
      </c>
      <c r="AA23" s="73">
        <f t="shared" si="4"/>
        <v>95.111111111111114</v>
      </c>
      <c r="AB23" s="73">
        <f t="shared" si="4"/>
        <v>95.111111111111114</v>
      </c>
      <c r="AC23" s="73">
        <f t="shared" si="4"/>
        <v>95.111111111111114</v>
      </c>
      <c r="AD23" s="73">
        <f t="shared" si="4"/>
        <v>95.111111111111114</v>
      </c>
      <c r="AE23" s="73">
        <f t="shared" si="4"/>
        <v>95.111111111111114</v>
      </c>
      <c r="AF23" s="73">
        <f t="shared" si="4"/>
        <v>95.111111111111114</v>
      </c>
      <c r="AG23" s="73">
        <f t="shared" si="4"/>
        <v>95.111111111111114</v>
      </c>
      <c r="AH23" s="68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</row>
    <row r="24" spans="1:48" x14ac:dyDescent="0.25">
      <c r="A24" s="33"/>
      <c r="B24" s="33"/>
      <c r="C24" s="72">
        <v>5</v>
      </c>
      <c r="D24" s="74"/>
      <c r="E24" s="74"/>
      <c r="F24" s="74"/>
      <c r="G24" s="74"/>
      <c r="H24" s="73">
        <f t="shared" si="4"/>
        <v>95.111111111111114</v>
      </c>
      <c r="I24" s="73">
        <f t="shared" si="4"/>
        <v>95.111111111111114</v>
      </c>
      <c r="J24" s="73">
        <f t="shared" si="4"/>
        <v>95.111111111111114</v>
      </c>
      <c r="K24" s="73">
        <f t="shared" si="4"/>
        <v>95.111111111111114</v>
      </c>
      <c r="L24" s="73">
        <f t="shared" si="4"/>
        <v>95.111111111111114</v>
      </c>
      <c r="M24" s="73">
        <f t="shared" si="4"/>
        <v>95.111111111111114</v>
      </c>
      <c r="N24" s="73">
        <f t="shared" si="4"/>
        <v>95.111111111111114</v>
      </c>
      <c r="O24" s="73">
        <f t="shared" si="4"/>
        <v>95.111111111111114</v>
      </c>
      <c r="P24" s="73">
        <f t="shared" si="4"/>
        <v>95.111111111111114</v>
      </c>
      <c r="Q24" s="73">
        <f t="shared" si="4"/>
        <v>95.111111111111114</v>
      </c>
      <c r="R24" s="73">
        <f t="shared" si="4"/>
        <v>95.111111111111114</v>
      </c>
      <c r="S24" s="73">
        <f t="shared" si="4"/>
        <v>95.111111111111114</v>
      </c>
      <c r="T24" s="73">
        <f t="shared" si="4"/>
        <v>95.111111111111114</v>
      </c>
      <c r="U24" s="73">
        <f t="shared" si="4"/>
        <v>95.111111111111114</v>
      </c>
      <c r="V24" s="73">
        <f t="shared" si="4"/>
        <v>95.111111111111114</v>
      </c>
      <c r="W24" s="73">
        <f t="shared" si="4"/>
        <v>95.111111111111114</v>
      </c>
      <c r="X24" s="73">
        <f t="shared" si="4"/>
        <v>95.111111111111114</v>
      </c>
      <c r="Y24" s="73">
        <f t="shared" si="4"/>
        <v>95.111111111111114</v>
      </c>
      <c r="Z24" s="73">
        <f t="shared" si="4"/>
        <v>95.111111111111114</v>
      </c>
      <c r="AA24" s="73">
        <f t="shared" si="4"/>
        <v>95.111111111111114</v>
      </c>
      <c r="AB24" s="73">
        <f t="shared" si="4"/>
        <v>95.111111111111114</v>
      </c>
      <c r="AC24" s="73">
        <f t="shared" si="4"/>
        <v>95.111111111111114</v>
      </c>
      <c r="AD24" s="73">
        <f t="shared" si="4"/>
        <v>95.111111111111114</v>
      </c>
      <c r="AE24" s="73">
        <f t="shared" si="4"/>
        <v>95.111111111111114</v>
      </c>
      <c r="AF24" s="73">
        <f t="shared" si="4"/>
        <v>95.111111111111114</v>
      </c>
      <c r="AG24" s="73">
        <f t="shared" si="4"/>
        <v>95.111111111111114</v>
      </c>
      <c r="AH24" s="68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</row>
    <row r="25" spans="1:48" x14ac:dyDescent="0.25">
      <c r="A25" s="33"/>
      <c r="B25" s="33"/>
      <c r="C25" s="72">
        <v>6</v>
      </c>
      <c r="D25" s="74"/>
      <c r="E25" s="74"/>
      <c r="F25" s="74"/>
      <c r="G25" s="74"/>
      <c r="H25" s="74"/>
      <c r="I25" s="73">
        <f t="shared" si="4"/>
        <v>95.111111111111114</v>
      </c>
      <c r="J25" s="73">
        <f t="shared" si="4"/>
        <v>95.111111111111114</v>
      </c>
      <c r="K25" s="73">
        <f t="shared" si="4"/>
        <v>95.111111111111114</v>
      </c>
      <c r="L25" s="73">
        <f t="shared" si="4"/>
        <v>95.111111111111114</v>
      </c>
      <c r="M25" s="73">
        <f t="shared" si="4"/>
        <v>95.111111111111114</v>
      </c>
      <c r="N25" s="73">
        <f t="shared" si="4"/>
        <v>95.111111111111114</v>
      </c>
      <c r="O25" s="73">
        <f t="shared" si="4"/>
        <v>95.111111111111114</v>
      </c>
      <c r="P25" s="73">
        <f t="shared" si="4"/>
        <v>95.111111111111114</v>
      </c>
      <c r="Q25" s="73">
        <f t="shared" si="4"/>
        <v>95.111111111111114</v>
      </c>
      <c r="R25" s="73">
        <f t="shared" si="4"/>
        <v>95.111111111111114</v>
      </c>
      <c r="S25" s="73">
        <f t="shared" si="4"/>
        <v>95.111111111111114</v>
      </c>
      <c r="T25" s="73">
        <f t="shared" si="4"/>
        <v>95.111111111111114</v>
      </c>
      <c r="U25" s="73">
        <f t="shared" si="4"/>
        <v>95.111111111111114</v>
      </c>
      <c r="V25" s="73">
        <f t="shared" si="4"/>
        <v>95.111111111111114</v>
      </c>
      <c r="W25" s="73">
        <f t="shared" si="4"/>
        <v>95.111111111111114</v>
      </c>
      <c r="X25" s="73">
        <f t="shared" si="4"/>
        <v>95.111111111111114</v>
      </c>
      <c r="Y25" s="73">
        <f t="shared" si="4"/>
        <v>95.111111111111114</v>
      </c>
      <c r="Z25" s="73">
        <f t="shared" si="4"/>
        <v>95.111111111111114</v>
      </c>
      <c r="AA25" s="73">
        <f t="shared" si="4"/>
        <v>95.111111111111114</v>
      </c>
      <c r="AB25" s="73">
        <f t="shared" si="4"/>
        <v>95.111111111111114</v>
      </c>
      <c r="AC25" s="73">
        <f t="shared" si="4"/>
        <v>95.111111111111114</v>
      </c>
      <c r="AD25" s="73">
        <f t="shared" si="4"/>
        <v>95.111111111111114</v>
      </c>
      <c r="AE25" s="73">
        <f t="shared" si="4"/>
        <v>95.111111111111114</v>
      </c>
      <c r="AF25" s="73">
        <f t="shared" si="4"/>
        <v>95.111111111111114</v>
      </c>
      <c r="AG25" s="73">
        <f t="shared" si="4"/>
        <v>95.111111111111114</v>
      </c>
      <c r="AH25" s="68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</row>
    <row r="26" spans="1:48" x14ac:dyDescent="0.25">
      <c r="A26" s="33"/>
      <c r="B26" s="33"/>
      <c r="C26" s="72">
        <v>7</v>
      </c>
      <c r="D26" s="74"/>
      <c r="E26" s="74"/>
      <c r="F26" s="74"/>
      <c r="G26" s="74"/>
      <c r="H26" s="74"/>
      <c r="I26" s="74"/>
      <c r="J26" s="73">
        <f t="shared" si="4"/>
        <v>95.111111111111114</v>
      </c>
      <c r="K26" s="73">
        <f t="shared" si="4"/>
        <v>95.111111111111114</v>
      </c>
      <c r="L26" s="73">
        <f t="shared" si="4"/>
        <v>95.111111111111114</v>
      </c>
      <c r="M26" s="73">
        <f t="shared" si="4"/>
        <v>95.111111111111114</v>
      </c>
      <c r="N26" s="73">
        <f t="shared" si="4"/>
        <v>95.111111111111114</v>
      </c>
      <c r="O26" s="73">
        <f t="shared" si="4"/>
        <v>95.111111111111114</v>
      </c>
      <c r="P26" s="73">
        <f t="shared" si="4"/>
        <v>95.111111111111114</v>
      </c>
      <c r="Q26" s="73">
        <f t="shared" si="4"/>
        <v>95.111111111111114</v>
      </c>
      <c r="R26" s="73">
        <f t="shared" si="4"/>
        <v>95.111111111111114</v>
      </c>
      <c r="S26" s="73">
        <f t="shared" si="4"/>
        <v>95.111111111111114</v>
      </c>
      <c r="T26" s="73">
        <f t="shared" si="4"/>
        <v>95.111111111111114</v>
      </c>
      <c r="U26" s="73">
        <f t="shared" si="4"/>
        <v>95.111111111111114</v>
      </c>
      <c r="V26" s="73">
        <f t="shared" si="4"/>
        <v>95.111111111111114</v>
      </c>
      <c r="W26" s="73">
        <f t="shared" si="4"/>
        <v>95.111111111111114</v>
      </c>
      <c r="X26" s="73">
        <f t="shared" si="4"/>
        <v>95.111111111111114</v>
      </c>
      <c r="Y26" s="73">
        <f t="shared" si="4"/>
        <v>95.111111111111114</v>
      </c>
      <c r="Z26" s="73">
        <f t="shared" si="4"/>
        <v>95.111111111111114</v>
      </c>
      <c r="AA26" s="73">
        <f t="shared" si="4"/>
        <v>95.111111111111114</v>
      </c>
      <c r="AB26" s="73">
        <f t="shared" si="4"/>
        <v>95.111111111111114</v>
      </c>
      <c r="AC26" s="73">
        <f t="shared" si="4"/>
        <v>95.111111111111114</v>
      </c>
      <c r="AD26" s="73">
        <f t="shared" si="4"/>
        <v>95.111111111111114</v>
      </c>
      <c r="AE26" s="73">
        <f t="shared" si="4"/>
        <v>95.111111111111114</v>
      </c>
      <c r="AF26" s="73">
        <f t="shared" si="4"/>
        <v>95.111111111111114</v>
      </c>
      <c r="AG26" s="73">
        <f t="shared" si="4"/>
        <v>95.111111111111114</v>
      </c>
      <c r="AH26" s="68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</row>
    <row r="27" spans="1:48" x14ac:dyDescent="0.25">
      <c r="A27" s="33"/>
      <c r="B27" s="33"/>
      <c r="C27" s="72">
        <v>8</v>
      </c>
      <c r="D27" s="74"/>
      <c r="E27" s="74" t="s">
        <v>53</v>
      </c>
      <c r="F27" s="74"/>
      <c r="G27" s="74"/>
      <c r="H27" s="74"/>
      <c r="I27" s="74"/>
      <c r="J27" s="74"/>
      <c r="K27" s="73">
        <f t="shared" si="4"/>
        <v>95.111111111111114</v>
      </c>
      <c r="L27" s="73">
        <f t="shared" si="4"/>
        <v>95.111111111111114</v>
      </c>
      <c r="M27" s="73">
        <f t="shared" si="4"/>
        <v>95.111111111111114</v>
      </c>
      <c r="N27" s="73">
        <f t="shared" si="4"/>
        <v>95.111111111111114</v>
      </c>
      <c r="O27" s="73">
        <f t="shared" si="4"/>
        <v>95.111111111111114</v>
      </c>
      <c r="P27" s="73">
        <f t="shared" si="4"/>
        <v>95.111111111111114</v>
      </c>
      <c r="Q27" s="73">
        <f t="shared" si="4"/>
        <v>95.111111111111114</v>
      </c>
      <c r="R27" s="73">
        <f t="shared" si="4"/>
        <v>95.111111111111114</v>
      </c>
      <c r="S27" s="73">
        <f t="shared" si="4"/>
        <v>95.111111111111114</v>
      </c>
      <c r="T27" s="73">
        <f t="shared" si="4"/>
        <v>95.111111111111114</v>
      </c>
      <c r="U27" s="73">
        <f t="shared" si="4"/>
        <v>95.111111111111114</v>
      </c>
      <c r="V27" s="73">
        <f t="shared" si="4"/>
        <v>95.111111111111114</v>
      </c>
      <c r="W27" s="73">
        <f t="shared" si="4"/>
        <v>95.111111111111114</v>
      </c>
      <c r="X27" s="73">
        <f t="shared" si="4"/>
        <v>95.111111111111114</v>
      </c>
      <c r="Y27" s="73">
        <f t="shared" si="4"/>
        <v>95.111111111111114</v>
      </c>
      <c r="Z27" s="73">
        <f t="shared" si="4"/>
        <v>95.111111111111114</v>
      </c>
      <c r="AA27" s="73">
        <f t="shared" si="4"/>
        <v>95.111111111111114</v>
      </c>
      <c r="AB27" s="73">
        <f t="shared" si="4"/>
        <v>95.111111111111114</v>
      </c>
      <c r="AC27" s="73">
        <f t="shared" si="4"/>
        <v>95.111111111111114</v>
      </c>
      <c r="AD27" s="73">
        <f t="shared" si="4"/>
        <v>95.111111111111114</v>
      </c>
      <c r="AE27" s="73">
        <f t="shared" si="4"/>
        <v>95.111111111111114</v>
      </c>
      <c r="AF27" s="73">
        <f t="shared" si="4"/>
        <v>95.111111111111114</v>
      </c>
      <c r="AG27" s="73">
        <f t="shared" si="4"/>
        <v>95.111111111111114</v>
      </c>
      <c r="AH27" s="68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</row>
    <row r="28" spans="1:48" x14ac:dyDescent="0.25">
      <c r="A28" s="33"/>
      <c r="B28" s="33"/>
      <c r="C28" s="72">
        <v>9</v>
      </c>
      <c r="D28" s="74"/>
      <c r="E28" s="74"/>
      <c r="F28" s="74"/>
      <c r="G28" s="74"/>
      <c r="H28" s="74"/>
      <c r="I28" s="74"/>
      <c r="J28" s="74"/>
      <c r="K28" s="74"/>
      <c r="L28" s="73">
        <f t="shared" si="4"/>
        <v>95.111111111111114</v>
      </c>
      <c r="M28" s="73">
        <f t="shared" si="4"/>
        <v>95.111111111111114</v>
      </c>
      <c r="N28" s="73">
        <f t="shared" si="4"/>
        <v>95.111111111111114</v>
      </c>
      <c r="O28" s="73">
        <f t="shared" si="4"/>
        <v>95.111111111111114</v>
      </c>
      <c r="P28" s="73">
        <f t="shared" si="4"/>
        <v>95.111111111111114</v>
      </c>
      <c r="Q28" s="73">
        <f t="shared" si="4"/>
        <v>95.111111111111114</v>
      </c>
      <c r="R28" s="73">
        <f t="shared" si="4"/>
        <v>95.111111111111114</v>
      </c>
      <c r="S28" s="73">
        <f t="shared" si="4"/>
        <v>95.111111111111114</v>
      </c>
      <c r="T28" s="73">
        <f t="shared" si="4"/>
        <v>95.111111111111114</v>
      </c>
      <c r="U28" s="73">
        <f t="shared" si="4"/>
        <v>95.111111111111114</v>
      </c>
      <c r="V28" s="73">
        <f t="shared" si="4"/>
        <v>95.111111111111114</v>
      </c>
      <c r="W28" s="73">
        <f t="shared" si="4"/>
        <v>95.111111111111114</v>
      </c>
      <c r="X28" s="73">
        <f t="shared" si="4"/>
        <v>95.111111111111114</v>
      </c>
      <c r="Y28" s="73">
        <f t="shared" si="4"/>
        <v>95.111111111111114</v>
      </c>
      <c r="Z28" s="73">
        <f t="shared" si="4"/>
        <v>95.111111111111114</v>
      </c>
      <c r="AA28" s="73">
        <f t="shared" si="4"/>
        <v>95.111111111111114</v>
      </c>
      <c r="AB28" s="73">
        <f t="shared" si="4"/>
        <v>95.111111111111114</v>
      </c>
      <c r="AC28" s="73">
        <f t="shared" si="4"/>
        <v>95.111111111111114</v>
      </c>
      <c r="AD28" s="73">
        <f t="shared" si="4"/>
        <v>95.111111111111114</v>
      </c>
      <c r="AE28" s="73">
        <f t="shared" si="4"/>
        <v>95.111111111111114</v>
      </c>
      <c r="AF28" s="73">
        <f t="shared" si="4"/>
        <v>95.111111111111114</v>
      </c>
      <c r="AG28" s="73">
        <f t="shared" si="4"/>
        <v>95.111111111111114</v>
      </c>
      <c r="AH28" s="68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</row>
    <row r="29" spans="1:48" x14ac:dyDescent="0.25">
      <c r="A29" s="33"/>
      <c r="B29" s="33"/>
      <c r="C29" s="75" t="s">
        <v>54</v>
      </c>
      <c r="D29" s="76">
        <f>SUM(D20:D28)</f>
        <v>95.111111111111114</v>
      </c>
      <c r="E29" s="76">
        <f>SUM(E20:E28)</f>
        <v>190.22222222222223</v>
      </c>
      <c r="F29" s="76">
        <f t="shared" ref="F29:AG29" si="5">SUM(F20:F28)</f>
        <v>285.33333333333337</v>
      </c>
      <c r="G29" s="76">
        <f t="shared" si="5"/>
        <v>380.44444444444446</v>
      </c>
      <c r="H29" s="76">
        <f t="shared" si="5"/>
        <v>475.55555555555554</v>
      </c>
      <c r="I29" s="76">
        <f t="shared" si="5"/>
        <v>570.66666666666663</v>
      </c>
      <c r="J29" s="76">
        <f t="shared" si="5"/>
        <v>665.77777777777771</v>
      </c>
      <c r="K29" s="76">
        <f t="shared" si="5"/>
        <v>760.8888888888888</v>
      </c>
      <c r="L29" s="76">
        <f t="shared" si="5"/>
        <v>855.99999999999989</v>
      </c>
      <c r="M29" s="76">
        <f t="shared" si="5"/>
        <v>855.99999999999989</v>
      </c>
      <c r="N29" s="76">
        <f t="shared" si="5"/>
        <v>855.99999999999989</v>
      </c>
      <c r="O29" s="76">
        <f t="shared" si="5"/>
        <v>855.99999999999989</v>
      </c>
      <c r="P29" s="76">
        <f t="shared" si="5"/>
        <v>855.99999999999989</v>
      </c>
      <c r="Q29" s="76">
        <f t="shared" si="5"/>
        <v>855.99999999999989</v>
      </c>
      <c r="R29" s="76">
        <f t="shared" si="5"/>
        <v>855.99999999999989</v>
      </c>
      <c r="S29" s="76">
        <f t="shared" si="5"/>
        <v>855.99999999999989</v>
      </c>
      <c r="T29" s="76">
        <f t="shared" si="5"/>
        <v>855.99999999999989</v>
      </c>
      <c r="U29" s="76">
        <f t="shared" si="5"/>
        <v>855.99999999999989</v>
      </c>
      <c r="V29" s="76">
        <f t="shared" si="5"/>
        <v>855.99999999999989</v>
      </c>
      <c r="W29" s="76">
        <f t="shared" si="5"/>
        <v>855.99999999999989</v>
      </c>
      <c r="X29" s="76">
        <f t="shared" si="5"/>
        <v>855.99999999999989</v>
      </c>
      <c r="Y29" s="76">
        <f t="shared" si="5"/>
        <v>855.99999999999989</v>
      </c>
      <c r="Z29" s="76">
        <f t="shared" si="5"/>
        <v>855.99999999999989</v>
      </c>
      <c r="AA29" s="76">
        <f t="shared" si="5"/>
        <v>855.99999999999989</v>
      </c>
      <c r="AB29" s="76">
        <f t="shared" si="5"/>
        <v>855.99999999999989</v>
      </c>
      <c r="AC29" s="76">
        <f t="shared" si="5"/>
        <v>855.99999999999989</v>
      </c>
      <c r="AD29" s="76">
        <f t="shared" si="5"/>
        <v>855.99999999999989</v>
      </c>
      <c r="AE29" s="76">
        <f t="shared" si="5"/>
        <v>855.99999999999989</v>
      </c>
      <c r="AF29" s="76">
        <f t="shared" si="5"/>
        <v>855.99999999999989</v>
      </c>
      <c r="AG29" s="76">
        <f t="shared" si="5"/>
        <v>855.99999999999989</v>
      </c>
      <c r="AH29" s="68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</row>
    <row r="30" spans="1:48" x14ac:dyDescent="0.25">
      <c r="A30" s="33"/>
      <c r="B30" s="33"/>
      <c r="C30" s="77"/>
      <c r="D30" s="78"/>
      <c r="E30" s="78"/>
      <c r="F30" s="78"/>
      <c r="G30" s="78"/>
      <c r="H30" s="78"/>
      <c r="I30" s="78"/>
      <c r="J30" s="78"/>
      <c r="K30" s="78"/>
      <c r="L30" s="79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68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</row>
    <row r="31" spans="1:48" x14ac:dyDescent="0.25">
      <c r="A31" s="33"/>
      <c r="B31" s="33"/>
      <c r="C31" s="80"/>
      <c r="D31" s="81"/>
      <c r="E31" s="81"/>
      <c r="F31" s="81"/>
      <c r="G31" s="81"/>
      <c r="H31" s="81"/>
      <c r="I31" s="81"/>
      <c r="J31" s="81"/>
      <c r="K31" s="81"/>
      <c r="L31" s="82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</row>
    <row r="32" spans="1:48" ht="20.25" x14ac:dyDescent="0.25">
      <c r="A32" s="33"/>
      <c r="B32" s="33"/>
      <c r="C32" s="84" t="s">
        <v>55</v>
      </c>
      <c r="D32" s="33"/>
      <c r="E32" s="33"/>
      <c r="F32" s="33"/>
      <c r="G32" s="33"/>
      <c r="H32" s="33"/>
      <c r="I32" s="33"/>
      <c r="J32" s="33"/>
      <c r="K32" s="83"/>
      <c r="L32" s="85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85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</row>
    <row r="33" spans="1:48" x14ac:dyDescent="0.25">
      <c r="A33" s="33"/>
      <c r="B33" s="33"/>
      <c r="C33" s="86" t="s">
        <v>40</v>
      </c>
      <c r="D33" s="87" t="s">
        <v>69</v>
      </c>
      <c r="E33" s="87"/>
      <c r="F33" s="70">
        <v>1</v>
      </c>
      <c r="G33" s="69">
        <v>2</v>
      </c>
      <c r="H33" s="69">
        <v>3</v>
      </c>
      <c r="I33" s="70">
        <v>4</v>
      </c>
      <c r="J33" s="69">
        <v>5</v>
      </c>
      <c r="K33" s="69">
        <v>6</v>
      </c>
      <c r="L33" s="70">
        <v>7</v>
      </c>
      <c r="M33" s="69">
        <v>8</v>
      </c>
      <c r="N33" s="69">
        <v>9</v>
      </c>
      <c r="O33" s="70">
        <v>10</v>
      </c>
      <c r="P33" s="69">
        <v>11</v>
      </c>
      <c r="Q33" s="69">
        <v>12</v>
      </c>
      <c r="R33" s="70">
        <v>13</v>
      </c>
      <c r="S33" s="69">
        <v>14</v>
      </c>
      <c r="T33" s="69">
        <v>15</v>
      </c>
      <c r="U33" s="70">
        <v>16</v>
      </c>
      <c r="V33" s="69">
        <v>17</v>
      </c>
      <c r="W33" s="69">
        <v>18</v>
      </c>
      <c r="X33" s="70">
        <v>19</v>
      </c>
      <c r="Y33" s="69">
        <v>20</v>
      </c>
      <c r="Z33" s="69">
        <v>21</v>
      </c>
      <c r="AA33" s="70">
        <v>22</v>
      </c>
      <c r="AB33" s="69">
        <v>23</v>
      </c>
      <c r="AC33" s="69">
        <v>24</v>
      </c>
      <c r="AD33" s="70">
        <v>25</v>
      </c>
      <c r="AE33" s="69">
        <v>26</v>
      </c>
      <c r="AF33" s="69">
        <v>27</v>
      </c>
      <c r="AG33" s="70">
        <v>28</v>
      </c>
      <c r="AH33" s="69">
        <v>29</v>
      </c>
      <c r="AI33" s="69">
        <v>30</v>
      </c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</row>
    <row r="34" spans="1:48" x14ac:dyDescent="0.25">
      <c r="A34" s="33"/>
      <c r="B34" s="33"/>
      <c r="C34" s="72">
        <v>1</v>
      </c>
      <c r="D34" s="73">
        <f t="shared" ref="D34:D42" si="6">$D$20</f>
        <v>95.111111111111114</v>
      </c>
      <c r="E34" s="88"/>
      <c r="F34" s="89">
        <f>(J3*D$20)</f>
        <v>8.0685664479064325</v>
      </c>
      <c r="G34" s="89">
        <f>(K3*E$20)</f>
        <v>16.137132895812865</v>
      </c>
      <c r="H34" s="89">
        <f t="shared" ref="H34:AI34" si="7">(L3*F$20)</f>
        <v>56.665434691928574</v>
      </c>
      <c r="I34" s="89">
        <f t="shared" si="7"/>
        <v>123.02299351534225</v>
      </c>
      <c r="J34" s="89">
        <f t="shared" si="7"/>
        <v>209.05879632083688</v>
      </c>
      <c r="K34" s="89">
        <f t="shared" si="7"/>
        <v>306.62494424964405</v>
      </c>
      <c r="L34" s="89">
        <f t="shared" si="7"/>
        <v>407.83103802136463</v>
      </c>
      <c r="M34" s="89">
        <f t="shared" si="7"/>
        <v>506.08543033516793</v>
      </c>
      <c r="N34" s="89">
        <f t="shared" si="7"/>
        <v>596.44207892346151</v>
      </c>
      <c r="O34" s="89">
        <f t="shared" si="7"/>
        <v>675.57402484216607</v>
      </c>
      <c r="P34" s="89">
        <f t="shared" si="7"/>
        <v>741.56722006903408</v>
      </c>
      <c r="Q34" s="89">
        <f t="shared" si="7"/>
        <v>793.64753355485016</v>
      </c>
      <c r="R34" s="89">
        <f t="shared" si="7"/>
        <v>831.90321685170795</v>
      </c>
      <c r="S34" s="89">
        <f t="shared" si="7"/>
        <v>857.03421966053816</v>
      </c>
      <c r="T34" s="89">
        <f t="shared" si="7"/>
        <v>870.14143859435865</v>
      </c>
      <c r="U34" s="89">
        <f t="shared" si="7"/>
        <v>872.55861160859433</v>
      </c>
      <c r="V34" s="89">
        <f t="shared" si="7"/>
        <v>865.72410838328938</v>
      </c>
      <c r="W34" s="89">
        <f t="shared" si="7"/>
        <v>851.08736191692776</v>
      </c>
      <c r="X34" s="89">
        <f t="shared" si="7"/>
        <v>830.04389723821112</v>
      </c>
      <c r="Y34" s="89">
        <f t="shared" si="7"/>
        <v>803.89306298995768</v>
      </c>
      <c r="Z34" s="89">
        <f t="shared" si="7"/>
        <v>401.94653149497884</v>
      </c>
      <c r="AA34" s="89">
        <f t="shared" si="7"/>
        <v>271.18528378279683</v>
      </c>
      <c r="AB34" s="89">
        <f t="shared" si="7"/>
        <v>258.39660714767547</v>
      </c>
      <c r="AC34" s="89">
        <f t="shared" si="7"/>
        <v>245.17022829740478</v>
      </c>
      <c r="AD34" s="89">
        <f t="shared" si="7"/>
        <v>231.74559023508988</v>
      </c>
      <c r="AE34" s="89">
        <f t="shared" si="7"/>
        <v>218.32057045068214</v>
      </c>
      <c r="AF34" s="89">
        <f t="shared" si="7"/>
        <v>205.05572331145649</v>
      </c>
      <c r="AG34" s="89">
        <f t="shared" si="7"/>
        <v>192.07865454766829</v>
      </c>
      <c r="AH34" s="89">
        <f t="shared" si="7"/>
        <v>179.48830943773621</v>
      </c>
      <c r="AI34" s="89">
        <f t="shared" si="7"/>
        <v>167.35903278948416</v>
      </c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</row>
    <row r="35" spans="1:48" x14ac:dyDescent="0.25">
      <c r="A35" s="33"/>
      <c r="B35" s="33"/>
      <c r="C35" s="72">
        <v>2</v>
      </c>
      <c r="D35" s="73">
        <f t="shared" si="6"/>
        <v>95.111111111111114</v>
      </c>
      <c r="E35" s="90"/>
      <c r="F35" s="90"/>
      <c r="G35" s="91">
        <f t="shared" ref="G35:AI35" si="8">(J3*E$21)</f>
        <v>8.0685664479064325</v>
      </c>
      <c r="H35" s="91">
        <f t="shared" si="8"/>
        <v>16.137132895812865</v>
      </c>
      <c r="I35" s="91">
        <f t="shared" si="8"/>
        <v>56.665434691928574</v>
      </c>
      <c r="J35" s="91">
        <f t="shared" si="8"/>
        <v>123.02299351534225</v>
      </c>
      <c r="K35" s="91">
        <f t="shared" si="8"/>
        <v>209.05879632083688</v>
      </c>
      <c r="L35" s="91">
        <f t="shared" si="8"/>
        <v>306.62494424964405</v>
      </c>
      <c r="M35" s="91">
        <f t="shared" si="8"/>
        <v>407.83103802136463</v>
      </c>
      <c r="N35" s="91">
        <f t="shared" si="8"/>
        <v>506.08543033516793</v>
      </c>
      <c r="O35" s="91">
        <f t="shared" si="8"/>
        <v>596.44207892346151</v>
      </c>
      <c r="P35" s="91">
        <f t="shared" si="8"/>
        <v>675.57402484216607</v>
      </c>
      <c r="Q35" s="91">
        <f t="shared" si="8"/>
        <v>741.56722006903408</v>
      </c>
      <c r="R35" s="91">
        <f t="shared" si="8"/>
        <v>793.64753355485016</v>
      </c>
      <c r="S35" s="91">
        <f t="shared" si="8"/>
        <v>831.90321685170795</v>
      </c>
      <c r="T35" s="91">
        <f t="shared" si="8"/>
        <v>857.03421966053816</v>
      </c>
      <c r="U35" s="91">
        <f t="shared" si="8"/>
        <v>870.14143859435865</v>
      </c>
      <c r="V35" s="91">
        <f t="shared" si="8"/>
        <v>872.55861160859433</v>
      </c>
      <c r="W35" s="91">
        <f t="shared" si="8"/>
        <v>865.72410838328938</v>
      </c>
      <c r="X35" s="91">
        <f t="shared" si="8"/>
        <v>851.08736191692776</v>
      </c>
      <c r="Y35" s="91">
        <f t="shared" si="8"/>
        <v>830.04389723821112</v>
      </c>
      <c r="Z35" s="91">
        <f t="shared" si="8"/>
        <v>803.89306298995768</v>
      </c>
      <c r="AA35" s="91">
        <f t="shared" si="8"/>
        <v>401.94653149497884</v>
      </c>
      <c r="AB35" s="91">
        <f t="shared" si="8"/>
        <v>271.18528378279683</v>
      </c>
      <c r="AC35" s="91">
        <f t="shared" si="8"/>
        <v>258.39660714767547</v>
      </c>
      <c r="AD35" s="91">
        <f t="shared" si="8"/>
        <v>245.17022829740478</v>
      </c>
      <c r="AE35" s="91">
        <f t="shared" si="8"/>
        <v>231.74559023508988</v>
      </c>
      <c r="AF35" s="91">
        <f t="shared" si="8"/>
        <v>218.32057045068214</v>
      </c>
      <c r="AG35" s="91">
        <f t="shared" si="8"/>
        <v>205.05572331145649</v>
      </c>
      <c r="AH35" s="91">
        <f t="shared" si="8"/>
        <v>192.07865454766829</v>
      </c>
      <c r="AI35" s="91">
        <f t="shared" si="8"/>
        <v>179.48830943773621</v>
      </c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</row>
    <row r="36" spans="1:48" x14ac:dyDescent="0.25">
      <c r="A36" s="33"/>
      <c r="B36" s="33"/>
      <c r="C36" s="72">
        <v>3</v>
      </c>
      <c r="D36" s="73">
        <f t="shared" si="6"/>
        <v>95.111111111111114</v>
      </c>
      <c r="E36" s="90"/>
      <c r="F36" s="90"/>
      <c r="G36" s="90"/>
      <c r="H36" s="91">
        <f t="shared" ref="H36:AI36" si="9">(J3*F$22)</f>
        <v>8.0685664479064325</v>
      </c>
      <c r="I36" s="91">
        <f t="shared" si="9"/>
        <v>16.137132895812865</v>
      </c>
      <c r="J36" s="91">
        <f t="shared" si="9"/>
        <v>56.665434691928574</v>
      </c>
      <c r="K36" s="91">
        <f t="shared" si="9"/>
        <v>123.02299351534225</v>
      </c>
      <c r="L36" s="91">
        <f t="shared" si="9"/>
        <v>209.05879632083688</v>
      </c>
      <c r="M36" s="91">
        <f t="shared" si="9"/>
        <v>306.62494424964405</v>
      </c>
      <c r="N36" s="91">
        <f t="shared" si="9"/>
        <v>407.83103802136463</v>
      </c>
      <c r="O36" s="91">
        <f t="shared" si="9"/>
        <v>506.08543033516793</v>
      </c>
      <c r="P36" s="91">
        <f t="shared" si="9"/>
        <v>596.44207892346151</v>
      </c>
      <c r="Q36" s="91">
        <f t="shared" si="9"/>
        <v>675.57402484216607</v>
      </c>
      <c r="R36" s="91">
        <f t="shared" si="9"/>
        <v>741.56722006903408</v>
      </c>
      <c r="S36" s="91">
        <f t="shared" si="9"/>
        <v>793.64753355485016</v>
      </c>
      <c r="T36" s="91">
        <f t="shared" si="9"/>
        <v>831.90321685170795</v>
      </c>
      <c r="U36" s="91">
        <f t="shared" si="9"/>
        <v>857.03421966053816</v>
      </c>
      <c r="V36" s="91">
        <f t="shared" si="9"/>
        <v>870.14143859435865</v>
      </c>
      <c r="W36" s="91">
        <f t="shared" si="9"/>
        <v>872.55861160859433</v>
      </c>
      <c r="X36" s="91">
        <f t="shared" si="9"/>
        <v>865.72410838328938</v>
      </c>
      <c r="Y36" s="91">
        <f t="shared" si="9"/>
        <v>851.08736191692776</v>
      </c>
      <c r="Z36" s="91">
        <f t="shared" si="9"/>
        <v>830.04389723821112</v>
      </c>
      <c r="AA36" s="91">
        <f t="shared" si="9"/>
        <v>803.89306298995768</v>
      </c>
      <c r="AB36" s="91">
        <f t="shared" si="9"/>
        <v>401.94653149497884</v>
      </c>
      <c r="AC36" s="91">
        <f t="shared" si="9"/>
        <v>271.18528378279683</v>
      </c>
      <c r="AD36" s="91">
        <f t="shared" si="9"/>
        <v>258.39660714767547</v>
      </c>
      <c r="AE36" s="91">
        <f t="shared" si="9"/>
        <v>245.17022829740478</v>
      </c>
      <c r="AF36" s="91">
        <f t="shared" si="9"/>
        <v>231.74559023508988</v>
      </c>
      <c r="AG36" s="91">
        <f t="shared" si="9"/>
        <v>218.32057045068214</v>
      </c>
      <c r="AH36" s="91">
        <f t="shared" si="9"/>
        <v>205.05572331145649</v>
      </c>
      <c r="AI36" s="91">
        <f t="shared" si="9"/>
        <v>192.07865454766829</v>
      </c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</row>
    <row r="37" spans="1:48" x14ac:dyDescent="0.25">
      <c r="A37" s="33"/>
      <c r="B37" s="33"/>
      <c r="C37" s="72">
        <v>4</v>
      </c>
      <c r="D37" s="73">
        <f t="shared" si="6"/>
        <v>95.111111111111114</v>
      </c>
      <c r="E37" s="90"/>
      <c r="F37" s="90"/>
      <c r="G37" s="90"/>
      <c r="H37" s="90"/>
      <c r="I37" s="91">
        <f t="shared" ref="I37:AI37" si="10">(J3*G$23)</f>
        <v>8.0685664479064325</v>
      </c>
      <c r="J37" s="91">
        <f t="shared" si="10"/>
        <v>16.137132895812865</v>
      </c>
      <c r="K37" s="91">
        <f t="shared" si="10"/>
        <v>56.665434691928574</v>
      </c>
      <c r="L37" s="91">
        <f t="shared" si="10"/>
        <v>123.02299351534225</v>
      </c>
      <c r="M37" s="91">
        <f t="shared" si="10"/>
        <v>209.05879632083688</v>
      </c>
      <c r="N37" s="91">
        <f t="shared" si="10"/>
        <v>306.62494424964405</v>
      </c>
      <c r="O37" s="91">
        <f t="shared" si="10"/>
        <v>407.83103802136463</v>
      </c>
      <c r="P37" s="91">
        <f t="shared" si="10"/>
        <v>506.08543033516793</v>
      </c>
      <c r="Q37" s="91">
        <f t="shared" si="10"/>
        <v>596.44207892346151</v>
      </c>
      <c r="R37" s="91">
        <f t="shared" si="10"/>
        <v>675.57402484216607</v>
      </c>
      <c r="S37" s="91">
        <f t="shared" si="10"/>
        <v>741.56722006903408</v>
      </c>
      <c r="T37" s="91">
        <f t="shared" si="10"/>
        <v>793.64753355485016</v>
      </c>
      <c r="U37" s="91">
        <f t="shared" si="10"/>
        <v>831.90321685170795</v>
      </c>
      <c r="V37" s="91">
        <f t="shared" si="10"/>
        <v>857.03421966053816</v>
      </c>
      <c r="W37" s="91">
        <f t="shared" si="10"/>
        <v>870.14143859435865</v>
      </c>
      <c r="X37" s="91">
        <f t="shared" si="10"/>
        <v>872.55861160859433</v>
      </c>
      <c r="Y37" s="91">
        <f t="shared" si="10"/>
        <v>865.72410838328938</v>
      </c>
      <c r="Z37" s="91">
        <f t="shared" si="10"/>
        <v>851.08736191692776</v>
      </c>
      <c r="AA37" s="91">
        <f t="shared" si="10"/>
        <v>830.04389723821112</v>
      </c>
      <c r="AB37" s="91">
        <f t="shared" si="10"/>
        <v>803.89306298995768</v>
      </c>
      <c r="AC37" s="91">
        <f t="shared" si="10"/>
        <v>401.94653149497884</v>
      </c>
      <c r="AD37" s="91">
        <f t="shared" si="10"/>
        <v>271.18528378279683</v>
      </c>
      <c r="AE37" s="91">
        <f t="shared" si="10"/>
        <v>258.39660714767547</v>
      </c>
      <c r="AF37" s="91">
        <f t="shared" si="10"/>
        <v>245.17022829740478</v>
      </c>
      <c r="AG37" s="91">
        <f t="shared" si="10"/>
        <v>231.74559023508988</v>
      </c>
      <c r="AH37" s="91">
        <f t="shared" si="10"/>
        <v>218.32057045068214</v>
      </c>
      <c r="AI37" s="91">
        <f t="shared" si="10"/>
        <v>205.05572331145649</v>
      </c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</row>
    <row r="38" spans="1:48" x14ac:dyDescent="0.25">
      <c r="A38" s="33"/>
      <c r="B38" s="33"/>
      <c r="C38" s="72">
        <v>5</v>
      </c>
      <c r="D38" s="73">
        <f t="shared" si="6"/>
        <v>95.111111111111114</v>
      </c>
      <c r="E38" s="90"/>
      <c r="F38" s="90"/>
      <c r="G38" s="90"/>
      <c r="H38" s="90"/>
      <c r="I38" s="90"/>
      <c r="J38" s="91">
        <f t="shared" ref="J38:AI38" si="11">(J3*H$24)</f>
        <v>8.0685664479064325</v>
      </c>
      <c r="K38" s="91">
        <f t="shared" si="11"/>
        <v>16.137132895812865</v>
      </c>
      <c r="L38" s="91">
        <f t="shared" si="11"/>
        <v>56.665434691928574</v>
      </c>
      <c r="M38" s="91">
        <f t="shared" si="11"/>
        <v>123.02299351534225</v>
      </c>
      <c r="N38" s="91">
        <f t="shared" si="11"/>
        <v>209.05879632083688</v>
      </c>
      <c r="O38" s="91">
        <f t="shared" si="11"/>
        <v>306.62494424964405</v>
      </c>
      <c r="P38" s="91">
        <f t="shared" si="11"/>
        <v>407.83103802136463</v>
      </c>
      <c r="Q38" s="91">
        <f t="shared" si="11"/>
        <v>506.08543033516793</v>
      </c>
      <c r="R38" s="91">
        <f t="shared" si="11"/>
        <v>596.44207892346151</v>
      </c>
      <c r="S38" s="91">
        <f t="shared" si="11"/>
        <v>675.57402484216607</v>
      </c>
      <c r="T38" s="91">
        <f t="shared" si="11"/>
        <v>741.56722006903408</v>
      </c>
      <c r="U38" s="91">
        <f t="shared" si="11"/>
        <v>793.64753355485016</v>
      </c>
      <c r="V38" s="91">
        <f t="shared" si="11"/>
        <v>831.90321685170795</v>
      </c>
      <c r="W38" s="91">
        <f t="shared" si="11"/>
        <v>857.03421966053816</v>
      </c>
      <c r="X38" s="91">
        <f t="shared" si="11"/>
        <v>870.14143859435865</v>
      </c>
      <c r="Y38" s="91">
        <f t="shared" si="11"/>
        <v>872.55861160859433</v>
      </c>
      <c r="Z38" s="91">
        <f t="shared" si="11"/>
        <v>865.72410838328938</v>
      </c>
      <c r="AA38" s="91">
        <f t="shared" si="11"/>
        <v>851.08736191692776</v>
      </c>
      <c r="AB38" s="91">
        <f t="shared" si="11"/>
        <v>830.04389723821112</v>
      </c>
      <c r="AC38" s="91">
        <f t="shared" si="11"/>
        <v>803.89306298995768</v>
      </c>
      <c r="AD38" s="91">
        <f t="shared" si="11"/>
        <v>401.94653149497884</v>
      </c>
      <c r="AE38" s="91">
        <f t="shared" si="11"/>
        <v>271.18528378279683</v>
      </c>
      <c r="AF38" s="91">
        <f t="shared" si="11"/>
        <v>258.39660714767547</v>
      </c>
      <c r="AG38" s="91">
        <f t="shared" si="11"/>
        <v>245.17022829740478</v>
      </c>
      <c r="AH38" s="91">
        <f t="shared" si="11"/>
        <v>231.74559023508988</v>
      </c>
      <c r="AI38" s="91">
        <f t="shared" si="11"/>
        <v>218.32057045068214</v>
      </c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</row>
    <row r="39" spans="1:48" x14ac:dyDescent="0.25">
      <c r="A39" s="33"/>
      <c r="B39" s="33"/>
      <c r="C39" s="72">
        <v>6</v>
      </c>
      <c r="D39" s="73">
        <f t="shared" si="6"/>
        <v>95.111111111111114</v>
      </c>
      <c r="E39" s="90"/>
      <c r="F39" s="90"/>
      <c r="G39" s="90"/>
      <c r="H39" s="90"/>
      <c r="I39" s="90"/>
      <c r="J39" s="90"/>
      <c r="K39" s="91">
        <f t="shared" ref="K39:AI39" si="12">(J3*I$25)</f>
        <v>8.0685664479064325</v>
      </c>
      <c r="L39" s="91">
        <f t="shared" si="12"/>
        <v>16.137132895812865</v>
      </c>
      <c r="M39" s="91">
        <f t="shared" si="12"/>
        <v>56.665434691928574</v>
      </c>
      <c r="N39" s="91">
        <f t="shared" si="12"/>
        <v>123.02299351534225</v>
      </c>
      <c r="O39" s="91">
        <f t="shared" si="12"/>
        <v>209.05879632083688</v>
      </c>
      <c r="P39" s="91">
        <f t="shared" si="12"/>
        <v>306.62494424964405</v>
      </c>
      <c r="Q39" s="91">
        <f t="shared" si="12"/>
        <v>407.83103802136463</v>
      </c>
      <c r="R39" s="91">
        <f t="shared" si="12"/>
        <v>506.08543033516793</v>
      </c>
      <c r="S39" s="91">
        <f t="shared" si="12"/>
        <v>596.44207892346151</v>
      </c>
      <c r="T39" s="91">
        <f t="shared" si="12"/>
        <v>675.57402484216607</v>
      </c>
      <c r="U39" s="91">
        <f t="shared" si="12"/>
        <v>741.56722006903408</v>
      </c>
      <c r="V39" s="91">
        <f t="shared" si="12"/>
        <v>793.64753355485016</v>
      </c>
      <c r="W39" s="91">
        <f t="shared" si="12"/>
        <v>831.90321685170795</v>
      </c>
      <c r="X39" s="91">
        <f t="shared" si="12"/>
        <v>857.03421966053816</v>
      </c>
      <c r="Y39" s="91">
        <f t="shared" si="12"/>
        <v>870.14143859435865</v>
      </c>
      <c r="Z39" s="91">
        <f t="shared" si="12"/>
        <v>872.55861160859433</v>
      </c>
      <c r="AA39" s="91">
        <f t="shared" si="12"/>
        <v>865.72410838328938</v>
      </c>
      <c r="AB39" s="91">
        <f t="shared" si="12"/>
        <v>851.08736191692776</v>
      </c>
      <c r="AC39" s="91">
        <f t="shared" si="12"/>
        <v>830.04389723821112</v>
      </c>
      <c r="AD39" s="91">
        <f t="shared" si="12"/>
        <v>803.89306298995768</v>
      </c>
      <c r="AE39" s="91">
        <f t="shared" si="12"/>
        <v>401.94653149497884</v>
      </c>
      <c r="AF39" s="91">
        <f t="shared" si="12"/>
        <v>271.18528378279683</v>
      </c>
      <c r="AG39" s="91">
        <f t="shared" si="12"/>
        <v>258.39660714767547</v>
      </c>
      <c r="AH39" s="91">
        <f t="shared" si="12"/>
        <v>245.17022829740478</v>
      </c>
      <c r="AI39" s="91">
        <f t="shared" si="12"/>
        <v>231.74559023508988</v>
      </c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</row>
    <row r="40" spans="1:48" x14ac:dyDescent="0.25">
      <c r="A40" s="33"/>
      <c r="B40" s="33"/>
      <c r="C40" s="72">
        <v>7</v>
      </c>
      <c r="D40" s="73">
        <f t="shared" si="6"/>
        <v>95.111111111111114</v>
      </c>
      <c r="E40" s="90"/>
      <c r="F40" s="90"/>
      <c r="G40" s="90"/>
      <c r="H40" s="90"/>
      <c r="I40" s="90"/>
      <c r="J40" s="90"/>
      <c r="K40" s="90"/>
      <c r="L40" s="91">
        <f t="shared" ref="L40:AI40" si="13">(J3*J$26)</f>
        <v>8.0685664479064325</v>
      </c>
      <c r="M40" s="91">
        <f t="shared" si="13"/>
        <v>16.137132895812865</v>
      </c>
      <c r="N40" s="91">
        <f t="shared" si="13"/>
        <v>56.665434691928574</v>
      </c>
      <c r="O40" s="91">
        <f t="shared" si="13"/>
        <v>123.02299351534225</v>
      </c>
      <c r="P40" s="91">
        <f t="shared" si="13"/>
        <v>209.05879632083688</v>
      </c>
      <c r="Q40" s="91">
        <f t="shared" si="13"/>
        <v>306.62494424964405</v>
      </c>
      <c r="R40" s="91">
        <f t="shared" si="13"/>
        <v>407.83103802136463</v>
      </c>
      <c r="S40" s="91">
        <f t="shared" si="13"/>
        <v>506.08543033516793</v>
      </c>
      <c r="T40" s="91">
        <f t="shared" si="13"/>
        <v>596.44207892346151</v>
      </c>
      <c r="U40" s="91">
        <f t="shared" si="13"/>
        <v>675.57402484216607</v>
      </c>
      <c r="V40" s="91">
        <f t="shared" si="13"/>
        <v>741.56722006903408</v>
      </c>
      <c r="W40" s="91">
        <f t="shared" si="13"/>
        <v>793.64753355485016</v>
      </c>
      <c r="X40" s="91">
        <f t="shared" si="13"/>
        <v>831.90321685170795</v>
      </c>
      <c r="Y40" s="91">
        <f t="shared" si="13"/>
        <v>857.03421966053816</v>
      </c>
      <c r="Z40" s="91">
        <f t="shared" si="13"/>
        <v>870.14143859435865</v>
      </c>
      <c r="AA40" s="91">
        <f t="shared" si="13"/>
        <v>872.55861160859433</v>
      </c>
      <c r="AB40" s="91">
        <f t="shared" si="13"/>
        <v>865.72410838328938</v>
      </c>
      <c r="AC40" s="91">
        <f t="shared" si="13"/>
        <v>851.08736191692776</v>
      </c>
      <c r="AD40" s="91">
        <f t="shared" si="13"/>
        <v>830.04389723821112</v>
      </c>
      <c r="AE40" s="91">
        <f t="shared" si="13"/>
        <v>803.89306298995768</v>
      </c>
      <c r="AF40" s="91">
        <f t="shared" si="13"/>
        <v>401.94653149497884</v>
      </c>
      <c r="AG40" s="91">
        <f t="shared" si="13"/>
        <v>271.18528378279683</v>
      </c>
      <c r="AH40" s="91">
        <f t="shared" si="13"/>
        <v>258.39660714767547</v>
      </c>
      <c r="AI40" s="91">
        <f t="shared" si="13"/>
        <v>245.17022829740478</v>
      </c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</row>
    <row r="41" spans="1:48" x14ac:dyDescent="0.25">
      <c r="A41" s="33"/>
      <c r="B41" s="33"/>
      <c r="C41" s="72">
        <v>8</v>
      </c>
      <c r="D41" s="73">
        <f t="shared" si="6"/>
        <v>95.111111111111114</v>
      </c>
      <c r="E41" s="107"/>
      <c r="F41" s="107"/>
      <c r="G41" s="107"/>
      <c r="H41" s="107"/>
      <c r="I41" s="107"/>
      <c r="J41" s="107"/>
      <c r="K41" s="107"/>
      <c r="L41" s="107"/>
      <c r="M41" s="108">
        <f t="shared" ref="M41:AI41" si="14">(J3*K$27)</f>
        <v>8.0685664479064325</v>
      </c>
      <c r="N41" s="108">
        <f t="shared" si="14"/>
        <v>16.137132895812865</v>
      </c>
      <c r="O41" s="108">
        <f t="shared" si="14"/>
        <v>56.665434691928574</v>
      </c>
      <c r="P41" s="108">
        <f t="shared" si="14"/>
        <v>123.02299351534225</v>
      </c>
      <c r="Q41" s="108">
        <f t="shared" si="14"/>
        <v>209.05879632083688</v>
      </c>
      <c r="R41" s="108">
        <f t="shared" si="14"/>
        <v>306.62494424964405</v>
      </c>
      <c r="S41" s="108">
        <f t="shared" si="14"/>
        <v>407.83103802136463</v>
      </c>
      <c r="T41" s="108">
        <f t="shared" si="14"/>
        <v>506.08543033516793</v>
      </c>
      <c r="U41" s="108">
        <f t="shared" si="14"/>
        <v>596.44207892346151</v>
      </c>
      <c r="V41" s="108">
        <f t="shared" si="14"/>
        <v>675.57402484216607</v>
      </c>
      <c r="W41" s="108">
        <f t="shared" si="14"/>
        <v>741.56722006903408</v>
      </c>
      <c r="X41" s="108">
        <f t="shared" si="14"/>
        <v>793.64753355485016</v>
      </c>
      <c r="Y41" s="108">
        <f t="shared" si="14"/>
        <v>831.90321685170795</v>
      </c>
      <c r="Z41" s="108">
        <f t="shared" si="14"/>
        <v>857.03421966053816</v>
      </c>
      <c r="AA41" s="108">
        <f t="shared" si="14"/>
        <v>870.14143859435865</v>
      </c>
      <c r="AB41" s="108">
        <f t="shared" si="14"/>
        <v>872.55861160859433</v>
      </c>
      <c r="AC41" s="108">
        <f t="shared" si="14"/>
        <v>865.72410838328938</v>
      </c>
      <c r="AD41" s="108">
        <f t="shared" si="14"/>
        <v>851.08736191692776</v>
      </c>
      <c r="AE41" s="108">
        <f t="shared" si="14"/>
        <v>830.04389723821112</v>
      </c>
      <c r="AF41" s="108">
        <f t="shared" si="14"/>
        <v>803.89306298995768</v>
      </c>
      <c r="AG41" s="108">
        <f t="shared" si="14"/>
        <v>401.94653149497884</v>
      </c>
      <c r="AH41" s="108">
        <f t="shared" si="14"/>
        <v>271.18528378279683</v>
      </c>
      <c r="AI41" s="108">
        <f t="shared" si="14"/>
        <v>258.39660714767547</v>
      </c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</row>
    <row r="42" spans="1:48" ht="15.75" thickBot="1" x14ac:dyDescent="0.3">
      <c r="A42" s="33"/>
      <c r="B42" s="33"/>
      <c r="C42" s="72">
        <v>9</v>
      </c>
      <c r="D42" s="106">
        <f t="shared" si="6"/>
        <v>95.111111111111114</v>
      </c>
      <c r="E42" s="109"/>
      <c r="F42" s="109"/>
      <c r="G42" s="109"/>
      <c r="H42" s="109"/>
      <c r="I42" s="109"/>
      <c r="J42" s="109"/>
      <c r="K42" s="109"/>
      <c r="L42" s="109"/>
      <c r="M42" s="109"/>
      <c r="N42" s="110">
        <f t="shared" ref="N42:AI42" si="15">(J3*L$28)</f>
        <v>8.0685664479064325</v>
      </c>
      <c r="O42" s="110">
        <f t="shared" si="15"/>
        <v>16.137132895812865</v>
      </c>
      <c r="P42" s="110">
        <f t="shared" si="15"/>
        <v>56.665434691928574</v>
      </c>
      <c r="Q42" s="110">
        <f t="shared" si="15"/>
        <v>123.02299351534225</v>
      </c>
      <c r="R42" s="110">
        <f t="shared" si="15"/>
        <v>209.05879632083688</v>
      </c>
      <c r="S42" s="110">
        <f t="shared" si="15"/>
        <v>306.62494424964405</v>
      </c>
      <c r="T42" s="110">
        <f t="shared" si="15"/>
        <v>407.83103802136463</v>
      </c>
      <c r="U42" s="110">
        <f t="shared" si="15"/>
        <v>506.08543033516793</v>
      </c>
      <c r="V42" s="110">
        <f t="shared" si="15"/>
        <v>596.44207892346151</v>
      </c>
      <c r="W42" s="110">
        <f t="shared" si="15"/>
        <v>675.57402484216607</v>
      </c>
      <c r="X42" s="110">
        <f t="shared" si="15"/>
        <v>741.56722006903408</v>
      </c>
      <c r="Y42" s="110">
        <f t="shared" si="15"/>
        <v>793.64753355485016</v>
      </c>
      <c r="Z42" s="110">
        <f t="shared" si="15"/>
        <v>831.90321685170795</v>
      </c>
      <c r="AA42" s="110">
        <f t="shared" si="15"/>
        <v>857.03421966053816</v>
      </c>
      <c r="AB42" s="110">
        <f t="shared" si="15"/>
        <v>870.14143859435865</v>
      </c>
      <c r="AC42" s="110">
        <f t="shared" si="15"/>
        <v>872.55861160859433</v>
      </c>
      <c r="AD42" s="110">
        <f t="shared" si="15"/>
        <v>865.72410838328938</v>
      </c>
      <c r="AE42" s="110">
        <f t="shared" si="15"/>
        <v>851.08736191692776</v>
      </c>
      <c r="AF42" s="110">
        <f t="shared" si="15"/>
        <v>830.04389723821112</v>
      </c>
      <c r="AG42" s="110">
        <f t="shared" si="15"/>
        <v>803.89306298995768</v>
      </c>
      <c r="AH42" s="110">
        <f t="shared" si="15"/>
        <v>401.94653149497884</v>
      </c>
      <c r="AI42" s="110">
        <f t="shared" si="15"/>
        <v>271.18528378279683</v>
      </c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</row>
    <row r="43" spans="1:48" x14ac:dyDescent="0.25">
      <c r="A43" s="33"/>
      <c r="B43" s="33"/>
      <c r="C43" s="127" t="s">
        <v>57</v>
      </c>
      <c r="D43" s="127"/>
      <c r="E43" s="128"/>
      <c r="F43" s="93">
        <f>SUM(F34:F42)</f>
        <v>8.0685664479064325</v>
      </c>
      <c r="G43" s="93">
        <f t="shared" ref="G43:AI43" si="16">SUM(G34:G42)</f>
        <v>24.205699343719296</v>
      </c>
      <c r="H43" s="93">
        <f t="shared" si="16"/>
        <v>80.87113403564787</v>
      </c>
      <c r="I43" s="93">
        <f t="shared" si="16"/>
        <v>203.89412755099011</v>
      </c>
      <c r="J43" s="93">
        <f t="shared" si="16"/>
        <v>412.95292387182701</v>
      </c>
      <c r="K43" s="93">
        <f t="shared" si="16"/>
        <v>719.57786812147106</v>
      </c>
      <c r="L43" s="93">
        <f t="shared" si="16"/>
        <v>1127.4089061428356</v>
      </c>
      <c r="M43" s="93">
        <f t="shared" si="16"/>
        <v>1633.4943364780033</v>
      </c>
      <c r="N43" s="93">
        <f t="shared" si="16"/>
        <v>2229.9364154014652</v>
      </c>
      <c r="O43" s="93">
        <f t="shared" si="16"/>
        <v>2897.4418737957249</v>
      </c>
      <c r="P43" s="93">
        <f t="shared" si="16"/>
        <v>3622.871960968946</v>
      </c>
      <c r="Q43" s="93">
        <f t="shared" si="16"/>
        <v>4359.8540598318677</v>
      </c>
      <c r="R43" s="93">
        <f t="shared" si="16"/>
        <v>5068.7342831682327</v>
      </c>
      <c r="S43" s="93">
        <f t="shared" si="16"/>
        <v>5716.7097065079342</v>
      </c>
      <c r="T43" s="93">
        <f t="shared" si="16"/>
        <v>6280.2262008526495</v>
      </c>
      <c r="U43" s="93">
        <f t="shared" si="16"/>
        <v>6744.9537744398795</v>
      </c>
      <c r="V43" s="93">
        <f t="shared" si="16"/>
        <v>7104.5924524880011</v>
      </c>
      <c r="W43" s="93">
        <f t="shared" si="16"/>
        <v>7359.2377354814662</v>
      </c>
      <c r="X43" s="93">
        <f t="shared" si="16"/>
        <v>7513.7076078775117</v>
      </c>
      <c r="Y43" s="93">
        <f t="shared" si="16"/>
        <v>7576.0334507984353</v>
      </c>
      <c r="Z43" s="93">
        <f t="shared" si="16"/>
        <v>7184.3324487385635</v>
      </c>
      <c r="AA43" s="93">
        <f t="shared" si="16"/>
        <v>6623.614515669653</v>
      </c>
      <c r="AB43" s="93">
        <f t="shared" si="16"/>
        <v>6024.9769031567903</v>
      </c>
      <c r="AC43" s="93">
        <f t="shared" si="16"/>
        <v>5400.005692859836</v>
      </c>
      <c r="AD43" s="93">
        <f t="shared" si="16"/>
        <v>4759.1926714863321</v>
      </c>
      <c r="AE43" s="93">
        <f t="shared" si="16"/>
        <v>4111.7891335537242</v>
      </c>
      <c r="AF43" s="93">
        <f t="shared" si="16"/>
        <v>3465.7574949482532</v>
      </c>
      <c r="AG43" s="93">
        <f t="shared" si="16"/>
        <v>2827.7922522577105</v>
      </c>
      <c r="AH43" s="93">
        <f t="shared" si="16"/>
        <v>2203.3874987054887</v>
      </c>
      <c r="AI43" s="93">
        <f t="shared" si="16"/>
        <v>1968.7999999999943</v>
      </c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</row>
    <row r="44" spans="1:48" ht="14.45" customHeight="1" x14ac:dyDescent="0.25">
      <c r="A44" s="33"/>
      <c r="B44" s="33"/>
      <c r="C44" s="129" t="s">
        <v>58</v>
      </c>
      <c r="D44" s="129"/>
      <c r="E44" s="129"/>
      <c r="F44" s="93">
        <f>F43*$E$8</f>
        <v>3.792226230516023</v>
      </c>
      <c r="G44" s="93">
        <f t="shared" ref="G44:AI44" si="17">G43*$E$8</f>
        <v>11.376678691548069</v>
      </c>
      <c r="H44" s="93">
        <f t="shared" si="17"/>
        <v>38.009432996754498</v>
      </c>
      <c r="I44" s="93">
        <f t="shared" si="17"/>
        <v>95.830239948965342</v>
      </c>
      <c r="J44" s="93">
        <f t="shared" si="17"/>
        <v>194.08787421975867</v>
      </c>
      <c r="K44" s="93">
        <f t="shared" si="17"/>
        <v>338.20159801709138</v>
      </c>
      <c r="L44" s="93">
        <f t="shared" si="17"/>
        <v>529.88218588713266</v>
      </c>
      <c r="M44" s="93">
        <f t="shared" si="17"/>
        <v>767.74233814466152</v>
      </c>
      <c r="N44" s="93">
        <f t="shared" si="17"/>
        <v>1048.0701152386887</v>
      </c>
      <c r="O44" s="93">
        <f t="shared" si="17"/>
        <v>1361.7976806839906</v>
      </c>
      <c r="P44" s="93">
        <f t="shared" si="17"/>
        <v>1702.7498216554045</v>
      </c>
      <c r="Q44" s="93">
        <f t="shared" si="17"/>
        <v>2049.1314081209775</v>
      </c>
      <c r="R44" s="93">
        <f t="shared" si="17"/>
        <v>2382.3051130890694</v>
      </c>
      <c r="S44" s="93">
        <f t="shared" si="17"/>
        <v>2686.853562058729</v>
      </c>
      <c r="T44" s="93">
        <f t="shared" si="17"/>
        <v>2951.7063144007452</v>
      </c>
      <c r="U44" s="93">
        <f t="shared" si="17"/>
        <v>3170.1282739867434</v>
      </c>
      <c r="V44" s="93">
        <f t="shared" si="17"/>
        <v>3339.1584526693605</v>
      </c>
      <c r="W44" s="93">
        <f t="shared" si="17"/>
        <v>3458.8417356762889</v>
      </c>
      <c r="X44" s="93">
        <f t="shared" si="17"/>
        <v>3531.4425757024301</v>
      </c>
      <c r="Y44" s="93">
        <f t="shared" si="17"/>
        <v>3560.7357218752645</v>
      </c>
      <c r="Z44" s="93">
        <f t="shared" si="17"/>
        <v>3376.6362509071246</v>
      </c>
      <c r="AA44" s="93">
        <f t="shared" si="17"/>
        <v>3113.0988223647369</v>
      </c>
      <c r="AB44" s="93">
        <f t="shared" si="17"/>
        <v>2831.7391444836912</v>
      </c>
      <c r="AC44" s="93">
        <f t="shared" si="17"/>
        <v>2538.002675644123</v>
      </c>
      <c r="AD44" s="93">
        <f t="shared" si="17"/>
        <v>2236.820555598576</v>
      </c>
      <c r="AE44" s="93">
        <f t="shared" si="17"/>
        <v>1932.5408927702504</v>
      </c>
      <c r="AF44" s="93">
        <f t="shared" si="17"/>
        <v>1628.9060226256788</v>
      </c>
      <c r="AG44" s="93">
        <f t="shared" si="17"/>
        <v>1329.0623585611238</v>
      </c>
      <c r="AH44" s="93">
        <f t="shared" si="17"/>
        <v>1035.5921243915795</v>
      </c>
      <c r="AI44" s="93">
        <f t="shared" si="17"/>
        <v>925.33599999999728</v>
      </c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</row>
    <row r="45" spans="1:48" ht="14.45" customHeight="1" x14ac:dyDescent="0.25">
      <c r="A45" s="33"/>
      <c r="B45" s="33"/>
      <c r="C45" s="130" t="s">
        <v>59</v>
      </c>
      <c r="D45" s="130"/>
      <c r="E45" s="130"/>
      <c r="F45" s="94">
        <f>0.489*(F44^0.89)</f>
        <v>1.601491842465872</v>
      </c>
      <c r="G45" s="94">
        <f t="shared" ref="G45:AI45" si="18">0.489*(G44^0.89)</f>
        <v>4.2575783375733494</v>
      </c>
      <c r="H45" s="94">
        <f t="shared" si="18"/>
        <v>12.456963651046472</v>
      </c>
      <c r="I45" s="94">
        <f t="shared" si="18"/>
        <v>28.369138750339133</v>
      </c>
      <c r="J45" s="94">
        <f t="shared" si="18"/>
        <v>53.165198305230376</v>
      </c>
      <c r="K45" s="94">
        <f t="shared" si="18"/>
        <v>87.15156542661245</v>
      </c>
      <c r="L45" s="94">
        <f t="shared" si="18"/>
        <v>129.96561110936258</v>
      </c>
      <c r="M45" s="94">
        <f t="shared" si="18"/>
        <v>180.78010991600263</v>
      </c>
      <c r="N45" s="94">
        <f t="shared" si="18"/>
        <v>238.48235936705044</v>
      </c>
      <c r="O45" s="94">
        <f t="shared" si="18"/>
        <v>301.0710965809713</v>
      </c>
      <c r="P45" s="94">
        <f t="shared" si="18"/>
        <v>367.31030248978396</v>
      </c>
      <c r="Q45" s="94">
        <f t="shared" si="18"/>
        <v>433.11775771200507</v>
      </c>
      <c r="R45" s="94">
        <f t="shared" si="18"/>
        <v>495.26373651888741</v>
      </c>
      <c r="S45" s="94">
        <f t="shared" si="18"/>
        <v>551.234025147848</v>
      </c>
      <c r="T45" s="94">
        <f t="shared" si="18"/>
        <v>599.3409578566359</v>
      </c>
      <c r="U45" s="94">
        <f t="shared" si="18"/>
        <v>638.65636202224232</v>
      </c>
      <c r="V45" s="94">
        <f t="shared" si="18"/>
        <v>668.8763093054506</v>
      </c>
      <c r="W45" s="94">
        <f t="shared" si="18"/>
        <v>690.171742046227</v>
      </c>
      <c r="X45" s="94">
        <f t="shared" si="18"/>
        <v>703.05009525111382</v>
      </c>
      <c r="Y45" s="94">
        <f t="shared" si="18"/>
        <v>708.23800692941518</v>
      </c>
      <c r="Z45" s="94">
        <f t="shared" si="18"/>
        <v>675.55368472492819</v>
      </c>
      <c r="AA45" s="94">
        <f t="shared" si="18"/>
        <v>628.42079313053921</v>
      </c>
      <c r="AB45" s="94">
        <f t="shared" si="18"/>
        <v>577.61205234101249</v>
      </c>
      <c r="AC45" s="94">
        <f t="shared" si="18"/>
        <v>523.97046368763699</v>
      </c>
      <c r="AD45" s="94">
        <f t="shared" si="18"/>
        <v>468.25301053407867</v>
      </c>
      <c r="AE45" s="94">
        <f t="shared" si="18"/>
        <v>411.1150686917166</v>
      </c>
      <c r="AF45" s="94">
        <f t="shared" si="18"/>
        <v>353.09886776338851</v>
      </c>
      <c r="AG45" s="94">
        <f t="shared" si="18"/>
        <v>294.62135862581681</v>
      </c>
      <c r="AH45" s="94">
        <f t="shared" si="18"/>
        <v>235.95372439793846</v>
      </c>
      <c r="AI45" s="94">
        <f t="shared" si="18"/>
        <v>213.45944568306527</v>
      </c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</row>
    <row r="46" spans="1:48" ht="14.45" customHeight="1" x14ac:dyDescent="0.25">
      <c r="A46" s="33"/>
      <c r="B46" s="33"/>
      <c r="C46" s="131" t="s">
        <v>60</v>
      </c>
      <c r="D46" s="131"/>
      <c r="E46" s="131"/>
      <c r="F46" s="95">
        <f>F44+F45</f>
        <v>5.393718072981895</v>
      </c>
      <c r="G46" s="95">
        <f>F46+G44+G45</f>
        <v>21.027975102103312</v>
      </c>
      <c r="H46" s="95">
        <f t="shared" ref="H46:AI46" si="19">G46+H44+H45</f>
        <v>71.494371749904275</v>
      </c>
      <c r="I46" s="95">
        <f t="shared" si="19"/>
        <v>195.69375044920872</v>
      </c>
      <c r="J46" s="95">
        <f t="shared" si="19"/>
        <v>442.9468229741978</v>
      </c>
      <c r="K46" s="95">
        <f t="shared" si="19"/>
        <v>868.29998641790166</v>
      </c>
      <c r="L46" s="95">
        <f t="shared" si="19"/>
        <v>1528.1477834143968</v>
      </c>
      <c r="M46" s="95">
        <f t="shared" si="19"/>
        <v>2476.670231475061</v>
      </c>
      <c r="N46" s="95">
        <f t="shared" si="19"/>
        <v>3763.2227060808</v>
      </c>
      <c r="O46" s="95">
        <f t="shared" si="19"/>
        <v>5426.0914833457618</v>
      </c>
      <c r="P46" s="95">
        <f t="shared" si="19"/>
        <v>7496.1516074909496</v>
      </c>
      <c r="Q46" s="95">
        <f t="shared" si="19"/>
        <v>9978.4007733239323</v>
      </c>
      <c r="R46" s="95">
        <f t="shared" si="19"/>
        <v>12855.969622931889</v>
      </c>
      <c r="S46" s="95">
        <f t="shared" si="19"/>
        <v>16094.057210138466</v>
      </c>
      <c r="T46" s="95">
        <f t="shared" si="19"/>
        <v>19645.104482395847</v>
      </c>
      <c r="U46" s="95">
        <f t="shared" si="19"/>
        <v>23453.889118404833</v>
      </c>
      <c r="V46" s="95">
        <f t="shared" si="19"/>
        <v>27461.923880379647</v>
      </c>
      <c r="W46" s="95">
        <f t="shared" si="19"/>
        <v>31610.937358102161</v>
      </c>
      <c r="X46" s="95">
        <f t="shared" si="19"/>
        <v>35845.430029055708</v>
      </c>
      <c r="Y46" s="95">
        <f t="shared" si="19"/>
        <v>40114.403757860389</v>
      </c>
      <c r="Z46" s="95">
        <f t="shared" si="19"/>
        <v>44166.593693492447</v>
      </c>
      <c r="AA46" s="95">
        <f t="shared" si="19"/>
        <v>47908.113308987726</v>
      </c>
      <c r="AB46" s="95">
        <f t="shared" si="19"/>
        <v>51317.46450581243</v>
      </c>
      <c r="AC46" s="95">
        <f t="shared" si="19"/>
        <v>54379.437645144186</v>
      </c>
      <c r="AD46" s="95">
        <f t="shared" si="19"/>
        <v>57084.51121127684</v>
      </c>
      <c r="AE46" s="95">
        <f t="shared" si="19"/>
        <v>59428.167172738809</v>
      </c>
      <c r="AF46" s="95">
        <f t="shared" si="19"/>
        <v>61410.172063127873</v>
      </c>
      <c r="AG46" s="95">
        <f t="shared" si="19"/>
        <v>63033.855780314814</v>
      </c>
      <c r="AH46" s="95">
        <f t="shared" si="19"/>
        <v>64305.40162910433</v>
      </c>
      <c r="AI46" s="95">
        <f t="shared" si="19"/>
        <v>65444.197074787393</v>
      </c>
      <c r="AJ46" s="9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</row>
    <row r="47" spans="1:48" ht="15.6" customHeight="1" x14ac:dyDescent="0.25">
      <c r="A47" s="33"/>
      <c r="B47" s="33"/>
      <c r="C47" s="132" t="s">
        <v>61</v>
      </c>
      <c r="D47" s="132"/>
      <c r="E47" s="132"/>
      <c r="F47" s="96">
        <f>((F44+F45)*$E$9)</f>
        <v>19.77696626760028</v>
      </c>
      <c r="G47" s="96">
        <f t="shared" ref="G47:AI47" si="20">((G44+G45)*$E$9)</f>
        <v>57.325609106778529</v>
      </c>
      <c r="H47" s="96">
        <f t="shared" si="20"/>
        <v>185.04345437527022</v>
      </c>
      <c r="I47" s="96">
        <f t="shared" si="20"/>
        <v>455.39772189744974</v>
      </c>
      <c r="J47" s="96">
        <f t="shared" si="20"/>
        <v>906.5945992582931</v>
      </c>
      <c r="K47" s="96">
        <f t="shared" si="20"/>
        <v>1559.6282659602473</v>
      </c>
      <c r="L47" s="96">
        <f t="shared" si="20"/>
        <v>2419.4419223204827</v>
      </c>
      <c r="M47" s="96">
        <f t="shared" si="20"/>
        <v>3477.9156428891019</v>
      </c>
      <c r="N47" s="96">
        <f t="shared" si="20"/>
        <v>4717.3590735543758</v>
      </c>
      <c r="O47" s="96">
        <f t="shared" si="20"/>
        <v>6097.1855166381929</v>
      </c>
      <c r="P47" s="96">
        <f t="shared" si="20"/>
        <v>7590.2204551990244</v>
      </c>
      <c r="Q47" s="96">
        <f t="shared" si="20"/>
        <v>9101.5802747209364</v>
      </c>
      <c r="R47" s="96">
        <f t="shared" si="20"/>
        <v>10551.085781895841</v>
      </c>
      <c r="S47" s="96">
        <f t="shared" si="20"/>
        <v>11872.987819757449</v>
      </c>
      <c r="T47" s="96">
        <f t="shared" si="20"/>
        <v>13020.50666494373</v>
      </c>
      <c r="U47" s="96">
        <f t="shared" si="20"/>
        <v>13965.54366536628</v>
      </c>
      <c r="V47" s="96">
        <f t="shared" si="20"/>
        <v>14696.127460574306</v>
      </c>
      <c r="W47" s="96">
        <f t="shared" si="20"/>
        <v>15213.04941831589</v>
      </c>
      <c r="X47" s="96">
        <f t="shared" si="20"/>
        <v>15526.47312682966</v>
      </c>
      <c r="Y47" s="96">
        <f t="shared" si="20"/>
        <v>15652.903672283826</v>
      </c>
      <c r="Z47" s="96">
        <f t="shared" si="20"/>
        <v>14858.029763984194</v>
      </c>
      <c r="AA47" s="96">
        <f t="shared" si="20"/>
        <v>13718.905256816011</v>
      </c>
      <c r="AB47" s="96">
        <f t="shared" si="20"/>
        <v>12500.954388357248</v>
      </c>
      <c r="AC47" s="96">
        <f t="shared" si="20"/>
        <v>11227.234844216451</v>
      </c>
      <c r="AD47" s="96">
        <f t="shared" si="20"/>
        <v>9918.6030758197339</v>
      </c>
      <c r="AE47" s="96">
        <f t="shared" si="20"/>
        <v>8593.4051920272123</v>
      </c>
      <c r="AF47" s="96">
        <f t="shared" si="20"/>
        <v>7267.3512647599136</v>
      </c>
      <c r="AG47" s="96">
        <f t="shared" si="20"/>
        <v>5953.5069630187818</v>
      </c>
      <c r="AH47" s="96">
        <f t="shared" si="20"/>
        <v>4662.3347788948995</v>
      </c>
      <c r="AI47" s="96">
        <f t="shared" si="20"/>
        <v>4175.5833008378959</v>
      </c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</row>
    <row r="48" spans="1:48" ht="15.6" customHeight="1" x14ac:dyDescent="0.25">
      <c r="A48" s="33"/>
      <c r="B48" s="33"/>
      <c r="C48" s="131" t="s">
        <v>62</v>
      </c>
      <c r="D48" s="131"/>
      <c r="E48" s="131"/>
      <c r="F48" s="97">
        <f>F47</f>
        <v>19.77696626760028</v>
      </c>
      <c r="G48" s="95">
        <f>G47+F48</f>
        <v>77.102575374378802</v>
      </c>
      <c r="H48" s="95">
        <f t="shared" ref="H48:AG48" si="21">H47+G48</f>
        <v>262.14602974964902</v>
      </c>
      <c r="I48" s="95">
        <f t="shared" si="21"/>
        <v>717.54375164709882</v>
      </c>
      <c r="J48" s="98">
        <f t="shared" si="21"/>
        <v>1624.1383509053919</v>
      </c>
      <c r="K48" s="95">
        <f t="shared" si="21"/>
        <v>3183.7666168656392</v>
      </c>
      <c r="L48" s="95">
        <f t="shared" si="21"/>
        <v>5603.2085391861219</v>
      </c>
      <c r="M48" s="95">
        <f t="shared" si="21"/>
        <v>9081.1241820752239</v>
      </c>
      <c r="N48" s="99">
        <f t="shared" si="21"/>
        <v>13798.483255629599</v>
      </c>
      <c r="O48" s="98">
        <f t="shared" si="21"/>
        <v>19895.668772267793</v>
      </c>
      <c r="P48" s="95">
        <f t="shared" si="21"/>
        <v>27485.889227466818</v>
      </c>
      <c r="Q48" s="95">
        <f t="shared" si="21"/>
        <v>36587.469502187756</v>
      </c>
      <c r="R48" s="95">
        <f t="shared" si="21"/>
        <v>47138.555284083595</v>
      </c>
      <c r="S48" s="95">
        <f t="shared" si="21"/>
        <v>59011.543103841046</v>
      </c>
      <c r="T48" s="95">
        <f t="shared" si="21"/>
        <v>72032.049768784782</v>
      </c>
      <c r="U48" s="95">
        <f t="shared" si="21"/>
        <v>85997.593434151058</v>
      </c>
      <c r="V48" s="95">
        <f t="shared" si="21"/>
        <v>100693.72089472537</v>
      </c>
      <c r="W48" s="95">
        <f t="shared" si="21"/>
        <v>115906.77031304126</v>
      </c>
      <c r="X48" s="95">
        <f t="shared" si="21"/>
        <v>131433.24343987092</v>
      </c>
      <c r="Y48" s="98">
        <f t="shared" si="21"/>
        <v>147086.14711215475</v>
      </c>
      <c r="Z48" s="95">
        <f t="shared" si="21"/>
        <v>161944.17687613895</v>
      </c>
      <c r="AA48" s="95">
        <f t="shared" si="21"/>
        <v>175663.08213295497</v>
      </c>
      <c r="AB48" s="95">
        <f t="shared" si="21"/>
        <v>188164.0365213122</v>
      </c>
      <c r="AC48" s="95">
        <f t="shared" si="21"/>
        <v>199391.27136552864</v>
      </c>
      <c r="AD48" s="95">
        <f t="shared" si="21"/>
        <v>209309.87444134837</v>
      </c>
      <c r="AE48" s="95">
        <f t="shared" si="21"/>
        <v>217903.27963337558</v>
      </c>
      <c r="AF48" s="95">
        <f t="shared" si="21"/>
        <v>225170.63089813551</v>
      </c>
      <c r="AG48" s="95">
        <f t="shared" si="21"/>
        <v>231124.1378611543</v>
      </c>
      <c r="AH48" s="95">
        <f>AH47+AG48</f>
        <v>235786.47264004921</v>
      </c>
      <c r="AI48" s="100">
        <f>AI47+AH48</f>
        <v>239962.0559408871</v>
      </c>
      <c r="AJ48" s="9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</row>
    <row r="49" spans="1:49" x14ac:dyDescent="0.25">
      <c r="A49" s="33"/>
      <c r="B49" s="33"/>
      <c r="C49" s="125" t="s">
        <v>63</v>
      </c>
      <c r="D49" s="125"/>
      <c r="E49" s="101"/>
      <c r="F49" s="54">
        <f t="shared" ref="F49:AI49" si="22">F47/D29</f>
        <v>0.20793539300047023</v>
      </c>
      <c r="G49" s="54">
        <f t="shared" si="22"/>
        <v>0.30136126282769088</v>
      </c>
      <c r="H49" s="54">
        <f t="shared" si="22"/>
        <v>0.64851677935258245</v>
      </c>
      <c r="I49" s="54">
        <f t="shared" si="22"/>
        <v>1.1970150400341844</v>
      </c>
      <c r="J49" s="54">
        <f t="shared" si="22"/>
        <v>1.9063905124590277</v>
      </c>
      <c r="K49" s="54">
        <f t="shared" si="22"/>
        <v>2.732993456706041</v>
      </c>
      <c r="L49" s="54">
        <f t="shared" si="22"/>
        <v>3.6340082277844372</v>
      </c>
      <c r="M49" s="54">
        <f t="shared" si="22"/>
        <v>4.5708587596381314</v>
      </c>
      <c r="N49" s="54">
        <f t="shared" si="22"/>
        <v>5.5109334971429629</v>
      </c>
      <c r="O49" s="54">
        <f t="shared" si="22"/>
        <v>7.1228802764464882</v>
      </c>
      <c r="P49" s="54">
        <f t="shared" si="22"/>
        <v>8.8670799710268984</v>
      </c>
      <c r="Q49" s="54">
        <f t="shared" si="22"/>
        <v>10.632687236823525</v>
      </c>
      <c r="R49" s="54">
        <f t="shared" si="22"/>
        <v>12.326034791934395</v>
      </c>
      <c r="S49" s="54">
        <f t="shared" si="22"/>
        <v>13.870312873548423</v>
      </c>
      <c r="T49" s="54">
        <f t="shared" si="22"/>
        <v>15.210872272130528</v>
      </c>
      <c r="U49" s="54">
        <f t="shared" si="22"/>
        <v>16.314887459540049</v>
      </c>
      <c r="V49" s="54">
        <f t="shared" si="22"/>
        <v>17.168373201605501</v>
      </c>
      <c r="W49" s="54">
        <f t="shared" si="22"/>
        <v>17.772253993359687</v>
      </c>
      <c r="X49" s="54">
        <f t="shared" si="22"/>
        <v>18.138403185548672</v>
      </c>
      <c r="Y49" s="54">
        <f t="shared" si="22"/>
        <v>18.286102420892323</v>
      </c>
      <c r="Z49" s="54">
        <f t="shared" si="22"/>
        <v>17.357511406523592</v>
      </c>
      <c r="AA49" s="54">
        <f t="shared" si="22"/>
        <v>16.0267584775888</v>
      </c>
      <c r="AB49" s="54">
        <f t="shared" si="22"/>
        <v>14.603918677987441</v>
      </c>
      <c r="AC49" s="54">
        <f t="shared" si="22"/>
        <v>13.115928556327631</v>
      </c>
      <c r="AD49" s="54">
        <f t="shared" si="22"/>
        <v>11.587153125957634</v>
      </c>
      <c r="AE49" s="54">
        <f t="shared" si="22"/>
        <v>10.039024757041137</v>
      </c>
      <c r="AF49" s="54">
        <f t="shared" si="22"/>
        <v>8.489896337336349</v>
      </c>
      <c r="AG49" s="54">
        <f t="shared" si="22"/>
        <v>6.9550314988537183</v>
      </c>
      <c r="AH49" s="54">
        <f t="shared" si="22"/>
        <v>5.446652779082827</v>
      </c>
      <c r="AI49" s="54">
        <f t="shared" si="22"/>
        <v>4.8780178748106264</v>
      </c>
      <c r="AJ49" s="54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</row>
    <row r="50" spans="1:49" x14ac:dyDescent="0.25">
      <c r="A50" s="33"/>
      <c r="B50" s="33"/>
      <c r="C50" s="126" t="s">
        <v>64</v>
      </c>
      <c r="D50" s="126"/>
      <c r="E50" s="102"/>
      <c r="F50" s="103">
        <f>F49</f>
        <v>0.20793539300047023</v>
      </c>
      <c r="G50" s="104">
        <f>F50+G49</f>
        <v>0.50929665582816108</v>
      </c>
      <c r="H50" s="104">
        <f t="shared" ref="H50:AI50" si="23">G50+H49</f>
        <v>1.1578134351807434</v>
      </c>
      <c r="I50" s="104">
        <f t="shared" si="23"/>
        <v>2.3548284752149278</v>
      </c>
      <c r="J50" s="104">
        <f t="shared" si="23"/>
        <v>4.2612189876739555</v>
      </c>
      <c r="K50" s="104">
        <f t="shared" si="23"/>
        <v>6.9942124443799969</v>
      </c>
      <c r="L50" s="104">
        <f t="shared" si="23"/>
        <v>10.628220672164435</v>
      </c>
      <c r="M50" s="104">
        <f t="shared" si="23"/>
        <v>15.199079431802566</v>
      </c>
      <c r="N50" s="104">
        <f t="shared" si="23"/>
        <v>20.710012928945531</v>
      </c>
      <c r="O50" s="104">
        <f t="shared" si="23"/>
        <v>27.832893205392018</v>
      </c>
      <c r="P50" s="104">
        <f t="shared" si="23"/>
        <v>36.699973176418915</v>
      </c>
      <c r="Q50" s="104">
        <f t="shared" si="23"/>
        <v>47.332660413242436</v>
      </c>
      <c r="R50" s="104">
        <f t="shared" si="23"/>
        <v>59.658695205176834</v>
      </c>
      <c r="S50" s="104">
        <f t="shared" si="23"/>
        <v>73.529008078725255</v>
      </c>
      <c r="T50" s="104">
        <f t="shared" si="23"/>
        <v>88.739880350855785</v>
      </c>
      <c r="U50" s="104">
        <f t="shared" si="23"/>
        <v>105.05476781039583</v>
      </c>
      <c r="V50" s="104">
        <f t="shared" si="23"/>
        <v>122.22314101200134</v>
      </c>
      <c r="W50" s="104">
        <f t="shared" si="23"/>
        <v>139.99539500536102</v>
      </c>
      <c r="X50" s="104">
        <f t="shared" si="23"/>
        <v>158.13379819090969</v>
      </c>
      <c r="Y50" s="104">
        <f t="shared" si="23"/>
        <v>176.41990061180201</v>
      </c>
      <c r="Z50" s="104">
        <f t="shared" si="23"/>
        <v>193.77741201832561</v>
      </c>
      <c r="AA50" s="104">
        <f t="shared" si="23"/>
        <v>209.80417049591441</v>
      </c>
      <c r="AB50" s="104">
        <f t="shared" si="23"/>
        <v>224.40808917390186</v>
      </c>
      <c r="AC50" s="104">
        <f t="shared" si="23"/>
        <v>237.5240177302295</v>
      </c>
      <c r="AD50" s="104">
        <f t="shared" si="23"/>
        <v>249.11117085618713</v>
      </c>
      <c r="AE50" s="104">
        <f t="shared" si="23"/>
        <v>259.15019561322828</v>
      </c>
      <c r="AF50" s="104">
        <f t="shared" si="23"/>
        <v>267.64009195056462</v>
      </c>
      <c r="AG50" s="104">
        <f t="shared" si="23"/>
        <v>274.59512344941834</v>
      </c>
      <c r="AH50" s="104">
        <f t="shared" si="23"/>
        <v>280.04177622850119</v>
      </c>
      <c r="AI50" s="104">
        <f t="shared" si="23"/>
        <v>284.9197941033118</v>
      </c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</row>
    <row r="51" spans="1:49" x14ac:dyDescent="0.25">
      <c r="A51" s="33"/>
      <c r="B51" s="33"/>
      <c r="C51" s="33"/>
      <c r="D51" s="33"/>
      <c r="E51" s="33"/>
      <c r="F51" s="33"/>
      <c r="G51" s="93"/>
      <c r="H51" s="33"/>
      <c r="I51" s="33"/>
      <c r="J51" s="33"/>
      <c r="K51" s="33"/>
      <c r="L51" s="33"/>
      <c r="M51" s="33"/>
      <c r="N51" s="8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</row>
    <row r="52" spans="1:49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</row>
    <row r="53" spans="1:49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</row>
  </sheetData>
  <mergeCells count="8">
    <mergeCell ref="C49:D49"/>
    <mergeCell ref="C50:D50"/>
    <mergeCell ref="C43:E43"/>
    <mergeCell ref="C44:E44"/>
    <mergeCell ref="C45:E45"/>
    <mergeCell ref="C46:E46"/>
    <mergeCell ref="C47:E47"/>
    <mergeCell ref="C48:E4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A0AE3-5692-4281-92B6-F6AACCA7F8C6}">
  <dimension ref="A1:AW53"/>
  <sheetViews>
    <sheetView zoomScale="60" zoomScaleNormal="60" workbookViewId="0">
      <selection activeCell="AI48" sqref="AI48"/>
    </sheetView>
  </sheetViews>
  <sheetFormatPr defaultColWidth="11.42578125" defaultRowHeight="15" x14ac:dyDescent="0.25"/>
  <cols>
    <col min="1" max="1" width="7.28515625" style="38" customWidth="1"/>
    <col min="2" max="2" width="11.42578125" style="38"/>
    <col min="3" max="3" width="19.42578125" style="38" customWidth="1"/>
    <col min="4" max="11" width="14.5703125" style="38" customWidth="1"/>
    <col min="12" max="12" width="18.85546875" style="38" bestFit="1" customWidth="1"/>
    <col min="13" max="13" width="17.28515625" style="38" customWidth="1"/>
    <col min="14" max="31" width="16.7109375" style="38" customWidth="1"/>
    <col min="32" max="32" width="14.28515625" style="38" bestFit="1" customWidth="1"/>
    <col min="33" max="34" width="13.85546875" style="38" bestFit="1" customWidth="1"/>
    <col min="35" max="35" width="17.28515625" style="38" bestFit="1" customWidth="1"/>
    <col min="36" max="36" width="7.28515625" style="38" bestFit="1" customWidth="1"/>
    <col min="37" max="39" width="14.7109375" style="38" bestFit="1" customWidth="1"/>
    <col min="40" max="16384" width="11.42578125" style="38"/>
  </cols>
  <sheetData>
    <row r="1" spans="1:48" ht="28.5" customHeight="1" thickBot="1" x14ac:dyDescent="0.3">
      <c r="A1" s="33"/>
      <c r="B1" s="34" t="s">
        <v>37</v>
      </c>
      <c r="C1" s="33"/>
      <c r="D1" s="33"/>
      <c r="E1" s="33"/>
      <c r="F1" s="33"/>
      <c r="G1" s="33"/>
      <c r="H1" s="33"/>
      <c r="I1" s="35" t="s">
        <v>38</v>
      </c>
      <c r="J1" s="36"/>
      <c r="K1" s="36"/>
      <c r="L1" s="36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 s="37"/>
      <c r="AD1" s="37"/>
      <c r="AE1"/>
      <c r="AF1"/>
      <c r="AG1"/>
      <c r="AH1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</row>
    <row r="2" spans="1:48" ht="22.5" x14ac:dyDescent="0.35">
      <c r="A2" s="33"/>
      <c r="B2" s="33"/>
      <c r="C2" s="33"/>
      <c r="D2" s="39" t="s">
        <v>39</v>
      </c>
      <c r="E2" s="40"/>
      <c r="F2" s="33"/>
      <c r="G2" s="33"/>
      <c r="H2" s="33"/>
      <c r="I2" s="41" t="s">
        <v>40</v>
      </c>
      <c r="J2" s="41">
        <v>1</v>
      </c>
      <c r="K2" s="41">
        <v>2</v>
      </c>
      <c r="L2" s="41">
        <v>3</v>
      </c>
      <c r="M2" s="41">
        <v>4</v>
      </c>
      <c r="N2" s="41">
        <v>5</v>
      </c>
      <c r="O2" s="41">
        <v>6</v>
      </c>
      <c r="P2" s="41">
        <v>7</v>
      </c>
      <c r="Q2" s="41">
        <v>8</v>
      </c>
      <c r="R2" s="41">
        <v>9</v>
      </c>
      <c r="S2" s="41">
        <v>10</v>
      </c>
      <c r="T2" s="41">
        <v>11</v>
      </c>
      <c r="U2" s="41">
        <v>12</v>
      </c>
      <c r="V2" s="41">
        <v>13</v>
      </c>
      <c r="W2" s="41">
        <v>14</v>
      </c>
      <c r="X2" s="41">
        <v>15</v>
      </c>
      <c r="Y2" s="41">
        <v>16</v>
      </c>
      <c r="Z2" s="41">
        <v>17</v>
      </c>
      <c r="AA2" s="41">
        <v>18</v>
      </c>
      <c r="AB2" s="41">
        <v>19</v>
      </c>
      <c r="AC2" s="41">
        <v>20</v>
      </c>
      <c r="AD2" s="41">
        <v>21</v>
      </c>
      <c r="AE2" s="41">
        <v>22</v>
      </c>
      <c r="AF2" s="41">
        <v>23</v>
      </c>
      <c r="AG2" s="41">
        <v>24</v>
      </c>
      <c r="AH2" s="41">
        <v>25</v>
      </c>
      <c r="AI2" s="41">
        <v>26</v>
      </c>
      <c r="AJ2" s="41">
        <v>27</v>
      </c>
      <c r="AK2" s="41">
        <v>28</v>
      </c>
      <c r="AL2" s="41">
        <v>29</v>
      </c>
      <c r="AM2" s="41">
        <v>30</v>
      </c>
      <c r="AN2" s="33"/>
      <c r="AO2" s="33"/>
      <c r="AP2" s="33"/>
      <c r="AQ2" s="33"/>
      <c r="AR2" s="33"/>
      <c r="AS2" s="33"/>
      <c r="AT2" s="33"/>
      <c r="AU2" s="33"/>
      <c r="AV2" s="33"/>
    </row>
    <row r="3" spans="1:48" ht="15.75" thickBot="1" x14ac:dyDescent="0.3">
      <c r="A3" s="33"/>
      <c r="B3" s="33"/>
      <c r="C3" s="33"/>
      <c r="D3" s="42"/>
      <c r="E3" s="43"/>
      <c r="F3" s="33"/>
      <c r="G3" s="33"/>
      <c r="H3" s="33"/>
      <c r="I3" s="44" t="s">
        <v>41</v>
      </c>
      <c r="J3" s="45">
        <f>K3/2</f>
        <v>8.4833058447614365E-2</v>
      </c>
      <c r="K3" s="45">
        <f>K7-J7</f>
        <v>0.16966611689522873</v>
      </c>
      <c r="L3" s="45">
        <f t="shared" ref="L3:AM3" si="0">L7-K7</f>
        <v>0.5957814395179406</v>
      </c>
      <c r="M3" s="45">
        <f t="shared" si="0"/>
        <v>1.2934660533155142</v>
      </c>
      <c r="N3" s="45">
        <f t="shared" si="0"/>
        <v>2.1980480921583316</v>
      </c>
      <c r="O3" s="45">
        <f t="shared" si="0"/>
        <v>3.2238603951481268</v>
      </c>
      <c r="P3" s="45">
        <f t="shared" si="0"/>
        <v>4.2879431567666844</v>
      </c>
      <c r="Q3" s="45">
        <f t="shared" si="0"/>
        <v>5.3209916740847092</v>
      </c>
      <c r="R3" s="45">
        <f t="shared" si="0"/>
        <v>6.2710031662513472</v>
      </c>
      <c r="S3" s="45">
        <f t="shared" si="0"/>
        <v>7.1029979247424002</v>
      </c>
      <c r="T3" s="45">
        <f t="shared" si="0"/>
        <v>7.7968516128753578</v>
      </c>
      <c r="U3" s="45">
        <f t="shared" si="0"/>
        <v>8.3444250023290323</v>
      </c>
      <c r="V3" s="45">
        <f t="shared" si="0"/>
        <v>8.7466459715716951</v>
      </c>
      <c r="W3" s="45">
        <f t="shared" si="0"/>
        <v>9.010873804842106</v>
      </c>
      <c r="X3" s="45">
        <f t="shared" si="0"/>
        <v>9.1486833497070421</v>
      </c>
      <c r="Y3" s="45">
        <f t="shared" si="0"/>
        <v>9.1740975519595196</v>
      </c>
      <c r="Z3" s="45">
        <f t="shared" si="0"/>
        <v>9.1022394573009393</v>
      </c>
      <c r="AA3" s="45">
        <f t="shared" si="0"/>
        <v>8.9483484313695669</v>
      </c>
      <c r="AB3" s="45">
        <f t="shared" si="0"/>
        <v>8.7270970504017527</v>
      </c>
      <c r="AC3" s="45">
        <f t="shared" si="0"/>
        <v>8.4521466903149758</v>
      </c>
      <c r="AD3" s="45">
        <f>AC3/2</f>
        <v>4.2260733451574879</v>
      </c>
      <c r="AE3" s="45">
        <f>AE7-AD7</f>
        <v>2.8512471425761348</v>
      </c>
      <c r="AF3" s="45">
        <f>AF7-AE7</f>
        <v>2.7167867573937841</v>
      </c>
      <c r="AG3" s="45">
        <f t="shared" si="0"/>
        <v>2.5777243629400033</v>
      </c>
      <c r="AH3" s="45">
        <f t="shared" si="0"/>
        <v>2.4365774674250105</v>
      </c>
      <c r="AI3" s="45">
        <f t="shared" si="0"/>
        <v>2.2954265584767981</v>
      </c>
      <c r="AJ3" s="45">
        <f t="shared" si="0"/>
        <v>2.1559597077139117</v>
      </c>
      <c r="AK3" s="45">
        <f t="shared" si="0"/>
        <v>2.0195185641694096</v>
      </c>
      <c r="AL3" s="45">
        <f t="shared" si="0"/>
        <v>1.8871434403500302</v>
      </c>
      <c r="AM3" s="45">
        <f t="shared" si="0"/>
        <v>1.7596159989548568</v>
      </c>
      <c r="AN3" s="33"/>
      <c r="AO3" s="33"/>
      <c r="AP3" s="33"/>
      <c r="AQ3" s="33"/>
      <c r="AR3" s="33"/>
      <c r="AS3" s="33"/>
      <c r="AT3" s="33"/>
      <c r="AU3" s="33"/>
      <c r="AV3" s="33"/>
    </row>
    <row r="4" spans="1:48" x14ac:dyDescent="0.25">
      <c r="A4" s="33"/>
      <c r="B4" s="33"/>
      <c r="C4" s="33"/>
      <c r="D4" s="46" t="s">
        <v>42</v>
      </c>
      <c r="E4" s="47">
        <v>239.16487604781742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1:48" ht="17.25" x14ac:dyDescent="0.25">
      <c r="A5" s="33"/>
      <c r="B5" s="33"/>
      <c r="C5" s="33"/>
      <c r="D5" s="46" t="s">
        <v>43</v>
      </c>
      <c r="E5" s="47">
        <v>87.545419569156479</v>
      </c>
      <c r="F5" s="33"/>
      <c r="G5" s="33"/>
      <c r="H5" s="33"/>
      <c r="I5" s="35" t="s">
        <v>44</v>
      </c>
      <c r="J5" s="36"/>
      <c r="K5" s="36"/>
      <c r="L5" s="36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</row>
    <row r="6" spans="1:48" x14ac:dyDescent="0.25">
      <c r="A6" s="33"/>
      <c r="B6" s="33"/>
      <c r="C6" s="33"/>
      <c r="D6" s="46" t="s">
        <v>45</v>
      </c>
      <c r="E6" s="48">
        <v>9.0999999999999998E-2</v>
      </c>
      <c r="F6" s="33"/>
      <c r="G6" s="33"/>
      <c r="H6" s="33"/>
      <c r="I6" s="41" t="s">
        <v>46</v>
      </c>
      <c r="J6" s="41">
        <v>1</v>
      </c>
      <c r="K6" s="41">
        <v>2</v>
      </c>
      <c r="L6" s="41">
        <v>3</v>
      </c>
      <c r="M6" s="41">
        <v>4</v>
      </c>
      <c r="N6" s="41">
        <v>5</v>
      </c>
      <c r="O6" s="41">
        <v>6</v>
      </c>
      <c r="P6" s="41">
        <v>7</v>
      </c>
      <c r="Q6" s="41">
        <v>8</v>
      </c>
      <c r="R6" s="41">
        <v>9</v>
      </c>
      <c r="S6" s="41">
        <v>10</v>
      </c>
      <c r="T6" s="41">
        <v>11</v>
      </c>
      <c r="U6" s="41">
        <v>12</v>
      </c>
      <c r="V6" s="41">
        <v>13</v>
      </c>
      <c r="W6" s="41">
        <v>14</v>
      </c>
      <c r="X6" s="41">
        <v>15</v>
      </c>
      <c r="Y6" s="41">
        <v>16</v>
      </c>
      <c r="Z6" s="41">
        <v>17</v>
      </c>
      <c r="AA6" s="41">
        <v>18</v>
      </c>
      <c r="AB6" s="41">
        <v>19</v>
      </c>
      <c r="AC6" s="41">
        <v>20</v>
      </c>
      <c r="AD6" s="41">
        <v>21</v>
      </c>
      <c r="AE6" s="41">
        <v>22</v>
      </c>
      <c r="AF6" s="41">
        <v>23</v>
      </c>
      <c r="AG6" s="41">
        <v>24</v>
      </c>
      <c r="AH6" s="41">
        <v>25</v>
      </c>
      <c r="AI6" s="41">
        <v>26</v>
      </c>
      <c r="AJ6" s="41">
        <v>27</v>
      </c>
      <c r="AK6" s="41">
        <v>28</v>
      </c>
      <c r="AL6" s="41">
        <v>29</v>
      </c>
      <c r="AM6" s="41">
        <v>30</v>
      </c>
      <c r="AN6" s="33"/>
      <c r="AO6" s="33"/>
      <c r="AP6" s="33"/>
      <c r="AQ6" s="33"/>
      <c r="AR6" s="33"/>
      <c r="AS6" s="33"/>
      <c r="AT6" s="33"/>
      <c r="AU6" s="33"/>
      <c r="AV6" s="33"/>
    </row>
    <row r="7" spans="1:48" ht="15.75" thickBot="1" x14ac:dyDescent="0.3">
      <c r="A7" s="33"/>
      <c r="B7" s="33"/>
      <c r="C7" s="33"/>
      <c r="D7" s="46" t="s">
        <v>47</v>
      </c>
      <c r="E7" s="48">
        <v>4</v>
      </c>
      <c r="F7" s="33"/>
      <c r="G7" s="33"/>
      <c r="H7" s="33"/>
      <c r="I7" s="49" t="s">
        <v>41</v>
      </c>
      <c r="J7" s="50">
        <f>$E$4*(1-EXP(-$E$6*J6))^$E$7</f>
        <v>1.3690544780929716E-2</v>
      </c>
      <c r="K7" s="50">
        <f>$E$4*(1-EXP(-$E$6*K6))^$E$7</f>
        <v>0.18335666167615844</v>
      </c>
      <c r="L7" s="50">
        <f t="shared" ref="L7:AB7" si="1">$E$4*(1-EXP(-$E$6*L6))^$E$7</f>
        <v>0.7791381011940991</v>
      </c>
      <c r="M7" s="50">
        <f t="shared" si="1"/>
        <v>2.0726041545096132</v>
      </c>
      <c r="N7" s="50">
        <f t="shared" si="1"/>
        <v>4.2706522466679449</v>
      </c>
      <c r="O7" s="50">
        <f t="shared" si="1"/>
        <v>7.4945126418160717</v>
      </c>
      <c r="P7" s="50">
        <f t="shared" si="1"/>
        <v>11.782455798582756</v>
      </c>
      <c r="Q7" s="50">
        <f t="shared" si="1"/>
        <v>17.103447472667465</v>
      </c>
      <c r="R7" s="50">
        <f t="shared" si="1"/>
        <v>23.374450638918812</v>
      </c>
      <c r="S7" s="50">
        <f t="shared" si="1"/>
        <v>30.477448563661213</v>
      </c>
      <c r="T7" s="50">
        <f t="shared" si="1"/>
        <v>38.27430017653657</v>
      </c>
      <c r="U7" s="50">
        <f t="shared" si="1"/>
        <v>46.618725178865603</v>
      </c>
      <c r="V7" s="50">
        <f t="shared" si="1"/>
        <v>55.365371150437298</v>
      </c>
      <c r="W7" s="50">
        <f t="shared" si="1"/>
        <v>64.376244955279404</v>
      </c>
      <c r="X7" s="50">
        <f t="shared" si="1"/>
        <v>73.524928304986446</v>
      </c>
      <c r="Y7" s="50">
        <f t="shared" si="1"/>
        <v>82.699025856945966</v>
      </c>
      <c r="Z7" s="50">
        <f t="shared" si="1"/>
        <v>91.801265314246905</v>
      </c>
      <c r="AA7" s="50">
        <f t="shared" si="1"/>
        <v>100.74961374561647</v>
      </c>
      <c r="AB7" s="50">
        <f t="shared" si="1"/>
        <v>109.47671079601822</v>
      </c>
      <c r="AC7" s="50">
        <f>$E$4*(1-EXP(-$E$6*AC6))^$E$7</f>
        <v>117.9288574863332</v>
      </c>
      <c r="AD7" s="50">
        <f>$E$5*(1-EXP(-$E$6*AD6))^$E$7</f>
        <v>46.145533867851221</v>
      </c>
      <c r="AE7" s="50">
        <f t="shared" ref="AE7:AM7" si="2">$E$5*(1-EXP(-$E$6*AE6))^$E$7</f>
        <v>48.996781010427355</v>
      </c>
      <c r="AF7" s="50">
        <f t="shared" si="2"/>
        <v>51.713567767821139</v>
      </c>
      <c r="AG7" s="50">
        <f t="shared" si="2"/>
        <v>54.291292130761143</v>
      </c>
      <c r="AH7" s="50">
        <f t="shared" si="2"/>
        <v>56.727869598186153</v>
      </c>
      <c r="AI7" s="50">
        <f t="shared" si="2"/>
        <v>59.023296156662951</v>
      </c>
      <c r="AJ7" s="50">
        <f t="shared" si="2"/>
        <v>61.179255864376863</v>
      </c>
      <c r="AK7" s="50">
        <f t="shared" si="2"/>
        <v>63.198774428546272</v>
      </c>
      <c r="AL7" s="50">
        <f t="shared" si="2"/>
        <v>65.085917868896303</v>
      </c>
      <c r="AM7" s="50">
        <f t="shared" si="2"/>
        <v>66.845533867851159</v>
      </c>
      <c r="AN7" s="33"/>
      <c r="AO7" s="33"/>
      <c r="AP7" s="33"/>
      <c r="AQ7" s="33"/>
      <c r="AR7" s="33"/>
      <c r="AS7" s="33"/>
      <c r="AT7" s="33"/>
      <c r="AU7" s="33"/>
      <c r="AV7" s="33"/>
    </row>
    <row r="8" spans="1:48" ht="23.25" x14ac:dyDescent="0.25">
      <c r="A8" s="33"/>
      <c r="B8" s="33"/>
      <c r="C8" s="33"/>
      <c r="D8" s="51" t="s">
        <v>48</v>
      </c>
      <c r="E8" s="52">
        <v>0.47</v>
      </c>
      <c r="F8" s="33"/>
      <c r="G8" s="33"/>
      <c r="H8" s="33"/>
      <c r="I8" s="53"/>
      <c r="J8" s="54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</row>
    <row r="9" spans="1:48" ht="24" thickBot="1" x14ac:dyDescent="0.3">
      <c r="A9" s="33"/>
      <c r="B9" s="33"/>
      <c r="C9" s="33"/>
      <c r="D9" s="55" t="s">
        <v>49</v>
      </c>
      <c r="E9" s="56">
        <f>44/12</f>
        <v>3.6666666666666665</v>
      </c>
      <c r="F9" s="33"/>
      <c r="G9" s="33"/>
      <c r="H9" s="33"/>
      <c r="I9" s="57"/>
      <c r="J9" s="57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33"/>
      <c r="AO9" s="33"/>
      <c r="AP9" s="33"/>
      <c r="AQ9" s="33"/>
      <c r="AR9" s="33"/>
      <c r="AS9" s="33"/>
      <c r="AT9" s="33"/>
      <c r="AU9" s="33"/>
      <c r="AV9" s="33"/>
    </row>
    <row r="10" spans="1:48" x14ac:dyDescent="0.25">
      <c r="A10" s="33"/>
      <c r="B10" s="33"/>
      <c r="C10" s="33"/>
      <c r="D10" s="59" t="s">
        <v>50</v>
      </c>
      <c r="E10" s="59" t="s">
        <v>51</v>
      </c>
      <c r="F10" s="33"/>
      <c r="G10" s="33"/>
      <c r="H10" s="33"/>
      <c r="I10" s="57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33"/>
      <c r="AO10" s="33"/>
      <c r="AP10" s="33"/>
      <c r="AQ10" s="33"/>
      <c r="AR10" s="33"/>
      <c r="AS10" s="33"/>
      <c r="AT10" s="33"/>
      <c r="AU10" s="33"/>
      <c r="AV10" s="33"/>
    </row>
    <row r="11" spans="1:48" x14ac:dyDescent="0.25">
      <c r="A11" s="33"/>
      <c r="B11" s="33"/>
      <c r="C11" s="33"/>
      <c r="D11" s="60">
        <f>AVERAGE(J3:AC3)</f>
        <v>5.8999999999999941</v>
      </c>
      <c r="E11" s="61">
        <f>AVERAGE(AE3:AM3)</f>
        <v>2.2999999999999932</v>
      </c>
      <c r="F11" s="33">
        <f>D11*0.47*3.67</f>
        <v>10.176909999999989</v>
      </c>
      <c r="G11" s="33"/>
      <c r="H11" s="33"/>
      <c r="I11" s="57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33"/>
      <c r="AO11" s="33"/>
      <c r="AP11" s="33"/>
      <c r="AQ11" s="33"/>
      <c r="AR11" s="33"/>
      <c r="AS11" s="33"/>
      <c r="AT11" s="33"/>
      <c r="AU11" s="33"/>
      <c r="AV11" s="33"/>
    </row>
    <row r="12" spans="1:48" x14ac:dyDescent="0.25">
      <c r="A12" s="33"/>
      <c r="B12" s="33"/>
      <c r="F12" s="33"/>
      <c r="G12" s="33"/>
      <c r="H12" s="33"/>
      <c r="I12" s="57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33"/>
      <c r="AO12" s="33"/>
      <c r="AP12" s="33"/>
      <c r="AQ12" s="33"/>
      <c r="AR12" s="33"/>
      <c r="AS12" s="33"/>
      <c r="AT12" s="33"/>
      <c r="AU12" s="33"/>
      <c r="AV12" s="33"/>
    </row>
    <row r="13" spans="1:48" x14ac:dyDescent="0.25">
      <c r="A13" s="33"/>
      <c r="B13" s="65"/>
      <c r="C13" s="33"/>
      <c r="D13" s="62" t="s">
        <v>65</v>
      </c>
      <c r="E13" s="62">
        <f>'Restoration Area'!C30</f>
        <v>5128.4185535198403</v>
      </c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</row>
    <row r="14" spans="1:48" x14ac:dyDescent="0.25">
      <c r="A14" s="33"/>
      <c r="B14" s="33"/>
      <c r="C14" s="33"/>
      <c r="D14" s="62" t="s">
        <v>66</v>
      </c>
      <c r="E14" s="62">
        <f>E13/9</f>
        <v>569.82428372442666</v>
      </c>
      <c r="F14" s="33"/>
      <c r="G14" s="33"/>
      <c r="H14" s="33"/>
      <c r="I14" s="57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33"/>
      <c r="AO14" s="33"/>
      <c r="AP14" s="33"/>
      <c r="AQ14" s="33"/>
      <c r="AR14" s="33"/>
      <c r="AS14" s="33"/>
      <c r="AT14" s="33"/>
      <c r="AU14" s="33"/>
      <c r="AV14" s="33"/>
    </row>
    <row r="15" spans="1:48" x14ac:dyDescent="0.25">
      <c r="A15" s="33"/>
      <c r="B15" s="65" t="s">
        <v>52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</row>
    <row r="16" spans="1:48" x14ac:dyDescent="0.2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</row>
    <row r="17" spans="1:48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</row>
    <row r="18" spans="1:48" ht="18.75" x14ac:dyDescent="0.3">
      <c r="A18" s="33"/>
      <c r="B18" s="33"/>
      <c r="C18" s="66" t="s">
        <v>67</v>
      </c>
      <c r="D18" s="67"/>
      <c r="E18" s="67"/>
      <c r="F18" s="67"/>
      <c r="G18" s="67"/>
      <c r="H18" s="67"/>
      <c r="I18" s="67"/>
      <c r="J18" s="67"/>
      <c r="K18" s="67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</row>
    <row r="19" spans="1:48" s="71" customFormat="1" x14ac:dyDescent="0.25">
      <c r="A19" s="68"/>
      <c r="B19" s="68"/>
      <c r="C19" s="69" t="s">
        <v>68</v>
      </c>
      <c r="D19" s="70">
        <v>1</v>
      </c>
      <c r="E19" s="69">
        <v>2</v>
      </c>
      <c r="F19" s="69">
        <v>3</v>
      </c>
      <c r="G19" s="70">
        <v>4</v>
      </c>
      <c r="H19" s="69">
        <v>5</v>
      </c>
      <c r="I19" s="69">
        <v>6</v>
      </c>
      <c r="J19" s="70">
        <v>7</v>
      </c>
      <c r="K19" s="69">
        <v>8</v>
      </c>
      <c r="L19" s="69">
        <v>9</v>
      </c>
      <c r="M19" s="70">
        <v>10</v>
      </c>
      <c r="N19" s="69">
        <v>11</v>
      </c>
      <c r="O19" s="69">
        <v>12</v>
      </c>
      <c r="P19" s="70">
        <v>13</v>
      </c>
      <c r="Q19" s="69">
        <v>14</v>
      </c>
      <c r="R19" s="69">
        <v>15</v>
      </c>
      <c r="S19" s="70">
        <v>16</v>
      </c>
      <c r="T19" s="69">
        <v>17</v>
      </c>
      <c r="U19" s="69">
        <v>18</v>
      </c>
      <c r="V19" s="70">
        <v>19</v>
      </c>
      <c r="W19" s="69">
        <v>20</v>
      </c>
      <c r="X19" s="69">
        <v>21</v>
      </c>
      <c r="Y19" s="70">
        <v>22</v>
      </c>
      <c r="Z19" s="69">
        <v>23</v>
      </c>
      <c r="AA19" s="69">
        <v>24</v>
      </c>
      <c r="AB19" s="70">
        <v>25</v>
      </c>
      <c r="AC19" s="69">
        <v>26</v>
      </c>
      <c r="AD19" s="69">
        <v>27</v>
      </c>
      <c r="AE19" s="70">
        <v>28</v>
      </c>
      <c r="AF19" s="69">
        <v>29</v>
      </c>
      <c r="AG19" s="69">
        <v>30</v>
      </c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</row>
    <row r="20" spans="1:48" x14ac:dyDescent="0.25">
      <c r="A20" s="33"/>
      <c r="B20" s="33"/>
      <c r="C20" s="72">
        <v>1</v>
      </c>
      <c r="D20" s="73">
        <f>$E$14</f>
        <v>569.82428372442666</v>
      </c>
      <c r="E20" s="73">
        <f>$D$20</f>
        <v>569.82428372442666</v>
      </c>
      <c r="F20" s="73">
        <f t="shared" ref="F20:AG20" si="3">E20</f>
        <v>569.82428372442666</v>
      </c>
      <c r="G20" s="73">
        <f t="shared" si="3"/>
        <v>569.82428372442666</v>
      </c>
      <c r="H20" s="73">
        <f t="shared" si="3"/>
        <v>569.82428372442666</v>
      </c>
      <c r="I20" s="73">
        <f t="shared" si="3"/>
        <v>569.82428372442666</v>
      </c>
      <c r="J20" s="73">
        <f t="shared" si="3"/>
        <v>569.82428372442666</v>
      </c>
      <c r="K20" s="73">
        <f t="shared" si="3"/>
        <v>569.82428372442666</v>
      </c>
      <c r="L20" s="73">
        <f t="shared" si="3"/>
        <v>569.82428372442666</v>
      </c>
      <c r="M20" s="73">
        <f t="shared" si="3"/>
        <v>569.82428372442666</v>
      </c>
      <c r="N20" s="73">
        <f t="shared" si="3"/>
        <v>569.82428372442666</v>
      </c>
      <c r="O20" s="73">
        <f t="shared" si="3"/>
        <v>569.82428372442666</v>
      </c>
      <c r="P20" s="73">
        <f t="shared" si="3"/>
        <v>569.82428372442666</v>
      </c>
      <c r="Q20" s="73">
        <f t="shared" si="3"/>
        <v>569.82428372442666</v>
      </c>
      <c r="R20" s="73">
        <f t="shared" si="3"/>
        <v>569.82428372442666</v>
      </c>
      <c r="S20" s="73">
        <f t="shared" si="3"/>
        <v>569.82428372442666</v>
      </c>
      <c r="T20" s="73">
        <f t="shared" si="3"/>
        <v>569.82428372442666</v>
      </c>
      <c r="U20" s="73">
        <f t="shared" si="3"/>
        <v>569.82428372442666</v>
      </c>
      <c r="V20" s="73">
        <f t="shared" si="3"/>
        <v>569.82428372442666</v>
      </c>
      <c r="W20" s="73">
        <f t="shared" si="3"/>
        <v>569.82428372442666</v>
      </c>
      <c r="X20" s="73">
        <f t="shared" si="3"/>
        <v>569.82428372442666</v>
      </c>
      <c r="Y20" s="73">
        <f t="shared" si="3"/>
        <v>569.82428372442666</v>
      </c>
      <c r="Z20" s="73">
        <f t="shared" si="3"/>
        <v>569.82428372442666</v>
      </c>
      <c r="AA20" s="73">
        <f t="shared" si="3"/>
        <v>569.82428372442666</v>
      </c>
      <c r="AB20" s="73">
        <f t="shared" si="3"/>
        <v>569.82428372442666</v>
      </c>
      <c r="AC20" s="73">
        <f t="shared" si="3"/>
        <v>569.82428372442666</v>
      </c>
      <c r="AD20" s="73">
        <f t="shared" si="3"/>
        <v>569.82428372442666</v>
      </c>
      <c r="AE20" s="73">
        <f t="shared" si="3"/>
        <v>569.82428372442666</v>
      </c>
      <c r="AF20" s="73">
        <f t="shared" si="3"/>
        <v>569.82428372442666</v>
      </c>
      <c r="AG20" s="73">
        <f t="shared" si="3"/>
        <v>569.82428372442666</v>
      </c>
      <c r="AH20" s="68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</row>
    <row r="21" spans="1:48" x14ac:dyDescent="0.25">
      <c r="A21" s="33"/>
      <c r="B21" s="33"/>
      <c r="C21" s="72">
        <v>2</v>
      </c>
      <c r="D21" s="74"/>
      <c r="E21" s="73">
        <f t="shared" ref="E21:AG28" si="4">$D$20</f>
        <v>569.82428372442666</v>
      </c>
      <c r="F21" s="73">
        <f t="shared" si="4"/>
        <v>569.82428372442666</v>
      </c>
      <c r="G21" s="73">
        <f t="shared" si="4"/>
        <v>569.82428372442666</v>
      </c>
      <c r="H21" s="73">
        <f t="shared" si="4"/>
        <v>569.82428372442666</v>
      </c>
      <c r="I21" s="73">
        <f t="shared" si="4"/>
        <v>569.82428372442666</v>
      </c>
      <c r="J21" s="73">
        <f t="shared" si="4"/>
        <v>569.82428372442666</v>
      </c>
      <c r="K21" s="73">
        <f t="shared" si="4"/>
        <v>569.82428372442666</v>
      </c>
      <c r="L21" s="73">
        <f t="shared" si="4"/>
        <v>569.82428372442666</v>
      </c>
      <c r="M21" s="73">
        <f t="shared" si="4"/>
        <v>569.82428372442666</v>
      </c>
      <c r="N21" s="73">
        <f t="shared" si="4"/>
        <v>569.82428372442666</v>
      </c>
      <c r="O21" s="73">
        <f t="shared" si="4"/>
        <v>569.82428372442666</v>
      </c>
      <c r="P21" s="73">
        <f t="shared" si="4"/>
        <v>569.82428372442666</v>
      </c>
      <c r="Q21" s="73">
        <f t="shared" si="4"/>
        <v>569.82428372442666</v>
      </c>
      <c r="R21" s="73">
        <f t="shared" si="4"/>
        <v>569.82428372442666</v>
      </c>
      <c r="S21" s="73">
        <f t="shared" si="4"/>
        <v>569.82428372442666</v>
      </c>
      <c r="T21" s="73">
        <f t="shared" si="4"/>
        <v>569.82428372442666</v>
      </c>
      <c r="U21" s="73">
        <f t="shared" si="4"/>
        <v>569.82428372442666</v>
      </c>
      <c r="V21" s="73">
        <f t="shared" si="4"/>
        <v>569.82428372442666</v>
      </c>
      <c r="W21" s="73">
        <f t="shared" si="4"/>
        <v>569.82428372442666</v>
      </c>
      <c r="X21" s="73">
        <f t="shared" si="4"/>
        <v>569.82428372442666</v>
      </c>
      <c r="Y21" s="73">
        <f t="shared" si="4"/>
        <v>569.82428372442666</v>
      </c>
      <c r="Z21" s="73">
        <f t="shared" si="4"/>
        <v>569.82428372442666</v>
      </c>
      <c r="AA21" s="73">
        <f t="shared" si="4"/>
        <v>569.82428372442666</v>
      </c>
      <c r="AB21" s="73">
        <f t="shared" si="4"/>
        <v>569.82428372442666</v>
      </c>
      <c r="AC21" s="73">
        <f t="shared" si="4"/>
        <v>569.82428372442666</v>
      </c>
      <c r="AD21" s="73">
        <f t="shared" si="4"/>
        <v>569.82428372442666</v>
      </c>
      <c r="AE21" s="73">
        <f t="shared" si="4"/>
        <v>569.82428372442666</v>
      </c>
      <c r="AF21" s="73">
        <f t="shared" si="4"/>
        <v>569.82428372442666</v>
      </c>
      <c r="AG21" s="73">
        <f t="shared" si="4"/>
        <v>569.82428372442666</v>
      </c>
      <c r="AH21" s="68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</row>
    <row r="22" spans="1:48" x14ac:dyDescent="0.25">
      <c r="A22" s="33"/>
      <c r="B22" s="33"/>
      <c r="C22" s="72">
        <v>3</v>
      </c>
      <c r="D22" s="74"/>
      <c r="E22" s="74"/>
      <c r="F22" s="73">
        <f t="shared" si="4"/>
        <v>569.82428372442666</v>
      </c>
      <c r="G22" s="73">
        <f t="shared" si="4"/>
        <v>569.82428372442666</v>
      </c>
      <c r="H22" s="73">
        <f t="shared" si="4"/>
        <v>569.82428372442666</v>
      </c>
      <c r="I22" s="73">
        <f t="shared" si="4"/>
        <v>569.82428372442666</v>
      </c>
      <c r="J22" s="73">
        <f t="shared" si="4"/>
        <v>569.82428372442666</v>
      </c>
      <c r="K22" s="73">
        <f t="shared" si="4"/>
        <v>569.82428372442666</v>
      </c>
      <c r="L22" s="73">
        <f t="shared" si="4"/>
        <v>569.82428372442666</v>
      </c>
      <c r="M22" s="73">
        <f t="shared" si="4"/>
        <v>569.82428372442666</v>
      </c>
      <c r="N22" s="73">
        <f t="shared" si="4"/>
        <v>569.82428372442666</v>
      </c>
      <c r="O22" s="73">
        <f t="shared" si="4"/>
        <v>569.82428372442666</v>
      </c>
      <c r="P22" s="73">
        <f t="shared" si="4"/>
        <v>569.82428372442666</v>
      </c>
      <c r="Q22" s="73">
        <f t="shared" si="4"/>
        <v>569.82428372442666</v>
      </c>
      <c r="R22" s="73">
        <f t="shared" si="4"/>
        <v>569.82428372442666</v>
      </c>
      <c r="S22" s="73">
        <f t="shared" si="4"/>
        <v>569.82428372442666</v>
      </c>
      <c r="T22" s="73">
        <f t="shared" si="4"/>
        <v>569.82428372442666</v>
      </c>
      <c r="U22" s="73">
        <f t="shared" si="4"/>
        <v>569.82428372442666</v>
      </c>
      <c r="V22" s="73">
        <f t="shared" si="4"/>
        <v>569.82428372442666</v>
      </c>
      <c r="W22" s="73">
        <f t="shared" si="4"/>
        <v>569.82428372442666</v>
      </c>
      <c r="X22" s="73">
        <f t="shared" si="4"/>
        <v>569.82428372442666</v>
      </c>
      <c r="Y22" s="73">
        <f t="shared" si="4"/>
        <v>569.82428372442666</v>
      </c>
      <c r="Z22" s="73">
        <f t="shared" si="4"/>
        <v>569.82428372442666</v>
      </c>
      <c r="AA22" s="73">
        <f t="shared" si="4"/>
        <v>569.82428372442666</v>
      </c>
      <c r="AB22" s="73">
        <f t="shared" si="4"/>
        <v>569.82428372442666</v>
      </c>
      <c r="AC22" s="73">
        <f t="shared" si="4"/>
        <v>569.82428372442666</v>
      </c>
      <c r="AD22" s="73">
        <f t="shared" si="4"/>
        <v>569.82428372442666</v>
      </c>
      <c r="AE22" s="73">
        <f t="shared" si="4"/>
        <v>569.82428372442666</v>
      </c>
      <c r="AF22" s="73">
        <f t="shared" si="4"/>
        <v>569.82428372442666</v>
      </c>
      <c r="AG22" s="73">
        <f t="shared" si="4"/>
        <v>569.82428372442666</v>
      </c>
      <c r="AH22" s="68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</row>
    <row r="23" spans="1:48" x14ac:dyDescent="0.25">
      <c r="A23" s="33"/>
      <c r="B23" s="33"/>
      <c r="C23" s="72">
        <v>4</v>
      </c>
      <c r="D23" s="74"/>
      <c r="E23" s="74"/>
      <c r="F23" s="74"/>
      <c r="G23" s="73">
        <f t="shared" si="4"/>
        <v>569.82428372442666</v>
      </c>
      <c r="H23" s="73">
        <f t="shared" si="4"/>
        <v>569.82428372442666</v>
      </c>
      <c r="I23" s="73">
        <f t="shared" si="4"/>
        <v>569.82428372442666</v>
      </c>
      <c r="J23" s="73">
        <f t="shared" si="4"/>
        <v>569.82428372442666</v>
      </c>
      <c r="K23" s="73">
        <f t="shared" si="4"/>
        <v>569.82428372442666</v>
      </c>
      <c r="L23" s="73">
        <f t="shared" si="4"/>
        <v>569.82428372442666</v>
      </c>
      <c r="M23" s="73">
        <f t="shared" si="4"/>
        <v>569.82428372442666</v>
      </c>
      <c r="N23" s="73">
        <f t="shared" si="4"/>
        <v>569.82428372442666</v>
      </c>
      <c r="O23" s="73">
        <f t="shared" si="4"/>
        <v>569.82428372442666</v>
      </c>
      <c r="P23" s="73">
        <f t="shared" si="4"/>
        <v>569.82428372442666</v>
      </c>
      <c r="Q23" s="73">
        <f t="shared" si="4"/>
        <v>569.82428372442666</v>
      </c>
      <c r="R23" s="73">
        <f t="shared" si="4"/>
        <v>569.82428372442666</v>
      </c>
      <c r="S23" s="73">
        <f t="shared" si="4"/>
        <v>569.82428372442666</v>
      </c>
      <c r="T23" s="73">
        <f t="shared" si="4"/>
        <v>569.82428372442666</v>
      </c>
      <c r="U23" s="73">
        <f t="shared" si="4"/>
        <v>569.82428372442666</v>
      </c>
      <c r="V23" s="73">
        <f t="shared" si="4"/>
        <v>569.82428372442666</v>
      </c>
      <c r="W23" s="73">
        <f t="shared" si="4"/>
        <v>569.82428372442666</v>
      </c>
      <c r="X23" s="73">
        <f t="shared" si="4"/>
        <v>569.82428372442666</v>
      </c>
      <c r="Y23" s="73">
        <f t="shared" si="4"/>
        <v>569.82428372442666</v>
      </c>
      <c r="Z23" s="73">
        <f t="shared" si="4"/>
        <v>569.82428372442666</v>
      </c>
      <c r="AA23" s="73">
        <f t="shared" si="4"/>
        <v>569.82428372442666</v>
      </c>
      <c r="AB23" s="73">
        <f t="shared" si="4"/>
        <v>569.82428372442666</v>
      </c>
      <c r="AC23" s="73">
        <f t="shared" si="4"/>
        <v>569.82428372442666</v>
      </c>
      <c r="AD23" s="73">
        <f t="shared" si="4"/>
        <v>569.82428372442666</v>
      </c>
      <c r="AE23" s="73">
        <f t="shared" si="4"/>
        <v>569.82428372442666</v>
      </c>
      <c r="AF23" s="73">
        <f t="shared" si="4"/>
        <v>569.82428372442666</v>
      </c>
      <c r="AG23" s="73">
        <f t="shared" si="4"/>
        <v>569.82428372442666</v>
      </c>
      <c r="AH23" s="68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</row>
    <row r="24" spans="1:48" x14ac:dyDescent="0.25">
      <c r="A24" s="33"/>
      <c r="B24" s="33"/>
      <c r="C24" s="72">
        <v>5</v>
      </c>
      <c r="D24" s="74"/>
      <c r="E24" s="74"/>
      <c r="F24" s="74"/>
      <c r="G24" s="74"/>
      <c r="H24" s="73">
        <f t="shared" si="4"/>
        <v>569.82428372442666</v>
      </c>
      <c r="I24" s="73">
        <f t="shared" si="4"/>
        <v>569.82428372442666</v>
      </c>
      <c r="J24" s="73">
        <f t="shared" si="4"/>
        <v>569.82428372442666</v>
      </c>
      <c r="K24" s="73">
        <f t="shared" si="4"/>
        <v>569.82428372442666</v>
      </c>
      <c r="L24" s="73">
        <f t="shared" si="4"/>
        <v>569.82428372442666</v>
      </c>
      <c r="M24" s="73">
        <f t="shared" si="4"/>
        <v>569.82428372442666</v>
      </c>
      <c r="N24" s="73">
        <f t="shared" si="4"/>
        <v>569.82428372442666</v>
      </c>
      <c r="O24" s="73">
        <f t="shared" si="4"/>
        <v>569.82428372442666</v>
      </c>
      <c r="P24" s="73">
        <f t="shared" si="4"/>
        <v>569.82428372442666</v>
      </c>
      <c r="Q24" s="73">
        <f t="shared" si="4"/>
        <v>569.82428372442666</v>
      </c>
      <c r="R24" s="73">
        <f t="shared" si="4"/>
        <v>569.82428372442666</v>
      </c>
      <c r="S24" s="73">
        <f t="shared" si="4"/>
        <v>569.82428372442666</v>
      </c>
      <c r="T24" s="73">
        <f t="shared" si="4"/>
        <v>569.82428372442666</v>
      </c>
      <c r="U24" s="73">
        <f t="shared" si="4"/>
        <v>569.82428372442666</v>
      </c>
      <c r="V24" s="73">
        <f t="shared" si="4"/>
        <v>569.82428372442666</v>
      </c>
      <c r="W24" s="73">
        <f t="shared" si="4"/>
        <v>569.82428372442666</v>
      </c>
      <c r="X24" s="73">
        <f t="shared" si="4"/>
        <v>569.82428372442666</v>
      </c>
      <c r="Y24" s="73">
        <f t="shared" si="4"/>
        <v>569.82428372442666</v>
      </c>
      <c r="Z24" s="73">
        <f t="shared" si="4"/>
        <v>569.82428372442666</v>
      </c>
      <c r="AA24" s="73">
        <f t="shared" si="4"/>
        <v>569.82428372442666</v>
      </c>
      <c r="AB24" s="73">
        <f t="shared" si="4"/>
        <v>569.82428372442666</v>
      </c>
      <c r="AC24" s="73">
        <f t="shared" si="4"/>
        <v>569.82428372442666</v>
      </c>
      <c r="AD24" s="73">
        <f t="shared" si="4"/>
        <v>569.82428372442666</v>
      </c>
      <c r="AE24" s="73">
        <f t="shared" si="4"/>
        <v>569.82428372442666</v>
      </c>
      <c r="AF24" s="73">
        <f t="shared" si="4"/>
        <v>569.82428372442666</v>
      </c>
      <c r="AG24" s="73">
        <f t="shared" si="4"/>
        <v>569.82428372442666</v>
      </c>
      <c r="AH24" s="68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</row>
    <row r="25" spans="1:48" x14ac:dyDescent="0.25">
      <c r="A25" s="33"/>
      <c r="B25" s="33"/>
      <c r="C25" s="72">
        <v>6</v>
      </c>
      <c r="D25" s="74"/>
      <c r="E25" s="74"/>
      <c r="F25" s="74"/>
      <c r="G25" s="74"/>
      <c r="H25" s="74"/>
      <c r="I25" s="73">
        <f t="shared" si="4"/>
        <v>569.82428372442666</v>
      </c>
      <c r="J25" s="73">
        <f t="shared" si="4"/>
        <v>569.82428372442666</v>
      </c>
      <c r="K25" s="73">
        <f t="shared" si="4"/>
        <v>569.82428372442666</v>
      </c>
      <c r="L25" s="73">
        <f t="shared" si="4"/>
        <v>569.82428372442666</v>
      </c>
      <c r="M25" s="73">
        <f t="shared" si="4"/>
        <v>569.82428372442666</v>
      </c>
      <c r="N25" s="73">
        <f t="shared" si="4"/>
        <v>569.82428372442666</v>
      </c>
      <c r="O25" s="73">
        <f t="shared" si="4"/>
        <v>569.82428372442666</v>
      </c>
      <c r="P25" s="73">
        <f t="shared" si="4"/>
        <v>569.82428372442666</v>
      </c>
      <c r="Q25" s="73">
        <f t="shared" si="4"/>
        <v>569.82428372442666</v>
      </c>
      <c r="R25" s="73">
        <f t="shared" si="4"/>
        <v>569.82428372442666</v>
      </c>
      <c r="S25" s="73">
        <f t="shared" si="4"/>
        <v>569.82428372442666</v>
      </c>
      <c r="T25" s="73">
        <f t="shared" si="4"/>
        <v>569.82428372442666</v>
      </c>
      <c r="U25" s="73">
        <f t="shared" si="4"/>
        <v>569.82428372442666</v>
      </c>
      <c r="V25" s="73">
        <f t="shared" si="4"/>
        <v>569.82428372442666</v>
      </c>
      <c r="W25" s="73">
        <f t="shared" si="4"/>
        <v>569.82428372442666</v>
      </c>
      <c r="X25" s="73">
        <f t="shared" si="4"/>
        <v>569.82428372442666</v>
      </c>
      <c r="Y25" s="73">
        <f t="shared" si="4"/>
        <v>569.82428372442666</v>
      </c>
      <c r="Z25" s="73">
        <f t="shared" si="4"/>
        <v>569.82428372442666</v>
      </c>
      <c r="AA25" s="73">
        <f t="shared" si="4"/>
        <v>569.82428372442666</v>
      </c>
      <c r="AB25" s="73">
        <f t="shared" si="4"/>
        <v>569.82428372442666</v>
      </c>
      <c r="AC25" s="73">
        <f t="shared" si="4"/>
        <v>569.82428372442666</v>
      </c>
      <c r="AD25" s="73">
        <f t="shared" si="4"/>
        <v>569.82428372442666</v>
      </c>
      <c r="AE25" s="73">
        <f t="shared" si="4"/>
        <v>569.82428372442666</v>
      </c>
      <c r="AF25" s="73">
        <f t="shared" si="4"/>
        <v>569.82428372442666</v>
      </c>
      <c r="AG25" s="73">
        <f t="shared" si="4"/>
        <v>569.82428372442666</v>
      </c>
      <c r="AH25" s="68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</row>
    <row r="26" spans="1:48" x14ac:dyDescent="0.25">
      <c r="A26" s="33"/>
      <c r="B26" s="33"/>
      <c r="C26" s="72">
        <v>7</v>
      </c>
      <c r="D26" s="74"/>
      <c r="E26" s="74"/>
      <c r="F26" s="74"/>
      <c r="G26" s="74"/>
      <c r="H26" s="74"/>
      <c r="I26" s="74"/>
      <c r="J26" s="73">
        <f t="shared" si="4"/>
        <v>569.82428372442666</v>
      </c>
      <c r="K26" s="73">
        <f t="shared" si="4"/>
        <v>569.82428372442666</v>
      </c>
      <c r="L26" s="73">
        <f t="shared" si="4"/>
        <v>569.82428372442666</v>
      </c>
      <c r="M26" s="73">
        <f t="shared" si="4"/>
        <v>569.82428372442666</v>
      </c>
      <c r="N26" s="73">
        <f t="shared" si="4"/>
        <v>569.82428372442666</v>
      </c>
      <c r="O26" s="73">
        <f t="shared" si="4"/>
        <v>569.82428372442666</v>
      </c>
      <c r="P26" s="73">
        <f t="shared" si="4"/>
        <v>569.82428372442666</v>
      </c>
      <c r="Q26" s="73">
        <f t="shared" si="4"/>
        <v>569.82428372442666</v>
      </c>
      <c r="R26" s="73">
        <f t="shared" si="4"/>
        <v>569.82428372442666</v>
      </c>
      <c r="S26" s="73">
        <f t="shared" si="4"/>
        <v>569.82428372442666</v>
      </c>
      <c r="T26" s="73">
        <f t="shared" si="4"/>
        <v>569.82428372442666</v>
      </c>
      <c r="U26" s="73">
        <f t="shared" si="4"/>
        <v>569.82428372442666</v>
      </c>
      <c r="V26" s="73">
        <f t="shared" si="4"/>
        <v>569.82428372442666</v>
      </c>
      <c r="W26" s="73">
        <f t="shared" si="4"/>
        <v>569.82428372442666</v>
      </c>
      <c r="X26" s="73">
        <f t="shared" si="4"/>
        <v>569.82428372442666</v>
      </c>
      <c r="Y26" s="73">
        <f t="shared" si="4"/>
        <v>569.82428372442666</v>
      </c>
      <c r="Z26" s="73">
        <f t="shared" si="4"/>
        <v>569.82428372442666</v>
      </c>
      <c r="AA26" s="73">
        <f t="shared" si="4"/>
        <v>569.82428372442666</v>
      </c>
      <c r="AB26" s="73">
        <f t="shared" si="4"/>
        <v>569.82428372442666</v>
      </c>
      <c r="AC26" s="73">
        <f t="shared" si="4"/>
        <v>569.82428372442666</v>
      </c>
      <c r="AD26" s="73">
        <f t="shared" si="4"/>
        <v>569.82428372442666</v>
      </c>
      <c r="AE26" s="73">
        <f t="shared" si="4"/>
        <v>569.82428372442666</v>
      </c>
      <c r="AF26" s="73">
        <f t="shared" si="4"/>
        <v>569.82428372442666</v>
      </c>
      <c r="AG26" s="73">
        <f t="shared" si="4"/>
        <v>569.82428372442666</v>
      </c>
      <c r="AH26" s="68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</row>
    <row r="27" spans="1:48" x14ac:dyDescent="0.25">
      <c r="A27" s="33"/>
      <c r="B27" s="33"/>
      <c r="C27" s="72">
        <v>8</v>
      </c>
      <c r="D27" s="74"/>
      <c r="E27" s="74" t="s">
        <v>53</v>
      </c>
      <c r="F27" s="74"/>
      <c r="G27" s="74"/>
      <c r="H27" s="74"/>
      <c r="I27" s="74"/>
      <c r="J27" s="74"/>
      <c r="K27" s="73">
        <f t="shared" si="4"/>
        <v>569.82428372442666</v>
      </c>
      <c r="L27" s="73">
        <f t="shared" si="4"/>
        <v>569.82428372442666</v>
      </c>
      <c r="M27" s="73">
        <f t="shared" si="4"/>
        <v>569.82428372442666</v>
      </c>
      <c r="N27" s="73">
        <f t="shared" si="4"/>
        <v>569.82428372442666</v>
      </c>
      <c r="O27" s="73">
        <f t="shared" si="4"/>
        <v>569.82428372442666</v>
      </c>
      <c r="P27" s="73">
        <f t="shared" si="4"/>
        <v>569.82428372442666</v>
      </c>
      <c r="Q27" s="73">
        <f t="shared" si="4"/>
        <v>569.82428372442666</v>
      </c>
      <c r="R27" s="73">
        <f t="shared" si="4"/>
        <v>569.82428372442666</v>
      </c>
      <c r="S27" s="73">
        <f t="shared" si="4"/>
        <v>569.82428372442666</v>
      </c>
      <c r="T27" s="73">
        <f t="shared" si="4"/>
        <v>569.82428372442666</v>
      </c>
      <c r="U27" s="73">
        <f t="shared" si="4"/>
        <v>569.82428372442666</v>
      </c>
      <c r="V27" s="73">
        <f t="shared" si="4"/>
        <v>569.82428372442666</v>
      </c>
      <c r="W27" s="73">
        <f t="shared" si="4"/>
        <v>569.82428372442666</v>
      </c>
      <c r="X27" s="73">
        <f t="shared" si="4"/>
        <v>569.82428372442666</v>
      </c>
      <c r="Y27" s="73">
        <f t="shared" si="4"/>
        <v>569.82428372442666</v>
      </c>
      <c r="Z27" s="73">
        <f t="shared" si="4"/>
        <v>569.82428372442666</v>
      </c>
      <c r="AA27" s="73">
        <f t="shared" si="4"/>
        <v>569.82428372442666</v>
      </c>
      <c r="AB27" s="73">
        <f t="shared" si="4"/>
        <v>569.82428372442666</v>
      </c>
      <c r="AC27" s="73">
        <f t="shared" si="4"/>
        <v>569.82428372442666</v>
      </c>
      <c r="AD27" s="73">
        <f t="shared" si="4"/>
        <v>569.82428372442666</v>
      </c>
      <c r="AE27" s="73">
        <f t="shared" si="4"/>
        <v>569.82428372442666</v>
      </c>
      <c r="AF27" s="73">
        <f t="shared" si="4"/>
        <v>569.82428372442666</v>
      </c>
      <c r="AG27" s="73">
        <f t="shared" si="4"/>
        <v>569.82428372442666</v>
      </c>
      <c r="AH27" s="68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</row>
    <row r="28" spans="1:48" x14ac:dyDescent="0.25">
      <c r="A28" s="33"/>
      <c r="B28" s="33"/>
      <c r="C28" s="72">
        <v>9</v>
      </c>
      <c r="D28" s="74"/>
      <c r="E28" s="74"/>
      <c r="F28" s="74"/>
      <c r="G28" s="74"/>
      <c r="H28" s="74"/>
      <c r="I28" s="74"/>
      <c r="J28" s="74"/>
      <c r="K28" s="74"/>
      <c r="L28" s="73">
        <f t="shared" si="4"/>
        <v>569.82428372442666</v>
      </c>
      <c r="M28" s="73">
        <f t="shared" si="4"/>
        <v>569.82428372442666</v>
      </c>
      <c r="N28" s="73">
        <f t="shared" si="4"/>
        <v>569.82428372442666</v>
      </c>
      <c r="O28" s="73">
        <f t="shared" si="4"/>
        <v>569.82428372442666</v>
      </c>
      <c r="P28" s="73">
        <f t="shared" si="4"/>
        <v>569.82428372442666</v>
      </c>
      <c r="Q28" s="73">
        <f t="shared" si="4"/>
        <v>569.82428372442666</v>
      </c>
      <c r="R28" s="73">
        <f t="shared" si="4"/>
        <v>569.82428372442666</v>
      </c>
      <c r="S28" s="73">
        <f t="shared" si="4"/>
        <v>569.82428372442666</v>
      </c>
      <c r="T28" s="73">
        <f t="shared" si="4"/>
        <v>569.82428372442666</v>
      </c>
      <c r="U28" s="73">
        <f t="shared" si="4"/>
        <v>569.82428372442666</v>
      </c>
      <c r="V28" s="73">
        <f t="shared" si="4"/>
        <v>569.82428372442666</v>
      </c>
      <c r="W28" s="73">
        <f t="shared" si="4"/>
        <v>569.82428372442666</v>
      </c>
      <c r="X28" s="73">
        <f t="shared" si="4"/>
        <v>569.82428372442666</v>
      </c>
      <c r="Y28" s="73">
        <f t="shared" si="4"/>
        <v>569.82428372442666</v>
      </c>
      <c r="Z28" s="73">
        <f t="shared" si="4"/>
        <v>569.82428372442666</v>
      </c>
      <c r="AA28" s="73">
        <f t="shared" si="4"/>
        <v>569.82428372442666</v>
      </c>
      <c r="AB28" s="73">
        <f t="shared" si="4"/>
        <v>569.82428372442666</v>
      </c>
      <c r="AC28" s="73">
        <f t="shared" si="4"/>
        <v>569.82428372442666</v>
      </c>
      <c r="AD28" s="73">
        <f t="shared" si="4"/>
        <v>569.82428372442666</v>
      </c>
      <c r="AE28" s="73">
        <f t="shared" si="4"/>
        <v>569.82428372442666</v>
      </c>
      <c r="AF28" s="73">
        <f t="shared" si="4"/>
        <v>569.82428372442666</v>
      </c>
      <c r="AG28" s="73">
        <f t="shared" si="4"/>
        <v>569.82428372442666</v>
      </c>
      <c r="AH28" s="68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</row>
    <row r="29" spans="1:48" x14ac:dyDescent="0.25">
      <c r="A29" s="33"/>
      <c r="B29" s="33"/>
      <c r="C29" s="75" t="s">
        <v>54</v>
      </c>
      <c r="D29" s="76">
        <f>SUM(D20:D28)</f>
        <v>569.82428372442666</v>
      </c>
      <c r="E29" s="76">
        <f>SUM(E20:E28)</f>
        <v>1139.6485674488533</v>
      </c>
      <c r="F29" s="76">
        <f t="shared" ref="F29:AG29" si="5">SUM(F20:F28)</f>
        <v>1709.4728511732801</v>
      </c>
      <c r="G29" s="76">
        <f t="shared" si="5"/>
        <v>2279.2971348977067</v>
      </c>
      <c r="H29" s="76">
        <f t="shared" si="5"/>
        <v>2849.1214186221332</v>
      </c>
      <c r="I29" s="76">
        <f t="shared" si="5"/>
        <v>3418.9457023465598</v>
      </c>
      <c r="J29" s="76">
        <f t="shared" si="5"/>
        <v>3988.7699860709863</v>
      </c>
      <c r="K29" s="76">
        <f t="shared" si="5"/>
        <v>4558.5942697954133</v>
      </c>
      <c r="L29" s="76">
        <f t="shared" si="5"/>
        <v>5128.4185535198403</v>
      </c>
      <c r="M29" s="76">
        <f t="shared" si="5"/>
        <v>5128.4185535198403</v>
      </c>
      <c r="N29" s="76">
        <f t="shared" si="5"/>
        <v>5128.4185535198403</v>
      </c>
      <c r="O29" s="76">
        <f t="shared" si="5"/>
        <v>5128.4185535198403</v>
      </c>
      <c r="P29" s="76">
        <f t="shared" si="5"/>
        <v>5128.4185535198403</v>
      </c>
      <c r="Q29" s="76">
        <f t="shared" si="5"/>
        <v>5128.4185535198403</v>
      </c>
      <c r="R29" s="76">
        <f t="shared" si="5"/>
        <v>5128.4185535198403</v>
      </c>
      <c r="S29" s="76">
        <f t="shared" si="5"/>
        <v>5128.4185535198403</v>
      </c>
      <c r="T29" s="76">
        <f t="shared" si="5"/>
        <v>5128.4185535198403</v>
      </c>
      <c r="U29" s="76">
        <f t="shared" si="5"/>
        <v>5128.4185535198403</v>
      </c>
      <c r="V29" s="76">
        <f t="shared" si="5"/>
        <v>5128.4185535198403</v>
      </c>
      <c r="W29" s="76">
        <f t="shared" si="5"/>
        <v>5128.4185535198403</v>
      </c>
      <c r="X29" s="76">
        <f t="shared" si="5"/>
        <v>5128.4185535198403</v>
      </c>
      <c r="Y29" s="76">
        <f t="shared" si="5"/>
        <v>5128.4185535198403</v>
      </c>
      <c r="Z29" s="76">
        <f t="shared" si="5"/>
        <v>5128.4185535198403</v>
      </c>
      <c r="AA29" s="76">
        <f t="shared" si="5"/>
        <v>5128.4185535198403</v>
      </c>
      <c r="AB29" s="76">
        <f t="shared" si="5"/>
        <v>5128.4185535198403</v>
      </c>
      <c r="AC29" s="76">
        <f t="shared" si="5"/>
        <v>5128.4185535198403</v>
      </c>
      <c r="AD29" s="76">
        <f t="shared" si="5"/>
        <v>5128.4185535198403</v>
      </c>
      <c r="AE29" s="76">
        <f t="shared" si="5"/>
        <v>5128.4185535198403</v>
      </c>
      <c r="AF29" s="76">
        <f t="shared" si="5"/>
        <v>5128.4185535198403</v>
      </c>
      <c r="AG29" s="76">
        <f t="shared" si="5"/>
        <v>5128.4185535198403</v>
      </c>
      <c r="AH29" s="68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</row>
    <row r="30" spans="1:48" x14ac:dyDescent="0.25">
      <c r="A30" s="33"/>
      <c r="B30" s="33"/>
      <c r="C30" s="77"/>
      <c r="D30" s="78"/>
      <c r="E30" s="78"/>
      <c r="F30" s="78"/>
      <c r="G30" s="78"/>
      <c r="H30" s="78"/>
      <c r="I30" s="78"/>
      <c r="J30" s="78"/>
      <c r="K30" s="78"/>
      <c r="L30" s="79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68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</row>
    <row r="31" spans="1:48" x14ac:dyDescent="0.25">
      <c r="A31" s="33"/>
      <c r="B31" s="33"/>
      <c r="C31" s="80"/>
      <c r="D31" s="81"/>
      <c r="E31" s="81"/>
      <c r="F31" s="81"/>
      <c r="G31" s="81"/>
      <c r="H31" s="81"/>
      <c r="I31" s="81"/>
      <c r="J31" s="81"/>
      <c r="K31" s="81"/>
      <c r="L31" s="82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</row>
    <row r="32" spans="1:48" ht="20.25" x14ac:dyDescent="0.25">
      <c r="A32" s="33"/>
      <c r="B32" s="33"/>
      <c r="C32" s="84" t="s">
        <v>55</v>
      </c>
      <c r="D32" s="33"/>
      <c r="E32" s="33"/>
      <c r="F32" s="33"/>
      <c r="G32" s="33"/>
      <c r="H32" s="33"/>
      <c r="I32" s="33"/>
      <c r="J32" s="33"/>
      <c r="K32" s="83"/>
      <c r="L32" s="85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85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</row>
    <row r="33" spans="1:48" x14ac:dyDescent="0.25">
      <c r="A33" s="33"/>
      <c r="B33" s="33"/>
      <c r="C33" s="86" t="s">
        <v>40</v>
      </c>
      <c r="D33" s="87" t="s">
        <v>69</v>
      </c>
      <c r="E33" s="87"/>
      <c r="F33" s="70">
        <v>1</v>
      </c>
      <c r="G33" s="69">
        <v>2</v>
      </c>
      <c r="H33" s="69">
        <v>3</v>
      </c>
      <c r="I33" s="70">
        <v>4</v>
      </c>
      <c r="J33" s="69">
        <v>5</v>
      </c>
      <c r="K33" s="69">
        <v>6</v>
      </c>
      <c r="L33" s="70">
        <v>7</v>
      </c>
      <c r="M33" s="69">
        <v>8</v>
      </c>
      <c r="N33" s="69">
        <v>9</v>
      </c>
      <c r="O33" s="70">
        <v>10</v>
      </c>
      <c r="P33" s="69">
        <v>11</v>
      </c>
      <c r="Q33" s="69">
        <v>12</v>
      </c>
      <c r="R33" s="70">
        <v>13</v>
      </c>
      <c r="S33" s="69">
        <v>14</v>
      </c>
      <c r="T33" s="69">
        <v>15</v>
      </c>
      <c r="U33" s="70">
        <v>16</v>
      </c>
      <c r="V33" s="69">
        <v>17</v>
      </c>
      <c r="W33" s="69">
        <v>18</v>
      </c>
      <c r="X33" s="70">
        <v>19</v>
      </c>
      <c r="Y33" s="69">
        <v>20</v>
      </c>
      <c r="Z33" s="69">
        <v>21</v>
      </c>
      <c r="AA33" s="70">
        <v>22</v>
      </c>
      <c r="AB33" s="69">
        <v>23</v>
      </c>
      <c r="AC33" s="69">
        <v>24</v>
      </c>
      <c r="AD33" s="70">
        <v>25</v>
      </c>
      <c r="AE33" s="69">
        <v>26</v>
      </c>
      <c r="AF33" s="69">
        <v>27</v>
      </c>
      <c r="AG33" s="70">
        <v>28</v>
      </c>
      <c r="AH33" s="69">
        <v>29</v>
      </c>
      <c r="AI33" s="69">
        <v>30</v>
      </c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</row>
    <row r="34" spans="1:48" x14ac:dyDescent="0.25">
      <c r="A34" s="33"/>
      <c r="B34" s="33"/>
      <c r="C34" s="72">
        <v>1</v>
      </c>
      <c r="D34" s="73">
        <f t="shared" ref="D34:D42" si="6">$D$20</f>
        <v>569.82428372442666</v>
      </c>
      <c r="E34" s="88"/>
      <c r="F34" s="89">
        <f>(J3*D$20)</f>
        <v>48.339936766064277</v>
      </c>
      <c r="G34" s="89">
        <f>(K3*E$20)</f>
        <v>96.679873532128553</v>
      </c>
      <c r="H34" s="89">
        <f t="shared" ref="H34:AI34" si="7">(L3*F$20)</f>
        <v>339.49073202961836</v>
      </c>
      <c r="I34" s="89">
        <f t="shared" si="7"/>
        <v>737.04836735237393</v>
      </c>
      <c r="J34" s="89">
        <f t="shared" si="7"/>
        <v>1252.501179705964</v>
      </c>
      <c r="K34" s="89">
        <f t="shared" si="7"/>
        <v>1837.0339404928284</v>
      </c>
      <c r="L34" s="89">
        <f t="shared" si="7"/>
        <v>2443.3741379556327</v>
      </c>
      <c r="M34" s="89">
        <f t="shared" si="7"/>
        <v>3032.0302693889575</v>
      </c>
      <c r="N34" s="89">
        <f t="shared" si="7"/>
        <v>3573.3698874427855</v>
      </c>
      <c r="O34" s="89">
        <f t="shared" si="7"/>
        <v>4047.4607047624272</v>
      </c>
      <c r="P34" s="89">
        <f t="shared" si="7"/>
        <v>4442.8353856123413</v>
      </c>
      <c r="Q34" s="89">
        <f t="shared" si="7"/>
        <v>4754.8560000443385</v>
      </c>
      <c r="R34" s="89">
        <f t="shared" si="7"/>
        <v>4984.0512757419829</v>
      </c>
      <c r="S34" s="89">
        <f t="shared" si="7"/>
        <v>5134.614711575352</v>
      </c>
      <c r="T34" s="89">
        <f t="shared" si="7"/>
        <v>5213.1419367684039</v>
      </c>
      <c r="U34" s="89">
        <f t="shared" si="7"/>
        <v>5227.6235663633497</v>
      </c>
      <c r="V34" s="89">
        <f t="shared" si="7"/>
        <v>5186.6770790447217</v>
      </c>
      <c r="W34" s="89">
        <f t="shared" si="7"/>
        <v>5098.9862354217603</v>
      </c>
      <c r="X34" s="89">
        <f t="shared" si="7"/>
        <v>4972.9118257387354</v>
      </c>
      <c r="Y34" s="89">
        <f t="shared" si="7"/>
        <v>4816.2384337425146</v>
      </c>
      <c r="Z34" s="89">
        <f t="shared" si="7"/>
        <v>2408.1192168712573</v>
      </c>
      <c r="AA34" s="89">
        <f t="shared" si="7"/>
        <v>1624.7098607397643</v>
      </c>
      <c r="AB34" s="89">
        <f t="shared" si="7"/>
        <v>1548.0910680639208</v>
      </c>
      <c r="AC34" s="89">
        <f t="shared" si="7"/>
        <v>1468.8499387512913</v>
      </c>
      <c r="AD34" s="89">
        <f t="shared" si="7"/>
        <v>1388.4210101145341</v>
      </c>
      <c r="AE34" s="89">
        <f t="shared" si="7"/>
        <v>1307.9897945260673</v>
      </c>
      <c r="AF34" s="89">
        <f t="shared" si="7"/>
        <v>1228.5181961868041</v>
      </c>
      <c r="AG34" s="89">
        <f t="shared" si="7"/>
        <v>1150.7707192960163</v>
      </c>
      <c r="AH34" s="89">
        <f t="shared" si="7"/>
        <v>1075.3401591827062</v>
      </c>
      <c r="AI34" s="89">
        <f t="shared" si="7"/>
        <v>1002.6719262344927</v>
      </c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</row>
    <row r="35" spans="1:48" x14ac:dyDescent="0.25">
      <c r="A35" s="33"/>
      <c r="B35" s="33"/>
      <c r="C35" s="72">
        <v>2</v>
      </c>
      <c r="D35" s="73">
        <f t="shared" si="6"/>
        <v>569.82428372442666</v>
      </c>
      <c r="E35" s="90"/>
      <c r="F35" s="90"/>
      <c r="G35" s="91">
        <f t="shared" ref="G35:AI35" si="8">(J3*E$21)</f>
        <v>48.339936766064277</v>
      </c>
      <c r="H35" s="91">
        <f t="shared" si="8"/>
        <v>96.679873532128553</v>
      </c>
      <c r="I35" s="91">
        <f t="shared" si="8"/>
        <v>339.49073202961836</v>
      </c>
      <c r="J35" s="91">
        <f t="shared" si="8"/>
        <v>737.04836735237393</v>
      </c>
      <c r="K35" s="91">
        <f t="shared" si="8"/>
        <v>1252.501179705964</v>
      </c>
      <c r="L35" s="91">
        <f t="shared" si="8"/>
        <v>1837.0339404928284</v>
      </c>
      <c r="M35" s="91">
        <f t="shared" si="8"/>
        <v>2443.3741379556327</v>
      </c>
      <c r="N35" s="91">
        <f t="shared" si="8"/>
        <v>3032.0302693889575</v>
      </c>
      <c r="O35" s="91">
        <f t="shared" si="8"/>
        <v>3573.3698874427855</v>
      </c>
      <c r="P35" s="91">
        <f t="shared" si="8"/>
        <v>4047.4607047624272</v>
      </c>
      <c r="Q35" s="91">
        <f t="shared" si="8"/>
        <v>4442.8353856123413</v>
      </c>
      <c r="R35" s="91">
        <f t="shared" si="8"/>
        <v>4754.8560000443385</v>
      </c>
      <c r="S35" s="91">
        <f t="shared" si="8"/>
        <v>4984.0512757419829</v>
      </c>
      <c r="T35" s="91">
        <f t="shared" si="8"/>
        <v>5134.614711575352</v>
      </c>
      <c r="U35" s="91">
        <f t="shared" si="8"/>
        <v>5213.1419367684039</v>
      </c>
      <c r="V35" s="91">
        <f t="shared" si="8"/>
        <v>5227.6235663633497</v>
      </c>
      <c r="W35" s="91">
        <f t="shared" si="8"/>
        <v>5186.6770790447217</v>
      </c>
      <c r="X35" s="91">
        <f t="shared" si="8"/>
        <v>5098.9862354217603</v>
      </c>
      <c r="Y35" s="91">
        <f t="shared" si="8"/>
        <v>4972.9118257387354</v>
      </c>
      <c r="Z35" s="91">
        <f t="shared" si="8"/>
        <v>4816.2384337425146</v>
      </c>
      <c r="AA35" s="91">
        <f t="shared" si="8"/>
        <v>2408.1192168712573</v>
      </c>
      <c r="AB35" s="91">
        <f t="shared" si="8"/>
        <v>1624.7098607397643</v>
      </c>
      <c r="AC35" s="91">
        <f t="shared" si="8"/>
        <v>1548.0910680639208</v>
      </c>
      <c r="AD35" s="91">
        <f t="shared" si="8"/>
        <v>1468.8499387512913</v>
      </c>
      <c r="AE35" s="91">
        <f t="shared" si="8"/>
        <v>1388.4210101145341</v>
      </c>
      <c r="AF35" s="91">
        <f t="shared" si="8"/>
        <v>1307.9897945260673</v>
      </c>
      <c r="AG35" s="91">
        <f t="shared" si="8"/>
        <v>1228.5181961868041</v>
      </c>
      <c r="AH35" s="91">
        <f t="shared" si="8"/>
        <v>1150.7707192960163</v>
      </c>
      <c r="AI35" s="91">
        <f t="shared" si="8"/>
        <v>1075.3401591827062</v>
      </c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</row>
    <row r="36" spans="1:48" x14ac:dyDescent="0.25">
      <c r="A36" s="33"/>
      <c r="B36" s="33"/>
      <c r="C36" s="72">
        <v>3</v>
      </c>
      <c r="D36" s="73">
        <f t="shared" si="6"/>
        <v>569.82428372442666</v>
      </c>
      <c r="E36" s="90"/>
      <c r="F36" s="90"/>
      <c r="G36" s="90"/>
      <c r="H36" s="91">
        <f t="shared" ref="H36:AI36" si="9">(J3*F$22)</f>
        <v>48.339936766064277</v>
      </c>
      <c r="I36" s="91">
        <f t="shared" si="9"/>
        <v>96.679873532128553</v>
      </c>
      <c r="J36" s="91">
        <f t="shared" si="9"/>
        <v>339.49073202961836</v>
      </c>
      <c r="K36" s="91">
        <f t="shared" si="9"/>
        <v>737.04836735237393</v>
      </c>
      <c r="L36" s="91">
        <f t="shared" si="9"/>
        <v>1252.501179705964</v>
      </c>
      <c r="M36" s="91">
        <f t="shared" si="9"/>
        <v>1837.0339404928284</v>
      </c>
      <c r="N36" s="91">
        <f t="shared" si="9"/>
        <v>2443.3741379556327</v>
      </c>
      <c r="O36" s="91">
        <f t="shared" si="9"/>
        <v>3032.0302693889575</v>
      </c>
      <c r="P36" s="91">
        <f t="shared" si="9"/>
        <v>3573.3698874427855</v>
      </c>
      <c r="Q36" s="91">
        <f t="shared" si="9"/>
        <v>4047.4607047624272</v>
      </c>
      <c r="R36" s="91">
        <f t="shared" si="9"/>
        <v>4442.8353856123413</v>
      </c>
      <c r="S36" s="91">
        <f t="shared" si="9"/>
        <v>4754.8560000443385</v>
      </c>
      <c r="T36" s="91">
        <f t="shared" si="9"/>
        <v>4984.0512757419829</v>
      </c>
      <c r="U36" s="91">
        <f t="shared" si="9"/>
        <v>5134.614711575352</v>
      </c>
      <c r="V36" s="91">
        <f t="shared" si="9"/>
        <v>5213.1419367684039</v>
      </c>
      <c r="W36" s="91">
        <f t="shared" si="9"/>
        <v>5227.6235663633497</v>
      </c>
      <c r="X36" s="91">
        <f t="shared" si="9"/>
        <v>5186.6770790447217</v>
      </c>
      <c r="Y36" s="91">
        <f t="shared" si="9"/>
        <v>5098.9862354217603</v>
      </c>
      <c r="Z36" s="91">
        <f t="shared" si="9"/>
        <v>4972.9118257387354</v>
      </c>
      <c r="AA36" s="91">
        <f t="shared" si="9"/>
        <v>4816.2384337425146</v>
      </c>
      <c r="AB36" s="91">
        <f t="shared" si="9"/>
        <v>2408.1192168712573</v>
      </c>
      <c r="AC36" s="91">
        <f t="shared" si="9"/>
        <v>1624.7098607397643</v>
      </c>
      <c r="AD36" s="91">
        <f t="shared" si="9"/>
        <v>1548.0910680639208</v>
      </c>
      <c r="AE36" s="91">
        <f t="shared" si="9"/>
        <v>1468.8499387512913</v>
      </c>
      <c r="AF36" s="91">
        <f t="shared" si="9"/>
        <v>1388.4210101145341</v>
      </c>
      <c r="AG36" s="91">
        <f t="shared" si="9"/>
        <v>1307.9897945260673</v>
      </c>
      <c r="AH36" s="91">
        <f t="shared" si="9"/>
        <v>1228.5181961868041</v>
      </c>
      <c r="AI36" s="91">
        <f t="shared" si="9"/>
        <v>1150.7707192960163</v>
      </c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</row>
    <row r="37" spans="1:48" x14ac:dyDescent="0.25">
      <c r="A37" s="33"/>
      <c r="B37" s="33"/>
      <c r="C37" s="72">
        <v>4</v>
      </c>
      <c r="D37" s="73">
        <f t="shared" si="6"/>
        <v>569.82428372442666</v>
      </c>
      <c r="E37" s="90"/>
      <c r="F37" s="90"/>
      <c r="G37" s="90"/>
      <c r="H37" s="90"/>
      <c r="I37" s="91">
        <f t="shared" ref="I37:AI37" si="10">(J3*G$23)</f>
        <v>48.339936766064277</v>
      </c>
      <c r="J37" s="91">
        <f t="shared" si="10"/>
        <v>96.679873532128553</v>
      </c>
      <c r="K37" s="91">
        <f t="shared" si="10"/>
        <v>339.49073202961836</v>
      </c>
      <c r="L37" s="91">
        <f t="shared" si="10"/>
        <v>737.04836735237393</v>
      </c>
      <c r="M37" s="91">
        <f t="shared" si="10"/>
        <v>1252.501179705964</v>
      </c>
      <c r="N37" s="91">
        <f t="shared" si="10"/>
        <v>1837.0339404928284</v>
      </c>
      <c r="O37" s="91">
        <f t="shared" si="10"/>
        <v>2443.3741379556327</v>
      </c>
      <c r="P37" s="91">
        <f t="shared" si="10"/>
        <v>3032.0302693889575</v>
      </c>
      <c r="Q37" s="91">
        <f t="shared" si="10"/>
        <v>3573.3698874427855</v>
      </c>
      <c r="R37" s="91">
        <f t="shared" si="10"/>
        <v>4047.4607047624272</v>
      </c>
      <c r="S37" s="91">
        <f t="shared" si="10"/>
        <v>4442.8353856123413</v>
      </c>
      <c r="T37" s="91">
        <f t="shared" si="10"/>
        <v>4754.8560000443385</v>
      </c>
      <c r="U37" s="91">
        <f t="shared" si="10"/>
        <v>4984.0512757419829</v>
      </c>
      <c r="V37" s="91">
        <f t="shared" si="10"/>
        <v>5134.614711575352</v>
      </c>
      <c r="W37" s="91">
        <f t="shared" si="10"/>
        <v>5213.1419367684039</v>
      </c>
      <c r="X37" s="91">
        <f t="shared" si="10"/>
        <v>5227.6235663633497</v>
      </c>
      <c r="Y37" s="91">
        <f t="shared" si="10"/>
        <v>5186.6770790447217</v>
      </c>
      <c r="Z37" s="91">
        <f t="shared" si="10"/>
        <v>5098.9862354217603</v>
      </c>
      <c r="AA37" s="91">
        <f t="shared" si="10"/>
        <v>4972.9118257387354</v>
      </c>
      <c r="AB37" s="91">
        <f t="shared" si="10"/>
        <v>4816.2384337425146</v>
      </c>
      <c r="AC37" s="91">
        <f t="shared" si="10"/>
        <v>2408.1192168712573</v>
      </c>
      <c r="AD37" s="91">
        <f t="shared" si="10"/>
        <v>1624.7098607397643</v>
      </c>
      <c r="AE37" s="91">
        <f t="shared" si="10"/>
        <v>1548.0910680639208</v>
      </c>
      <c r="AF37" s="91">
        <f t="shared" si="10"/>
        <v>1468.8499387512913</v>
      </c>
      <c r="AG37" s="91">
        <f t="shared" si="10"/>
        <v>1388.4210101145341</v>
      </c>
      <c r="AH37" s="91">
        <f t="shared" si="10"/>
        <v>1307.9897945260673</v>
      </c>
      <c r="AI37" s="91">
        <f t="shared" si="10"/>
        <v>1228.5181961868041</v>
      </c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</row>
    <row r="38" spans="1:48" x14ac:dyDescent="0.25">
      <c r="A38" s="33"/>
      <c r="B38" s="33"/>
      <c r="C38" s="72">
        <v>5</v>
      </c>
      <c r="D38" s="73">
        <f t="shared" si="6"/>
        <v>569.82428372442666</v>
      </c>
      <c r="E38" s="90"/>
      <c r="F38" s="90"/>
      <c r="G38" s="90"/>
      <c r="H38" s="90"/>
      <c r="I38" s="90"/>
      <c r="J38" s="91">
        <f t="shared" ref="J38:AI38" si="11">(J3*H$24)</f>
        <v>48.339936766064277</v>
      </c>
      <c r="K38" s="91">
        <f t="shared" si="11"/>
        <v>96.679873532128553</v>
      </c>
      <c r="L38" s="91">
        <f t="shared" si="11"/>
        <v>339.49073202961836</v>
      </c>
      <c r="M38" s="91">
        <f t="shared" si="11"/>
        <v>737.04836735237393</v>
      </c>
      <c r="N38" s="91">
        <f t="shared" si="11"/>
        <v>1252.501179705964</v>
      </c>
      <c r="O38" s="91">
        <f t="shared" si="11"/>
        <v>1837.0339404928284</v>
      </c>
      <c r="P38" s="91">
        <f t="shared" si="11"/>
        <v>2443.3741379556327</v>
      </c>
      <c r="Q38" s="91">
        <f t="shared" si="11"/>
        <v>3032.0302693889575</v>
      </c>
      <c r="R38" s="91">
        <f t="shared" si="11"/>
        <v>3573.3698874427855</v>
      </c>
      <c r="S38" s="91">
        <f t="shared" si="11"/>
        <v>4047.4607047624272</v>
      </c>
      <c r="T38" s="91">
        <f t="shared" si="11"/>
        <v>4442.8353856123413</v>
      </c>
      <c r="U38" s="91">
        <f t="shared" si="11"/>
        <v>4754.8560000443385</v>
      </c>
      <c r="V38" s="91">
        <f t="shared" si="11"/>
        <v>4984.0512757419829</v>
      </c>
      <c r="W38" s="91">
        <f t="shared" si="11"/>
        <v>5134.614711575352</v>
      </c>
      <c r="X38" s="91">
        <f t="shared" si="11"/>
        <v>5213.1419367684039</v>
      </c>
      <c r="Y38" s="91">
        <f t="shared" si="11"/>
        <v>5227.6235663633497</v>
      </c>
      <c r="Z38" s="91">
        <f t="shared" si="11"/>
        <v>5186.6770790447217</v>
      </c>
      <c r="AA38" s="91">
        <f t="shared" si="11"/>
        <v>5098.9862354217603</v>
      </c>
      <c r="AB38" s="91">
        <f t="shared" si="11"/>
        <v>4972.9118257387354</v>
      </c>
      <c r="AC38" s="91">
        <f t="shared" si="11"/>
        <v>4816.2384337425146</v>
      </c>
      <c r="AD38" s="91">
        <f t="shared" si="11"/>
        <v>2408.1192168712573</v>
      </c>
      <c r="AE38" s="91">
        <f t="shared" si="11"/>
        <v>1624.7098607397643</v>
      </c>
      <c r="AF38" s="91">
        <f t="shared" si="11"/>
        <v>1548.0910680639208</v>
      </c>
      <c r="AG38" s="91">
        <f t="shared" si="11"/>
        <v>1468.8499387512913</v>
      </c>
      <c r="AH38" s="91">
        <f t="shared" si="11"/>
        <v>1388.4210101145341</v>
      </c>
      <c r="AI38" s="91">
        <f t="shared" si="11"/>
        <v>1307.9897945260673</v>
      </c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</row>
    <row r="39" spans="1:48" x14ac:dyDescent="0.25">
      <c r="A39" s="33"/>
      <c r="B39" s="33"/>
      <c r="C39" s="72">
        <v>6</v>
      </c>
      <c r="D39" s="73">
        <f t="shared" si="6"/>
        <v>569.82428372442666</v>
      </c>
      <c r="E39" s="90"/>
      <c r="F39" s="90"/>
      <c r="G39" s="90"/>
      <c r="H39" s="90"/>
      <c r="I39" s="90"/>
      <c r="J39" s="90"/>
      <c r="K39" s="91">
        <f t="shared" ref="K39:AI39" si="12">(J3*I$25)</f>
        <v>48.339936766064277</v>
      </c>
      <c r="L39" s="91">
        <f t="shared" si="12"/>
        <v>96.679873532128553</v>
      </c>
      <c r="M39" s="91">
        <f t="shared" si="12"/>
        <v>339.49073202961836</v>
      </c>
      <c r="N39" s="91">
        <f t="shared" si="12"/>
        <v>737.04836735237393</v>
      </c>
      <c r="O39" s="91">
        <f t="shared" si="12"/>
        <v>1252.501179705964</v>
      </c>
      <c r="P39" s="91">
        <f t="shared" si="12"/>
        <v>1837.0339404928284</v>
      </c>
      <c r="Q39" s="91">
        <f t="shared" si="12"/>
        <v>2443.3741379556327</v>
      </c>
      <c r="R39" s="91">
        <f t="shared" si="12"/>
        <v>3032.0302693889575</v>
      </c>
      <c r="S39" s="91">
        <f t="shared" si="12"/>
        <v>3573.3698874427855</v>
      </c>
      <c r="T39" s="91">
        <f t="shared" si="12"/>
        <v>4047.4607047624272</v>
      </c>
      <c r="U39" s="91">
        <f t="shared" si="12"/>
        <v>4442.8353856123413</v>
      </c>
      <c r="V39" s="91">
        <f t="shared" si="12"/>
        <v>4754.8560000443385</v>
      </c>
      <c r="W39" s="91">
        <f t="shared" si="12"/>
        <v>4984.0512757419829</v>
      </c>
      <c r="X39" s="91">
        <f t="shared" si="12"/>
        <v>5134.614711575352</v>
      </c>
      <c r="Y39" s="91">
        <f t="shared" si="12"/>
        <v>5213.1419367684039</v>
      </c>
      <c r="Z39" s="91">
        <f t="shared" si="12"/>
        <v>5227.6235663633497</v>
      </c>
      <c r="AA39" s="91">
        <f t="shared" si="12"/>
        <v>5186.6770790447217</v>
      </c>
      <c r="AB39" s="91">
        <f t="shared" si="12"/>
        <v>5098.9862354217603</v>
      </c>
      <c r="AC39" s="91">
        <f t="shared" si="12"/>
        <v>4972.9118257387354</v>
      </c>
      <c r="AD39" s="91">
        <f t="shared" si="12"/>
        <v>4816.2384337425146</v>
      </c>
      <c r="AE39" s="91">
        <f t="shared" si="12"/>
        <v>2408.1192168712573</v>
      </c>
      <c r="AF39" s="91">
        <f t="shared" si="12"/>
        <v>1624.7098607397643</v>
      </c>
      <c r="AG39" s="91">
        <f t="shared" si="12"/>
        <v>1548.0910680639208</v>
      </c>
      <c r="AH39" s="91">
        <f t="shared" si="12"/>
        <v>1468.8499387512913</v>
      </c>
      <c r="AI39" s="91">
        <f t="shared" si="12"/>
        <v>1388.4210101145341</v>
      </c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</row>
    <row r="40" spans="1:48" x14ac:dyDescent="0.25">
      <c r="A40" s="33"/>
      <c r="B40" s="33"/>
      <c r="C40" s="72">
        <v>7</v>
      </c>
      <c r="D40" s="73">
        <f t="shared" si="6"/>
        <v>569.82428372442666</v>
      </c>
      <c r="E40" s="90"/>
      <c r="F40" s="90"/>
      <c r="G40" s="90"/>
      <c r="H40" s="90"/>
      <c r="I40" s="90"/>
      <c r="J40" s="90"/>
      <c r="K40" s="90"/>
      <c r="L40" s="91">
        <f t="shared" ref="L40:AI40" si="13">(J3*J$26)</f>
        <v>48.339936766064277</v>
      </c>
      <c r="M40" s="91">
        <f t="shared" si="13"/>
        <v>96.679873532128553</v>
      </c>
      <c r="N40" s="91">
        <f t="shared" si="13"/>
        <v>339.49073202961836</v>
      </c>
      <c r="O40" s="91">
        <f t="shared" si="13"/>
        <v>737.04836735237393</v>
      </c>
      <c r="P40" s="91">
        <f t="shared" si="13"/>
        <v>1252.501179705964</v>
      </c>
      <c r="Q40" s="91">
        <f t="shared" si="13"/>
        <v>1837.0339404928284</v>
      </c>
      <c r="R40" s="91">
        <f t="shared" si="13"/>
        <v>2443.3741379556327</v>
      </c>
      <c r="S40" s="91">
        <f t="shared" si="13"/>
        <v>3032.0302693889575</v>
      </c>
      <c r="T40" s="91">
        <f t="shared" si="13"/>
        <v>3573.3698874427855</v>
      </c>
      <c r="U40" s="91">
        <f t="shared" si="13"/>
        <v>4047.4607047624272</v>
      </c>
      <c r="V40" s="91">
        <f t="shared" si="13"/>
        <v>4442.8353856123413</v>
      </c>
      <c r="W40" s="91">
        <f t="shared" si="13"/>
        <v>4754.8560000443385</v>
      </c>
      <c r="X40" s="91">
        <f t="shared" si="13"/>
        <v>4984.0512757419829</v>
      </c>
      <c r="Y40" s="91">
        <f t="shared" si="13"/>
        <v>5134.614711575352</v>
      </c>
      <c r="Z40" s="91">
        <f t="shared" si="13"/>
        <v>5213.1419367684039</v>
      </c>
      <c r="AA40" s="91">
        <f t="shared" si="13"/>
        <v>5227.6235663633497</v>
      </c>
      <c r="AB40" s="91">
        <f t="shared" si="13"/>
        <v>5186.6770790447217</v>
      </c>
      <c r="AC40" s="91">
        <f t="shared" si="13"/>
        <v>5098.9862354217603</v>
      </c>
      <c r="AD40" s="91">
        <f t="shared" si="13"/>
        <v>4972.9118257387354</v>
      </c>
      <c r="AE40" s="91">
        <f t="shared" si="13"/>
        <v>4816.2384337425146</v>
      </c>
      <c r="AF40" s="91">
        <f t="shared" si="13"/>
        <v>2408.1192168712573</v>
      </c>
      <c r="AG40" s="91">
        <f t="shared" si="13"/>
        <v>1624.7098607397643</v>
      </c>
      <c r="AH40" s="91">
        <f t="shared" si="13"/>
        <v>1548.0910680639208</v>
      </c>
      <c r="AI40" s="91">
        <f t="shared" si="13"/>
        <v>1468.8499387512913</v>
      </c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</row>
    <row r="41" spans="1:48" x14ac:dyDescent="0.25">
      <c r="A41" s="33"/>
      <c r="B41" s="33"/>
      <c r="C41" s="72">
        <v>8</v>
      </c>
      <c r="D41" s="73">
        <f t="shared" si="6"/>
        <v>569.82428372442666</v>
      </c>
      <c r="E41" s="107"/>
      <c r="F41" s="107"/>
      <c r="G41" s="107"/>
      <c r="H41" s="107"/>
      <c r="I41" s="107"/>
      <c r="J41" s="107"/>
      <c r="K41" s="107"/>
      <c r="L41" s="107"/>
      <c r="M41" s="108">
        <f t="shared" ref="M41:AI41" si="14">(J3*K$27)</f>
        <v>48.339936766064277</v>
      </c>
      <c r="N41" s="108">
        <f t="shared" si="14"/>
        <v>96.679873532128553</v>
      </c>
      <c r="O41" s="108">
        <f t="shared" si="14"/>
        <v>339.49073202961836</v>
      </c>
      <c r="P41" s="108">
        <f t="shared" si="14"/>
        <v>737.04836735237393</v>
      </c>
      <c r="Q41" s="108">
        <f t="shared" si="14"/>
        <v>1252.501179705964</v>
      </c>
      <c r="R41" s="108">
        <f t="shared" si="14"/>
        <v>1837.0339404928284</v>
      </c>
      <c r="S41" s="108">
        <f t="shared" si="14"/>
        <v>2443.3741379556327</v>
      </c>
      <c r="T41" s="108">
        <f t="shared" si="14"/>
        <v>3032.0302693889575</v>
      </c>
      <c r="U41" s="108">
        <f t="shared" si="14"/>
        <v>3573.3698874427855</v>
      </c>
      <c r="V41" s="108">
        <f t="shared" si="14"/>
        <v>4047.4607047624272</v>
      </c>
      <c r="W41" s="108">
        <f t="shared" si="14"/>
        <v>4442.8353856123413</v>
      </c>
      <c r="X41" s="108">
        <f t="shared" si="14"/>
        <v>4754.8560000443385</v>
      </c>
      <c r="Y41" s="108">
        <f t="shared" si="14"/>
        <v>4984.0512757419829</v>
      </c>
      <c r="Z41" s="108">
        <f t="shared" si="14"/>
        <v>5134.614711575352</v>
      </c>
      <c r="AA41" s="108">
        <f t="shared" si="14"/>
        <v>5213.1419367684039</v>
      </c>
      <c r="AB41" s="108">
        <f t="shared" si="14"/>
        <v>5227.6235663633497</v>
      </c>
      <c r="AC41" s="108">
        <f t="shared" si="14"/>
        <v>5186.6770790447217</v>
      </c>
      <c r="AD41" s="108">
        <f t="shared" si="14"/>
        <v>5098.9862354217603</v>
      </c>
      <c r="AE41" s="108">
        <f t="shared" si="14"/>
        <v>4972.9118257387354</v>
      </c>
      <c r="AF41" s="108">
        <f t="shared" si="14"/>
        <v>4816.2384337425146</v>
      </c>
      <c r="AG41" s="108">
        <f t="shared" si="14"/>
        <v>2408.1192168712573</v>
      </c>
      <c r="AH41" s="108">
        <f t="shared" si="14"/>
        <v>1624.7098607397643</v>
      </c>
      <c r="AI41" s="108">
        <f t="shared" si="14"/>
        <v>1548.0910680639208</v>
      </c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</row>
    <row r="42" spans="1:48" ht="15.75" thickBot="1" x14ac:dyDescent="0.3">
      <c r="A42" s="33"/>
      <c r="B42" s="33"/>
      <c r="C42" s="72">
        <v>9</v>
      </c>
      <c r="D42" s="106">
        <f t="shared" si="6"/>
        <v>569.82428372442666</v>
      </c>
      <c r="E42" s="109"/>
      <c r="F42" s="109"/>
      <c r="G42" s="109"/>
      <c r="H42" s="109"/>
      <c r="I42" s="109"/>
      <c r="J42" s="109"/>
      <c r="K42" s="109"/>
      <c r="L42" s="109"/>
      <c r="M42" s="109"/>
      <c r="N42" s="110">
        <f t="shared" ref="N42:AI42" si="15">(J3*L$28)</f>
        <v>48.339936766064277</v>
      </c>
      <c r="O42" s="110">
        <f t="shared" si="15"/>
        <v>96.679873532128553</v>
      </c>
      <c r="P42" s="110">
        <f t="shared" si="15"/>
        <v>339.49073202961836</v>
      </c>
      <c r="Q42" s="110">
        <f t="shared" si="15"/>
        <v>737.04836735237393</v>
      </c>
      <c r="R42" s="110">
        <f t="shared" si="15"/>
        <v>1252.501179705964</v>
      </c>
      <c r="S42" s="110">
        <f t="shared" si="15"/>
        <v>1837.0339404928284</v>
      </c>
      <c r="T42" s="110">
        <f t="shared" si="15"/>
        <v>2443.3741379556327</v>
      </c>
      <c r="U42" s="110">
        <f t="shared" si="15"/>
        <v>3032.0302693889575</v>
      </c>
      <c r="V42" s="110">
        <f t="shared" si="15"/>
        <v>3573.3698874427855</v>
      </c>
      <c r="W42" s="110">
        <f t="shared" si="15"/>
        <v>4047.4607047624272</v>
      </c>
      <c r="X42" s="110">
        <f t="shared" si="15"/>
        <v>4442.8353856123413</v>
      </c>
      <c r="Y42" s="110">
        <f t="shared" si="15"/>
        <v>4754.8560000443385</v>
      </c>
      <c r="Z42" s="110">
        <f t="shared" si="15"/>
        <v>4984.0512757419829</v>
      </c>
      <c r="AA42" s="110">
        <f t="shared" si="15"/>
        <v>5134.614711575352</v>
      </c>
      <c r="AB42" s="110">
        <f t="shared" si="15"/>
        <v>5213.1419367684039</v>
      </c>
      <c r="AC42" s="110">
        <f t="shared" si="15"/>
        <v>5227.6235663633497</v>
      </c>
      <c r="AD42" s="110">
        <f t="shared" si="15"/>
        <v>5186.6770790447217</v>
      </c>
      <c r="AE42" s="110">
        <f t="shared" si="15"/>
        <v>5098.9862354217603</v>
      </c>
      <c r="AF42" s="110">
        <f t="shared" si="15"/>
        <v>4972.9118257387354</v>
      </c>
      <c r="AG42" s="110">
        <f t="shared" si="15"/>
        <v>4816.2384337425146</v>
      </c>
      <c r="AH42" s="110">
        <f t="shared" si="15"/>
        <v>2408.1192168712573</v>
      </c>
      <c r="AI42" s="110">
        <f t="shared" si="15"/>
        <v>1624.7098607397643</v>
      </c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</row>
    <row r="43" spans="1:48" x14ac:dyDescent="0.25">
      <c r="A43" s="33"/>
      <c r="B43" s="33"/>
      <c r="C43" s="127" t="s">
        <v>57</v>
      </c>
      <c r="D43" s="127"/>
      <c r="E43" s="128"/>
      <c r="F43" s="93">
        <f>SUM(F34:F42)</f>
        <v>48.339936766064277</v>
      </c>
      <c r="G43" s="93">
        <f t="shared" ref="G43:AI43" si="16">SUM(G34:G42)</f>
        <v>145.01981029819282</v>
      </c>
      <c r="H43" s="93">
        <f t="shared" si="16"/>
        <v>484.51054232781121</v>
      </c>
      <c r="I43" s="93">
        <f t="shared" si="16"/>
        <v>1221.5589096801853</v>
      </c>
      <c r="J43" s="93">
        <f t="shared" si="16"/>
        <v>2474.0600893861488</v>
      </c>
      <c r="K43" s="93">
        <f t="shared" si="16"/>
        <v>4311.0940298789774</v>
      </c>
      <c r="L43" s="93">
        <f t="shared" si="16"/>
        <v>6754.4681678346096</v>
      </c>
      <c r="M43" s="93">
        <f t="shared" si="16"/>
        <v>9786.4984372235667</v>
      </c>
      <c r="N43" s="93">
        <f t="shared" si="16"/>
        <v>13359.868324666353</v>
      </c>
      <c r="O43" s="93">
        <f t="shared" si="16"/>
        <v>17358.989092662716</v>
      </c>
      <c r="P43" s="93">
        <f t="shared" si="16"/>
        <v>21705.144604742927</v>
      </c>
      <c r="Q43" s="93">
        <f t="shared" si="16"/>
        <v>26120.509872757648</v>
      </c>
      <c r="R43" s="93">
        <f t="shared" si="16"/>
        <v>30367.512781147259</v>
      </c>
      <c r="S43" s="93">
        <f t="shared" si="16"/>
        <v>34249.626313016648</v>
      </c>
      <c r="T43" s="93">
        <f t="shared" si="16"/>
        <v>37625.734309292216</v>
      </c>
      <c r="U43" s="93">
        <f t="shared" si="16"/>
        <v>40409.983737699949</v>
      </c>
      <c r="V43" s="93">
        <f t="shared" si="16"/>
        <v>42564.630547355708</v>
      </c>
      <c r="W43" s="93">
        <f t="shared" si="16"/>
        <v>44090.246895334676</v>
      </c>
      <c r="X43" s="93">
        <f t="shared" si="16"/>
        <v>45015.698016310991</v>
      </c>
      <c r="Y43" s="93">
        <f t="shared" si="16"/>
        <v>45389.101064441165</v>
      </c>
      <c r="Z43" s="93">
        <f t="shared" si="16"/>
        <v>43042.364281268085</v>
      </c>
      <c r="AA43" s="93">
        <f t="shared" si="16"/>
        <v>39683.022866265863</v>
      </c>
      <c r="AB43" s="93">
        <f t="shared" si="16"/>
        <v>36096.499222754428</v>
      </c>
      <c r="AC43" s="93">
        <f t="shared" si="16"/>
        <v>32352.207224737311</v>
      </c>
      <c r="AD43" s="93">
        <f t="shared" si="16"/>
        <v>28513.004668488498</v>
      </c>
      <c r="AE43" s="93">
        <f t="shared" si="16"/>
        <v>24634.317383969843</v>
      </c>
      <c r="AF43" s="93">
        <f t="shared" si="16"/>
        <v>20763.849344734888</v>
      </c>
      <c r="AG43" s="93">
        <f t="shared" si="16"/>
        <v>16941.708238292169</v>
      </c>
      <c r="AH43" s="93">
        <f t="shared" si="16"/>
        <v>13200.809963732361</v>
      </c>
      <c r="AI43" s="93">
        <f t="shared" si="16"/>
        <v>11795.362673095597</v>
      </c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</row>
    <row r="44" spans="1:48" ht="14.45" customHeight="1" x14ac:dyDescent="0.25">
      <c r="A44" s="33"/>
      <c r="B44" s="33"/>
      <c r="C44" s="129" t="s">
        <v>58</v>
      </c>
      <c r="D44" s="129"/>
      <c r="E44" s="129"/>
      <c r="F44" s="93">
        <f>F43*$E$8</f>
        <v>22.719770280050209</v>
      </c>
      <c r="G44" s="93">
        <f t="shared" ref="G44:AI44" si="17">G43*$E$8</f>
        <v>68.159310840150624</v>
      </c>
      <c r="H44" s="93">
        <f t="shared" si="17"/>
        <v>227.71995489407126</v>
      </c>
      <c r="I44" s="93">
        <f t="shared" si="17"/>
        <v>574.13268754968703</v>
      </c>
      <c r="J44" s="93">
        <f t="shared" si="17"/>
        <v>1162.8082420114899</v>
      </c>
      <c r="K44" s="93">
        <f t="shared" si="17"/>
        <v>2026.2141940431193</v>
      </c>
      <c r="L44" s="93">
        <f t="shared" si="17"/>
        <v>3174.6000388822663</v>
      </c>
      <c r="M44" s="93">
        <f t="shared" si="17"/>
        <v>4599.6542654950763</v>
      </c>
      <c r="N44" s="93">
        <f t="shared" si="17"/>
        <v>6279.1381125931857</v>
      </c>
      <c r="O44" s="93">
        <f t="shared" si="17"/>
        <v>8158.7248735514759</v>
      </c>
      <c r="P44" s="93">
        <f t="shared" si="17"/>
        <v>10201.417964229175</v>
      </c>
      <c r="Q44" s="93">
        <f t="shared" si="17"/>
        <v>12276.639640196094</v>
      </c>
      <c r="R44" s="93">
        <f t="shared" si="17"/>
        <v>14272.731007139211</v>
      </c>
      <c r="S44" s="93">
        <f t="shared" si="17"/>
        <v>16097.324367117824</v>
      </c>
      <c r="T44" s="93">
        <f t="shared" si="17"/>
        <v>17684.095125367341</v>
      </c>
      <c r="U44" s="93">
        <f t="shared" si="17"/>
        <v>18992.692356718977</v>
      </c>
      <c r="V44" s="93">
        <f t="shared" si="17"/>
        <v>20005.376357257181</v>
      </c>
      <c r="W44" s="93">
        <f t="shared" si="17"/>
        <v>20722.416040807297</v>
      </c>
      <c r="X44" s="93">
        <f t="shared" si="17"/>
        <v>21157.378067666166</v>
      </c>
      <c r="Y44" s="93">
        <f t="shared" si="17"/>
        <v>21332.877500287348</v>
      </c>
      <c r="Z44" s="93">
        <f t="shared" si="17"/>
        <v>20229.911212195999</v>
      </c>
      <c r="AA44" s="93">
        <f t="shared" si="17"/>
        <v>18651.020747144954</v>
      </c>
      <c r="AB44" s="93">
        <f t="shared" si="17"/>
        <v>16965.35463469458</v>
      </c>
      <c r="AC44" s="93">
        <f t="shared" si="17"/>
        <v>15205.537395626536</v>
      </c>
      <c r="AD44" s="93">
        <f t="shared" si="17"/>
        <v>13401.112194189593</v>
      </c>
      <c r="AE44" s="93">
        <f t="shared" si="17"/>
        <v>11578.129170465825</v>
      </c>
      <c r="AF44" s="93">
        <f t="shared" si="17"/>
        <v>9759.0091920253963</v>
      </c>
      <c r="AG44" s="93">
        <f t="shared" si="17"/>
        <v>7962.6028719973192</v>
      </c>
      <c r="AH44" s="93">
        <f t="shared" si="17"/>
        <v>6204.3806829542091</v>
      </c>
      <c r="AI44" s="93">
        <f t="shared" si="17"/>
        <v>5543.8204563549298</v>
      </c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</row>
    <row r="45" spans="1:48" ht="14.45" customHeight="1" x14ac:dyDescent="0.25">
      <c r="A45" s="33"/>
      <c r="B45" s="33"/>
      <c r="C45" s="130" t="s">
        <v>59</v>
      </c>
      <c r="D45" s="130"/>
      <c r="E45" s="130"/>
      <c r="F45" s="94">
        <f>0.489*(F44^0.89)</f>
        <v>7.8796760314426191</v>
      </c>
      <c r="G45" s="94">
        <f t="shared" ref="G45:AI45" si="18">0.489*(G44^0.89)</f>
        <v>20.948179122105618</v>
      </c>
      <c r="H45" s="94">
        <f t="shared" si="18"/>
        <v>61.290875983837289</v>
      </c>
      <c r="I45" s="94">
        <f t="shared" si="18"/>
        <v>139.58211757078047</v>
      </c>
      <c r="J45" s="94">
        <f t="shared" si="18"/>
        <v>261.58393548079829</v>
      </c>
      <c r="K45" s="94">
        <f t="shared" si="18"/>
        <v>428.80399574025012</v>
      </c>
      <c r="L45" s="94">
        <f t="shared" si="18"/>
        <v>639.45808752507651</v>
      </c>
      <c r="M45" s="94">
        <f t="shared" si="18"/>
        <v>889.47608804135609</v>
      </c>
      <c r="N45" s="94">
        <f t="shared" si="18"/>
        <v>1173.383267524498</v>
      </c>
      <c r="O45" s="94">
        <f t="shared" si="18"/>
        <v>1481.3329925155595</v>
      </c>
      <c r="P45" s="94">
        <f t="shared" si="18"/>
        <v>1807.2437897493478</v>
      </c>
      <c r="Q45" s="94">
        <f t="shared" si="18"/>
        <v>2131.0302829770349</v>
      </c>
      <c r="R45" s="94">
        <f t="shared" si="18"/>
        <v>2436.8015436667797</v>
      </c>
      <c r="S45" s="94">
        <f t="shared" si="18"/>
        <v>2712.1871123522101</v>
      </c>
      <c r="T45" s="94">
        <f t="shared" si="18"/>
        <v>2948.8833193263281</v>
      </c>
      <c r="U45" s="94">
        <f t="shared" si="18"/>
        <v>3142.3233604527404</v>
      </c>
      <c r="V45" s="94">
        <f t="shared" si="18"/>
        <v>3291.0118445054009</v>
      </c>
      <c r="W45" s="94">
        <f t="shared" si="18"/>
        <v>3395.7898436791747</v>
      </c>
      <c r="X45" s="94">
        <f t="shared" si="18"/>
        <v>3459.1540447210923</v>
      </c>
      <c r="Y45" s="94">
        <f t="shared" si="18"/>
        <v>3484.6796591643165</v>
      </c>
      <c r="Z45" s="94">
        <f t="shared" si="18"/>
        <v>3323.8659332060852</v>
      </c>
      <c r="AA45" s="94">
        <f t="shared" si="18"/>
        <v>3091.9622129741792</v>
      </c>
      <c r="AB45" s="94">
        <f t="shared" si="18"/>
        <v>2841.9725431107495</v>
      </c>
      <c r="AC45" s="94">
        <f t="shared" si="18"/>
        <v>2578.0446671187628</v>
      </c>
      <c r="AD45" s="94">
        <f t="shared" si="18"/>
        <v>2303.9031020445932</v>
      </c>
      <c r="AE45" s="94">
        <f t="shared" si="18"/>
        <v>2022.772434449063</v>
      </c>
      <c r="AF45" s="94">
        <f t="shared" si="18"/>
        <v>1737.3205477966681</v>
      </c>
      <c r="AG45" s="94">
        <f t="shared" si="18"/>
        <v>1449.5989279223447</v>
      </c>
      <c r="AH45" s="94">
        <f t="shared" si="18"/>
        <v>1160.9418526948723</v>
      </c>
      <c r="AI45" s="94">
        <f t="shared" si="18"/>
        <v>1050.2652796807602</v>
      </c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</row>
    <row r="46" spans="1:48" ht="14.45" customHeight="1" x14ac:dyDescent="0.25">
      <c r="A46" s="33"/>
      <c r="B46" s="33"/>
      <c r="C46" s="131" t="s">
        <v>60</v>
      </c>
      <c r="D46" s="131"/>
      <c r="E46" s="131"/>
      <c r="F46" s="95">
        <f>F44+F45</f>
        <v>30.599446311492827</v>
      </c>
      <c r="G46" s="95">
        <f>F46+G44+G45</f>
        <v>119.70693627374906</v>
      </c>
      <c r="H46" s="95">
        <f t="shared" ref="H46:AI46" si="19">G46+H44+H45</f>
        <v>408.7177671516576</v>
      </c>
      <c r="I46" s="95">
        <f t="shared" si="19"/>
        <v>1122.4325722721251</v>
      </c>
      <c r="J46" s="95">
        <f t="shared" si="19"/>
        <v>2546.8247497644129</v>
      </c>
      <c r="K46" s="95">
        <f t="shared" si="19"/>
        <v>5001.8429395477824</v>
      </c>
      <c r="L46" s="95">
        <f t="shared" si="19"/>
        <v>8815.9010659551241</v>
      </c>
      <c r="M46" s="95">
        <f t="shared" si="19"/>
        <v>14305.031419491555</v>
      </c>
      <c r="N46" s="95">
        <f t="shared" si="19"/>
        <v>21757.552799609242</v>
      </c>
      <c r="O46" s="95">
        <f t="shared" si="19"/>
        <v>31397.610665676279</v>
      </c>
      <c r="P46" s="95">
        <f t="shared" si="19"/>
        <v>43406.272419654808</v>
      </c>
      <c r="Q46" s="95">
        <f t="shared" si="19"/>
        <v>57813.942342827941</v>
      </c>
      <c r="R46" s="95">
        <f t="shared" si="19"/>
        <v>74523.474893633931</v>
      </c>
      <c r="S46" s="95">
        <f t="shared" si="19"/>
        <v>93332.986373103966</v>
      </c>
      <c r="T46" s="95">
        <f t="shared" si="19"/>
        <v>113965.96481779763</v>
      </c>
      <c r="U46" s="95">
        <f t="shared" si="19"/>
        <v>136100.98053496936</v>
      </c>
      <c r="V46" s="95">
        <f t="shared" si="19"/>
        <v>159397.36873673197</v>
      </c>
      <c r="W46" s="95">
        <f t="shared" si="19"/>
        <v>183515.57462121843</v>
      </c>
      <c r="X46" s="95">
        <f t="shared" si="19"/>
        <v>208132.1067336057</v>
      </c>
      <c r="Y46" s="95">
        <f t="shared" si="19"/>
        <v>232949.66389305735</v>
      </c>
      <c r="Z46" s="95">
        <f t="shared" si="19"/>
        <v>256503.44103845942</v>
      </c>
      <c r="AA46" s="95">
        <f t="shared" si="19"/>
        <v>278246.42399857857</v>
      </c>
      <c r="AB46" s="95">
        <f t="shared" si="19"/>
        <v>298053.75117638387</v>
      </c>
      <c r="AC46" s="95">
        <f t="shared" si="19"/>
        <v>315837.33323912916</v>
      </c>
      <c r="AD46" s="95">
        <f t="shared" si="19"/>
        <v>331542.34853536333</v>
      </c>
      <c r="AE46" s="95">
        <f t="shared" si="19"/>
        <v>345143.25014027819</v>
      </c>
      <c r="AF46" s="95">
        <f t="shared" si="19"/>
        <v>356639.57988010027</v>
      </c>
      <c r="AG46" s="95">
        <f t="shared" si="19"/>
        <v>366051.78168001998</v>
      </c>
      <c r="AH46" s="95">
        <f t="shared" si="19"/>
        <v>373417.1042156691</v>
      </c>
      <c r="AI46" s="95">
        <f t="shared" si="19"/>
        <v>380011.18995170482</v>
      </c>
      <c r="AJ46" s="9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</row>
    <row r="47" spans="1:48" ht="15.6" customHeight="1" x14ac:dyDescent="0.25">
      <c r="A47" s="33"/>
      <c r="B47" s="33"/>
      <c r="C47" s="132" t="s">
        <v>61</v>
      </c>
      <c r="D47" s="132"/>
      <c r="E47" s="132"/>
      <c r="F47" s="96">
        <f>((F44+F45)*$E$9)</f>
        <v>112.19796980880703</v>
      </c>
      <c r="G47" s="96">
        <f t="shared" ref="G47:AI47" si="20">((G44+G45)*$E$9)</f>
        <v>326.7274631949395</v>
      </c>
      <c r="H47" s="96">
        <f t="shared" si="20"/>
        <v>1059.7063798856648</v>
      </c>
      <c r="I47" s="96">
        <f t="shared" si="20"/>
        <v>2616.9542854417141</v>
      </c>
      <c r="J47" s="96">
        <f t="shared" si="20"/>
        <v>5222.7713174717237</v>
      </c>
      <c r="K47" s="96">
        <f t="shared" si="20"/>
        <v>9001.733362539022</v>
      </c>
      <c r="L47" s="96">
        <f t="shared" si="20"/>
        <v>13984.879796826923</v>
      </c>
      <c r="M47" s="96">
        <f t="shared" si="20"/>
        <v>20126.81129630025</v>
      </c>
      <c r="N47" s="96">
        <f t="shared" si="20"/>
        <v>27325.91172709817</v>
      </c>
      <c r="O47" s="96">
        <f t="shared" si="20"/>
        <v>35346.878842245795</v>
      </c>
      <c r="P47" s="96">
        <f t="shared" si="20"/>
        <v>44031.759764587914</v>
      </c>
      <c r="Q47" s="96">
        <f t="shared" si="20"/>
        <v>52828.123051634808</v>
      </c>
      <c r="R47" s="96">
        <f t="shared" si="20"/>
        <v>61268.286019621963</v>
      </c>
      <c r="S47" s="96">
        <f t="shared" si="20"/>
        <v>68968.20875805679</v>
      </c>
      <c r="T47" s="96">
        <f t="shared" si="20"/>
        <v>75654.254297210107</v>
      </c>
      <c r="U47" s="96">
        <f t="shared" si="20"/>
        <v>81161.724296296292</v>
      </c>
      <c r="V47" s="96">
        <f t="shared" si="20"/>
        <v>85420.090073129453</v>
      </c>
      <c r="W47" s="96">
        <f t="shared" si="20"/>
        <v>88433.421576450404</v>
      </c>
      <c r="X47" s="96">
        <f t="shared" si="20"/>
        <v>90260.61774541995</v>
      </c>
      <c r="Y47" s="96">
        <f t="shared" si="20"/>
        <v>90997.709584656099</v>
      </c>
      <c r="Z47" s="96">
        <f t="shared" si="20"/>
        <v>86363.849533140965</v>
      </c>
      <c r="AA47" s="96">
        <f t="shared" si="20"/>
        <v>79724.270853770155</v>
      </c>
      <c r="AB47" s="96">
        <f t="shared" si="20"/>
        <v>72626.866318619548</v>
      </c>
      <c r="AC47" s="96">
        <f t="shared" si="20"/>
        <v>65206.467563399427</v>
      </c>
      <c r="AD47" s="96">
        <f t="shared" si="20"/>
        <v>57585.056086192009</v>
      </c>
      <c r="AE47" s="96">
        <f t="shared" si="20"/>
        <v>49869.972551354593</v>
      </c>
      <c r="AF47" s="96">
        <f t="shared" si="20"/>
        <v>42153.209046014235</v>
      </c>
      <c r="AG47" s="96">
        <f t="shared" si="20"/>
        <v>34511.406599705428</v>
      </c>
      <c r="AH47" s="96">
        <f t="shared" si="20"/>
        <v>27006.182630713298</v>
      </c>
      <c r="AI47" s="96">
        <f t="shared" si="20"/>
        <v>24178.314365464194</v>
      </c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</row>
    <row r="48" spans="1:48" ht="15.6" customHeight="1" x14ac:dyDescent="0.25">
      <c r="A48" s="33"/>
      <c r="B48" s="33"/>
      <c r="C48" s="131" t="s">
        <v>62</v>
      </c>
      <c r="D48" s="131"/>
      <c r="E48" s="131"/>
      <c r="F48" s="97">
        <f>F47</f>
        <v>112.19796980880703</v>
      </c>
      <c r="G48" s="95">
        <f>G47+F48</f>
        <v>438.92543300374655</v>
      </c>
      <c r="H48" s="95">
        <f t="shared" ref="H48:AG48" si="21">H47+G48</f>
        <v>1498.6318128894113</v>
      </c>
      <c r="I48" s="95">
        <f t="shared" si="21"/>
        <v>4115.586098331125</v>
      </c>
      <c r="J48" s="98">
        <f t="shared" si="21"/>
        <v>9338.3574158028496</v>
      </c>
      <c r="K48" s="95">
        <f t="shared" si="21"/>
        <v>18340.090778341873</v>
      </c>
      <c r="L48" s="95">
        <f t="shared" si="21"/>
        <v>32324.970575168794</v>
      </c>
      <c r="M48" s="95">
        <f t="shared" si="21"/>
        <v>52451.781871469044</v>
      </c>
      <c r="N48" s="99">
        <f t="shared" si="21"/>
        <v>79777.693598567217</v>
      </c>
      <c r="O48" s="98">
        <f t="shared" si="21"/>
        <v>115124.572440813</v>
      </c>
      <c r="P48" s="95">
        <f t="shared" si="21"/>
        <v>159156.33220540092</v>
      </c>
      <c r="Q48" s="95">
        <f t="shared" si="21"/>
        <v>211984.45525703573</v>
      </c>
      <c r="R48" s="95">
        <f t="shared" si="21"/>
        <v>273252.74127665767</v>
      </c>
      <c r="S48" s="95">
        <f t="shared" si="21"/>
        <v>342220.95003471448</v>
      </c>
      <c r="T48" s="95">
        <f t="shared" si="21"/>
        <v>417875.20433192456</v>
      </c>
      <c r="U48" s="95">
        <f t="shared" si="21"/>
        <v>499036.92862822086</v>
      </c>
      <c r="V48" s="95">
        <f t="shared" si="21"/>
        <v>584457.01870135032</v>
      </c>
      <c r="W48" s="95">
        <f t="shared" si="21"/>
        <v>672890.44027780066</v>
      </c>
      <c r="X48" s="95">
        <f t="shared" si="21"/>
        <v>763151.05802322063</v>
      </c>
      <c r="Y48" s="98">
        <f t="shared" si="21"/>
        <v>854148.76760787668</v>
      </c>
      <c r="Z48" s="95">
        <f t="shared" si="21"/>
        <v>940512.61714101769</v>
      </c>
      <c r="AA48" s="95">
        <f t="shared" si="21"/>
        <v>1020236.8879947879</v>
      </c>
      <c r="AB48" s="95">
        <f t="shared" si="21"/>
        <v>1092863.7543134075</v>
      </c>
      <c r="AC48" s="95">
        <f t="shared" si="21"/>
        <v>1158070.2218768068</v>
      </c>
      <c r="AD48" s="95">
        <f t="shared" si="21"/>
        <v>1215655.2779629987</v>
      </c>
      <c r="AE48" s="95">
        <f t="shared" si="21"/>
        <v>1265525.2505143534</v>
      </c>
      <c r="AF48" s="95">
        <f t="shared" si="21"/>
        <v>1307678.4595603677</v>
      </c>
      <c r="AG48" s="95">
        <f t="shared" si="21"/>
        <v>1342189.8661600731</v>
      </c>
      <c r="AH48" s="95">
        <f>AH47+AG48</f>
        <v>1369196.0487907864</v>
      </c>
      <c r="AI48" s="100">
        <f>AI47+AH48</f>
        <v>1393374.3631562507</v>
      </c>
      <c r="AJ48" s="9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</row>
    <row r="49" spans="1:49" x14ac:dyDescent="0.25">
      <c r="A49" s="33"/>
      <c r="B49" s="33"/>
      <c r="C49" s="125" t="s">
        <v>63</v>
      </c>
      <c r="D49" s="125"/>
      <c r="E49" s="101"/>
      <c r="F49" s="54">
        <f t="shared" ref="F49:AI49" si="22">F47/D29</f>
        <v>0.19689924247431198</v>
      </c>
      <c r="G49" s="54">
        <f t="shared" si="22"/>
        <v>0.28669141744839055</v>
      </c>
      <c r="H49" s="54">
        <f t="shared" si="22"/>
        <v>0.61990243317309524</v>
      </c>
      <c r="I49" s="54">
        <f t="shared" si="22"/>
        <v>1.1481409094822388</v>
      </c>
      <c r="J49" s="54">
        <f t="shared" si="22"/>
        <v>1.833116441909139</v>
      </c>
      <c r="K49" s="54">
        <f t="shared" si="22"/>
        <v>2.6328974327848411</v>
      </c>
      <c r="L49" s="54">
        <f t="shared" si="22"/>
        <v>3.5060632339450319</v>
      </c>
      <c r="M49" s="54">
        <f t="shared" si="22"/>
        <v>4.4151354792984305</v>
      </c>
      <c r="N49" s="54">
        <f t="shared" si="22"/>
        <v>5.3283310326422741</v>
      </c>
      <c r="O49" s="54">
        <f t="shared" si="22"/>
        <v>6.8923545286657246</v>
      </c>
      <c r="P49" s="54">
        <f t="shared" si="22"/>
        <v>8.5858358293254255</v>
      </c>
      <c r="Q49" s="54">
        <f t="shared" si="22"/>
        <v>10.301055286405346</v>
      </c>
      <c r="R49" s="54">
        <f t="shared" si="22"/>
        <v>11.946818571891148</v>
      </c>
      <c r="S49" s="54">
        <f t="shared" si="22"/>
        <v>13.44824101978204</v>
      </c>
      <c r="T49" s="54">
        <f t="shared" si="22"/>
        <v>14.751965641588583</v>
      </c>
      <c r="U49" s="54">
        <f t="shared" si="22"/>
        <v>15.825877597410946</v>
      </c>
      <c r="V49" s="54">
        <f t="shared" si="22"/>
        <v>16.65622436657441</v>
      </c>
      <c r="W49" s="54">
        <f t="shared" si="22"/>
        <v>17.243799556055148</v>
      </c>
      <c r="X49" s="54">
        <f t="shared" si="22"/>
        <v>17.600087981015211</v>
      </c>
      <c r="Y49" s="54">
        <f t="shared" si="22"/>
        <v>17.743814908048154</v>
      </c>
      <c r="Z49" s="54">
        <f t="shared" si="22"/>
        <v>16.840249802517771</v>
      </c>
      <c r="AA49" s="54">
        <f t="shared" si="22"/>
        <v>15.54558584128282</v>
      </c>
      <c r="AB49" s="54">
        <f t="shared" si="22"/>
        <v>14.161649553500816</v>
      </c>
      <c r="AC49" s="54">
        <f t="shared" si="22"/>
        <v>12.714732013954984</v>
      </c>
      <c r="AD49" s="54">
        <f t="shared" si="22"/>
        <v>11.228618624872002</v>
      </c>
      <c r="AE49" s="54">
        <f t="shared" si="22"/>
        <v>9.7242399447148902</v>
      </c>
      <c r="AF49" s="54">
        <f t="shared" si="22"/>
        <v>8.2195336839429363</v>
      </c>
      <c r="AG49" s="54">
        <f t="shared" si="22"/>
        <v>6.7294442213611561</v>
      </c>
      <c r="AH49" s="54">
        <f t="shared" si="22"/>
        <v>5.2659864534999521</v>
      </c>
      <c r="AI49" s="54">
        <f t="shared" si="22"/>
        <v>4.7145750903793999</v>
      </c>
      <c r="AJ49" s="54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</row>
    <row r="50" spans="1:49" x14ac:dyDescent="0.25">
      <c r="A50" s="33"/>
      <c r="B50" s="33"/>
      <c r="C50" s="126" t="s">
        <v>64</v>
      </c>
      <c r="D50" s="126"/>
      <c r="E50" s="102"/>
      <c r="F50" s="103">
        <f>F49</f>
        <v>0.19689924247431198</v>
      </c>
      <c r="G50" s="104">
        <f>F50+G49</f>
        <v>0.48359065992270256</v>
      </c>
      <c r="H50" s="104">
        <f t="shared" ref="H50:AI50" si="23">G50+H49</f>
        <v>1.1034930930957978</v>
      </c>
      <c r="I50" s="104">
        <f t="shared" si="23"/>
        <v>2.2516340025780366</v>
      </c>
      <c r="J50" s="104">
        <f t="shared" si="23"/>
        <v>4.0847504444871756</v>
      </c>
      <c r="K50" s="104">
        <f t="shared" si="23"/>
        <v>6.7176478772720163</v>
      </c>
      <c r="L50" s="104">
        <f t="shared" si="23"/>
        <v>10.223711111217048</v>
      </c>
      <c r="M50" s="104">
        <f t="shared" si="23"/>
        <v>14.638846590515477</v>
      </c>
      <c r="N50" s="104">
        <f t="shared" si="23"/>
        <v>19.967177623157752</v>
      </c>
      <c r="O50" s="104">
        <f t="shared" si="23"/>
        <v>26.859532151823476</v>
      </c>
      <c r="P50" s="104">
        <f t="shared" si="23"/>
        <v>35.445367981148905</v>
      </c>
      <c r="Q50" s="104">
        <f t="shared" si="23"/>
        <v>45.746423267554249</v>
      </c>
      <c r="R50" s="104">
        <f t="shared" si="23"/>
        <v>57.693241839445399</v>
      </c>
      <c r="S50" s="104">
        <f t="shared" si="23"/>
        <v>71.141482859227438</v>
      </c>
      <c r="T50" s="104">
        <f t="shared" si="23"/>
        <v>85.893448500816021</v>
      </c>
      <c r="U50" s="104">
        <f t="shared" si="23"/>
        <v>101.71932609822697</v>
      </c>
      <c r="V50" s="104">
        <f t="shared" si="23"/>
        <v>118.37555046480138</v>
      </c>
      <c r="W50" s="104">
        <f t="shared" si="23"/>
        <v>135.61935002085653</v>
      </c>
      <c r="X50" s="104">
        <f t="shared" si="23"/>
        <v>153.21943800187174</v>
      </c>
      <c r="Y50" s="104">
        <f t="shared" si="23"/>
        <v>170.9632529099199</v>
      </c>
      <c r="Z50" s="104">
        <f t="shared" si="23"/>
        <v>187.80350271243768</v>
      </c>
      <c r="AA50" s="104">
        <f t="shared" si="23"/>
        <v>203.34908855372049</v>
      </c>
      <c r="AB50" s="104">
        <f t="shared" si="23"/>
        <v>217.5107381072213</v>
      </c>
      <c r="AC50" s="104">
        <f t="shared" si="23"/>
        <v>230.22547012117627</v>
      </c>
      <c r="AD50" s="104">
        <f t="shared" si="23"/>
        <v>241.45408874604828</v>
      </c>
      <c r="AE50" s="104">
        <f t="shared" si="23"/>
        <v>251.17832869076318</v>
      </c>
      <c r="AF50" s="104">
        <f t="shared" si="23"/>
        <v>259.39786237470611</v>
      </c>
      <c r="AG50" s="104">
        <f t="shared" si="23"/>
        <v>266.12730659606729</v>
      </c>
      <c r="AH50" s="104">
        <f t="shared" si="23"/>
        <v>271.39329304956726</v>
      </c>
      <c r="AI50" s="104">
        <f t="shared" si="23"/>
        <v>276.10786813994667</v>
      </c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</row>
    <row r="51" spans="1:49" x14ac:dyDescent="0.25">
      <c r="A51" s="33"/>
      <c r="B51" s="33"/>
      <c r="C51" s="33"/>
      <c r="D51" s="33"/>
      <c r="E51" s="33"/>
      <c r="F51" s="33"/>
      <c r="G51" s="93"/>
      <c r="H51" s="33"/>
      <c r="I51" s="33"/>
      <c r="J51" s="33"/>
      <c r="K51" s="33"/>
      <c r="L51" s="33"/>
      <c r="M51" s="33"/>
      <c r="N51" s="8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</row>
    <row r="52" spans="1:49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</row>
    <row r="53" spans="1:49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</row>
  </sheetData>
  <mergeCells count="8">
    <mergeCell ref="C49:D49"/>
    <mergeCell ref="C50:D50"/>
    <mergeCell ref="C43:E43"/>
    <mergeCell ref="C44:E44"/>
    <mergeCell ref="C45:E45"/>
    <mergeCell ref="C46:E46"/>
    <mergeCell ref="C47:E47"/>
    <mergeCell ref="C48:E4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26147-D8CB-4AC5-99B8-708E334C86AE}">
  <dimension ref="A1:AW54"/>
  <sheetViews>
    <sheetView zoomScale="90" zoomScaleNormal="90" workbookViewId="0">
      <selection activeCell="E4" sqref="E4"/>
    </sheetView>
  </sheetViews>
  <sheetFormatPr defaultColWidth="11.42578125" defaultRowHeight="15" x14ac:dyDescent="0.25"/>
  <cols>
    <col min="1" max="1" width="7.28515625" style="38" customWidth="1"/>
    <col min="2" max="2" width="11.42578125" style="38"/>
    <col min="3" max="3" width="19.42578125" style="38" customWidth="1"/>
    <col min="4" max="11" width="14.5703125" style="38" customWidth="1"/>
    <col min="12" max="12" width="18.85546875" style="38" bestFit="1" customWidth="1"/>
    <col min="13" max="13" width="17.28515625" style="38" customWidth="1"/>
    <col min="14" max="31" width="16.7109375" style="38" customWidth="1"/>
    <col min="32" max="32" width="14.28515625" style="38" bestFit="1" customWidth="1"/>
    <col min="33" max="34" width="13.85546875" style="38" bestFit="1" customWidth="1"/>
    <col min="35" max="35" width="17.28515625" style="38" bestFit="1" customWidth="1"/>
    <col min="36" max="36" width="7.28515625" style="38" bestFit="1" customWidth="1"/>
    <col min="37" max="39" width="14.7109375" style="38" bestFit="1" customWidth="1"/>
    <col min="40" max="16384" width="11.42578125" style="38"/>
  </cols>
  <sheetData>
    <row r="1" spans="1:48" ht="28.5" customHeight="1" thickBot="1" x14ac:dyDescent="0.3">
      <c r="A1" s="33"/>
      <c r="B1" s="34" t="s">
        <v>37</v>
      </c>
      <c r="C1" s="33"/>
      <c r="D1" s="33"/>
      <c r="E1" s="33"/>
      <c r="F1" s="33"/>
      <c r="G1" s="33"/>
      <c r="H1" s="33"/>
      <c r="I1" s="35" t="s">
        <v>38</v>
      </c>
      <c r="J1" s="36"/>
      <c r="K1" s="36"/>
      <c r="L1" s="36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 s="37"/>
      <c r="AD1" s="37"/>
      <c r="AE1"/>
      <c r="AF1"/>
      <c r="AG1"/>
      <c r="AH1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</row>
    <row r="2" spans="1:48" ht="22.5" x14ac:dyDescent="0.35">
      <c r="A2" s="33"/>
      <c r="B2" s="33"/>
      <c r="C2" s="33"/>
      <c r="D2" s="39" t="s">
        <v>39</v>
      </c>
      <c r="E2" s="40"/>
      <c r="F2" s="33"/>
      <c r="G2" s="33"/>
      <c r="H2" s="33"/>
      <c r="I2" s="41" t="s">
        <v>40</v>
      </c>
      <c r="J2" s="41">
        <v>1</v>
      </c>
      <c r="K2" s="41">
        <v>2</v>
      </c>
      <c r="L2" s="41">
        <v>3</v>
      </c>
      <c r="M2" s="41">
        <v>4</v>
      </c>
      <c r="N2" s="41">
        <v>5</v>
      </c>
      <c r="O2" s="41">
        <v>6</v>
      </c>
      <c r="P2" s="41">
        <v>7</v>
      </c>
      <c r="Q2" s="41">
        <v>8</v>
      </c>
      <c r="R2" s="41">
        <v>9</v>
      </c>
      <c r="S2" s="41">
        <v>10</v>
      </c>
      <c r="T2" s="41">
        <v>11</v>
      </c>
      <c r="U2" s="41">
        <v>12</v>
      </c>
      <c r="V2" s="41">
        <v>13</v>
      </c>
      <c r="W2" s="41">
        <v>14</v>
      </c>
      <c r="X2" s="41">
        <v>15</v>
      </c>
      <c r="Y2" s="41">
        <v>16</v>
      </c>
      <c r="Z2" s="41">
        <v>17</v>
      </c>
      <c r="AA2" s="41">
        <v>18</v>
      </c>
      <c r="AB2" s="41">
        <v>19</v>
      </c>
      <c r="AC2" s="41">
        <v>20</v>
      </c>
      <c r="AD2" s="41">
        <v>21</v>
      </c>
      <c r="AE2" s="41">
        <v>22</v>
      </c>
      <c r="AF2" s="41">
        <v>23</v>
      </c>
      <c r="AG2" s="41">
        <v>24</v>
      </c>
      <c r="AH2" s="41">
        <v>25</v>
      </c>
      <c r="AI2" s="41">
        <v>26</v>
      </c>
      <c r="AJ2" s="41">
        <v>27</v>
      </c>
      <c r="AK2" s="41">
        <v>28</v>
      </c>
      <c r="AL2" s="41">
        <v>29</v>
      </c>
      <c r="AM2" s="41">
        <v>30</v>
      </c>
      <c r="AN2" s="33"/>
      <c r="AO2" s="33"/>
      <c r="AP2" s="33"/>
      <c r="AQ2" s="33"/>
      <c r="AR2" s="33"/>
      <c r="AS2" s="33"/>
      <c r="AT2" s="33"/>
      <c r="AU2" s="33"/>
      <c r="AV2" s="33"/>
    </row>
    <row r="3" spans="1:48" ht="15.75" thickBot="1" x14ac:dyDescent="0.3">
      <c r="A3" s="33"/>
      <c r="B3" s="33"/>
      <c r="C3" s="33"/>
      <c r="D3" s="42"/>
      <c r="E3" s="43"/>
      <c r="F3" s="33"/>
      <c r="G3" s="33"/>
      <c r="H3" s="33"/>
      <c r="I3" s="44" t="s">
        <v>41</v>
      </c>
      <c r="J3" s="45">
        <f>K3/2</f>
        <v>8.4833058447614365E-2</v>
      </c>
      <c r="K3" s="45">
        <f>K7-J7</f>
        <v>0.16966611689522873</v>
      </c>
      <c r="L3" s="45">
        <f t="shared" ref="L3:AM3" si="0">L7-K7</f>
        <v>0.5957814395179406</v>
      </c>
      <c r="M3" s="45">
        <f t="shared" si="0"/>
        <v>1.2934660533155142</v>
      </c>
      <c r="N3" s="45">
        <f t="shared" si="0"/>
        <v>2.1980480921583316</v>
      </c>
      <c r="O3" s="45">
        <f t="shared" si="0"/>
        <v>3.2238603951481268</v>
      </c>
      <c r="P3" s="45">
        <f t="shared" si="0"/>
        <v>4.2879431567666844</v>
      </c>
      <c r="Q3" s="45">
        <f t="shared" si="0"/>
        <v>5.3209916740847092</v>
      </c>
      <c r="R3" s="45">
        <f t="shared" si="0"/>
        <v>6.2710031662513472</v>
      </c>
      <c r="S3" s="45">
        <f t="shared" si="0"/>
        <v>7.1029979247424002</v>
      </c>
      <c r="T3" s="45">
        <f t="shared" si="0"/>
        <v>7.7968516128753578</v>
      </c>
      <c r="U3" s="45">
        <f t="shared" si="0"/>
        <v>8.3444250023290323</v>
      </c>
      <c r="V3" s="45">
        <f t="shared" si="0"/>
        <v>8.7466459715716951</v>
      </c>
      <c r="W3" s="45">
        <f t="shared" si="0"/>
        <v>9.010873804842106</v>
      </c>
      <c r="X3" s="45">
        <f t="shared" si="0"/>
        <v>9.1486833497070421</v>
      </c>
      <c r="Y3" s="45">
        <f t="shared" si="0"/>
        <v>9.1740975519595196</v>
      </c>
      <c r="Z3" s="45">
        <f t="shared" si="0"/>
        <v>9.1022394573009393</v>
      </c>
      <c r="AA3" s="45">
        <f t="shared" si="0"/>
        <v>8.9483484313695669</v>
      </c>
      <c r="AB3" s="45">
        <f t="shared" si="0"/>
        <v>8.7270970504017527</v>
      </c>
      <c r="AC3" s="45">
        <f t="shared" si="0"/>
        <v>8.4521466903149758</v>
      </c>
      <c r="AD3" s="45">
        <f>AC3/2</f>
        <v>4.2260733451574879</v>
      </c>
      <c r="AE3" s="45">
        <f>AE7-AD7</f>
        <v>2.8512471425761348</v>
      </c>
      <c r="AF3" s="45">
        <f>AF7-AE7</f>
        <v>2.7167867573937841</v>
      </c>
      <c r="AG3" s="45">
        <f t="shared" si="0"/>
        <v>2.5777243629400033</v>
      </c>
      <c r="AH3" s="45">
        <f t="shared" si="0"/>
        <v>2.4365774674250105</v>
      </c>
      <c r="AI3" s="45">
        <f t="shared" si="0"/>
        <v>2.2954265584767981</v>
      </c>
      <c r="AJ3" s="45">
        <f t="shared" si="0"/>
        <v>2.1559597077139117</v>
      </c>
      <c r="AK3" s="45">
        <f t="shared" si="0"/>
        <v>2.0195185641694096</v>
      </c>
      <c r="AL3" s="45">
        <f t="shared" si="0"/>
        <v>1.8871434403500302</v>
      </c>
      <c r="AM3" s="45">
        <f t="shared" si="0"/>
        <v>1.7596159989548568</v>
      </c>
      <c r="AN3" s="33"/>
      <c r="AO3" s="33"/>
      <c r="AP3" s="33"/>
      <c r="AQ3" s="33"/>
      <c r="AR3" s="33"/>
      <c r="AS3" s="33"/>
      <c r="AT3" s="33"/>
      <c r="AU3" s="33"/>
      <c r="AV3" s="33"/>
    </row>
    <row r="4" spans="1:48" x14ac:dyDescent="0.25">
      <c r="A4" s="33"/>
      <c r="B4" s="33"/>
      <c r="C4" s="33"/>
      <c r="D4" s="46" t="s">
        <v>42</v>
      </c>
      <c r="E4" s="47">
        <v>239.16487604781742</v>
      </c>
      <c r="F4" s="111" t="s">
        <v>74</v>
      </c>
      <c r="G4" s="111"/>
      <c r="H4" s="111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</row>
    <row r="5" spans="1:48" ht="17.25" x14ac:dyDescent="0.25">
      <c r="A5" s="33"/>
      <c r="B5" s="33"/>
      <c r="C5" s="33"/>
      <c r="D5" s="46" t="s">
        <v>43</v>
      </c>
      <c r="E5" s="47">
        <v>87.545419569156479</v>
      </c>
      <c r="F5" s="111" t="s">
        <v>74</v>
      </c>
      <c r="G5" s="111"/>
      <c r="H5" s="111"/>
      <c r="I5" s="35" t="s">
        <v>44</v>
      </c>
      <c r="J5" s="36"/>
      <c r="K5" s="36"/>
      <c r="L5" s="36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</row>
    <row r="6" spans="1:48" x14ac:dyDescent="0.25">
      <c r="A6" s="33"/>
      <c r="B6" s="33"/>
      <c r="C6" s="33"/>
      <c r="D6" s="46" t="s">
        <v>45</v>
      </c>
      <c r="E6" s="48">
        <v>9.0999999999999998E-2</v>
      </c>
      <c r="F6" s="33"/>
      <c r="G6" s="33"/>
      <c r="H6" s="33"/>
      <c r="I6" s="41" t="s">
        <v>46</v>
      </c>
      <c r="J6" s="41">
        <v>1</v>
      </c>
      <c r="K6" s="41">
        <v>2</v>
      </c>
      <c r="L6" s="41">
        <v>3</v>
      </c>
      <c r="M6" s="41">
        <v>4</v>
      </c>
      <c r="N6" s="41">
        <v>5</v>
      </c>
      <c r="O6" s="41">
        <v>6</v>
      </c>
      <c r="P6" s="41">
        <v>7</v>
      </c>
      <c r="Q6" s="41">
        <v>8</v>
      </c>
      <c r="R6" s="41">
        <v>9</v>
      </c>
      <c r="S6" s="41">
        <v>10</v>
      </c>
      <c r="T6" s="41">
        <v>11</v>
      </c>
      <c r="U6" s="41">
        <v>12</v>
      </c>
      <c r="V6" s="41">
        <v>13</v>
      </c>
      <c r="W6" s="41">
        <v>14</v>
      </c>
      <c r="X6" s="41">
        <v>15</v>
      </c>
      <c r="Y6" s="41">
        <v>16</v>
      </c>
      <c r="Z6" s="41">
        <v>17</v>
      </c>
      <c r="AA6" s="41">
        <v>18</v>
      </c>
      <c r="AB6" s="41">
        <v>19</v>
      </c>
      <c r="AC6" s="41">
        <v>20</v>
      </c>
      <c r="AD6" s="41">
        <v>21</v>
      </c>
      <c r="AE6" s="41">
        <v>22</v>
      </c>
      <c r="AF6" s="41">
        <v>23</v>
      </c>
      <c r="AG6" s="41">
        <v>24</v>
      </c>
      <c r="AH6" s="41">
        <v>25</v>
      </c>
      <c r="AI6" s="41">
        <v>26</v>
      </c>
      <c r="AJ6" s="41">
        <v>27</v>
      </c>
      <c r="AK6" s="41">
        <v>28</v>
      </c>
      <c r="AL6" s="41">
        <v>29</v>
      </c>
      <c r="AM6" s="41">
        <v>30</v>
      </c>
      <c r="AN6" s="33"/>
      <c r="AO6" s="33"/>
      <c r="AP6" s="33"/>
      <c r="AQ6" s="33"/>
      <c r="AR6" s="33"/>
      <c r="AS6" s="33"/>
      <c r="AT6" s="33"/>
      <c r="AU6" s="33"/>
      <c r="AV6" s="33"/>
    </row>
    <row r="7" spans="1:48" ht="15.75" thickBot="1" x14ac:dyDescent="0.3">
      <c r="A7" s="33"/>
      <c r="B7" s="33"/>
      <c r="C7" s="33"/>
      <c r="D7" s="46" t="s">
        <v>47</v>
      </c>
      <c r="E7" s="48">
        <v>4</v>
      </c>
      <c r="F7" s="33"/>
      <c r="G7" s="33"/>
      <c r="H7" s="33"/>
      <c r="I7" s="49" t="s">
        <v>41</v>
      </c>
      <c r="J7" s="50">
        <f>$E$4*(1-EXP(-$E$6*J6))^$E$7</f>
        <v>1.3690544780929716E-2</v>
      </c>
      <c r="K7" s="50">
        <f>$E$4*(1-EXP(-$E$6*K6))^$E$7</f>
        <v>0.18335666167615844</v>
      </c>
      <c r="L7" s="50">
        <f t="shared" ref="L7:AB7" si="1">$E$4*(1-EXP(-$E$6*L6))^$E$7</f>
        <v>0.7791381011940991</v>
      </c>
      <c r="M7" s="50">
        <f t="shared" si="1"/>
        <v>2.0726041545096132</v>
      </c>
      <c r="N7" s="50">
        <f t="shared" si="1"/>
        <v>4.2706522466679449</v>
      </c>
      <c r="O7" s="50">
        <f t="shared" si="1"/>
        <v>7.4945126418160717</v>
      </c>
      <c r="P7" s="50">
        <f t="shared" si="1"/>
        <v>11.782455798582756</v>
      </c>
      <c r="Q7" s="50">
        <f t="shared" si="1"/>
        <v>17.103447472667465</v>
      </c>
      <c r="R7" s="50">
        <f t="shared" si="1"/>
        <v>23.374450638918812</v>
      </c>
      <c r="S7" s="50">
        <f t="shared" si="1"/>
        <v>30.477448563661213</v>
      </c>
      <c r="T7" s="50">
        <f t="shared" si="1"/>
        <v>38.27430017653657</v>
      </c>
      <c r="U7" s="50">
        <f t="shared" si="1"/>
        <v>46.618725178865603</v>
      </c>
      <c r="V7" s="50">
        <f t="shared" si="1"/>
        <v>55.365371150437298</v>
      </c>
      <c r="W7" s="50">
        <f t="shared" si="1"/>
        <v>64.376244955279404</v>
      </c>
      <c r="X7" s="50">
        <f t="shared" si="1"/>
        <v>73.524928304986446</v>
      </c>
      <c r="Y7" s="50">
        <f t="shared" si="1"/>
        <v>82.699025856945966</v>
      </c>
      <c r="Z7" s="50">
        <f t="shared" si="1"/>
        <v>91.801265314246905</v>
      </c>
      <c r="AA7" s="50">
        <f t="shared" si="1"/>
        <v>100.74961374561647</v>
      </c>
      <c r="AB7" s="50">
        <f t="shared" si="1"/>
        <v>109.47671079601822</v>
      </c>
      <c r="AC7" s="50">
        <f>$E$4*(1-EXP(-$E$6*AC6))^$E$7</f>
        <v>117.9288574863332</v>
      </c>
      <c r="AD7" s="50">
        <f>$E$5*(1-EXP(-$E$6*AD6))^$E$7</f>
        <v>46.145533867851221</v>
      </c>
      <c r="AE7" s="50">
        <f t="shared" ref="AE7:AM7" si="2">$E$5*(1-EXP(-$E$6*AE6))^$E$7</f>
        <v>48.996781010427355</v>
      </c>
      <c r="AF7" s="50">
        <f t="shared" si="2"/>
        <v>51.713567767821139</v>
      </c>
      <c r="AG7" s="50">
        <f t="shared" si="2"/>
        <v>54.291292130761143</v>
      </c>
      <c r="AH7" s="50">
        <f t="shared" si="2"/>
        <v>56.727869598186153</v>
      </c>
      <c r="AI7" s="50">
        <f t="shared" si="2"/>
        <v>59.023296156662951</v>
      </c>
      <c r="AJ7" s="50">
        <f t="shared" si="2"/>
        <v>61.179255864376863</v>
      </c>
      <c r="AK7" s="50">
        <f t="shared" si="2"/>
        <v>63.198774428546272</v>
      </c>
      <c r="AL7" s="50">
        <f t="shared" si="2"/>
        <v>65.085917868896303</v>
      </c>
      <c r="AM7" s="50">
        <f t="shared" si="2"/>
        <v>66.845533867851159</v>
      </c>
      <c r="AN7" s="33"/>
      <c r="AO7" s="33"/>
      <c r="AP7" s="33"/>
      <c r="AQ7" s="33"/>
      <c r="AR7" s="33"/>
      <c r="AS7" s="33"/>
      <c r="AT7" s="33"/>
      <c r="AU7" s="33"/>
      <c r="AV7" s="33"/>
    </row>
    <row r="8" spans="1:48" ht="23.25" x14ac:dyDescent="0.25">
      <c r="A8" s="33"/>
      <c r="B8" s="33"/>
      <c r="C8" s="33"/>
      <c r="D8" s="51" t="s">
        <v>48</v>
      </c>
      <c r="E8" s="52">
        <v>0.47</v>
      </c>
      <c r="F8" s="33"/>
      <c r="G8" s="33"/>
      <c r="H8" s="33"/>
      <c r="I8" s="53"/>
      <c r="J8" s="54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</row>
    <row r="9" spans="1:48" ht="24" thickBot="1" x14ac:dyDescent="0.3">
      <c r="A9" s="33"/>
      <c r="B9" s="33"/>
      <c r="C9" s="33"/>
      <c r="D9" s="55" t="s">
        <v>49</v>
      </c>
      <c r="E9" s="56">
        <f>44/12</f>
        <v>3.6666666666666665</v>
      </c>
      <c r="F9" s="33"/>
      <c r="G9" s="33"/>
      <c r="H9" s="33"/>
      <c r="I9" s="57"/>
      <c r="J9" s="57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33"/>
      <c r="AO9" s="33"/>
      <c r="AP9" s="33"/>
      <c r="AQ9" s="33"/>
      <c r="AR9" s="33"/>
      <c r="AS9" s="33"/>
      <c r="AT9" s="33"/>
      <c r="AU9" s="33"/>
      <c r="AV9" s="33"/>
    </row>
    <row r="10" spans="1:48" x14ac:dyDescent="0.25">
      <c r="A10" s="33"/>
      <c r="B10" s="33"/>
      <c r="C10" s="33"/>
      <c r="D10" s="59" t="s">
        <v>50</v>
      </c>
      <c r="E10" s="59" t="s">
        <v>51</v>
      </c>
      <c r="F10" s="33"/>
      <c r="G10" s="33"/>
      <c r="H10" s="33"/>
      <c r="I10" s="57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33"/>
      <c r="AO10" s="33"/>
      <c r="AP10" s="33"/>
      <c r="AQ10" s="33"/>
      <c r="AR10" s="33"/>
      <c r="AS10" s="33"/>
      <c r="AT10" s="33"/>
      <c r="AU10" s="33"/>
      <c r="AV10" s="33"/>
    </row>
    <row r="11" spans="1:48" x14ac:dyDescent="0.25">
      <c r="A11" s="33"/>
      <c r="B11" s="33"/>
      <c r="C11" s="33"/>
      <c r="D11" s="60">
        <f>AVERAGE(J3:AC3)</f>
        <v>5.8999999999999941</v>
      </c>
      <c r="E11" s="61">
        <f>AVERAGE(AE3:AM3)</f>
        <v>2.2999999999999932</v>
      </c>
      <c r="F11" s="33">
        <f>D11*0.47*3.67</f>
        <v>10.176909999999989</v>
      </c>
      <c r="G11" s="33"/>
      <c r="H11" s="33"/>
      <c r="I11" s="57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33"/>
      <c r="AO11" s="33"/>
      <c r="AP11" s="33"/>
      <c r="AQ11" s="33"/>
      <c r="AR11" s="33"/>
      <c r="AS11" s="33"/>
      <c r="AT11" s="33"/>
      <c r="AU11" s="33"/>
      <c r="AV11" s="33"/>
    </row>
    <row r="12" spans="1:48" x14ac:dyDescent="0.25">
      <c r="A12" s="33"/>
      <c r="B12" s="33"/>
      <c r="C12" s="33"/>
      <c r="D12" s="63"/>
      <c r="E12" s="64"/>
      <c r="F12" s="33"/>
      <c r="G12" s="33"/>
      <c r="H12" s="33"/>
      <c r="I12" s="57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33"/>
      <c r="AO12" s="33"/>
      <c r="AP12" s="33"/>
      <c r="AQ12" s="33"/>
      <c r="AR12" s="33"/>
      <c r="AS12" s="33"/>
      <c r="AT12" s="33"/>
      <c r="AU12" s="33"/>
      <c r="AV12" s="33"/>
    </row>
    <row r="13" spans="1:48" x14ac:dyDescent="0.25">
      <c r="A13" s="33"/>
      <c r="B13" s="65" t="s">
        <v>52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</row>
    <row r="14" spans="1:48" x14ac:dyDescent="0.25">
      <c r="A14" s="33"/>
      <c r="B14" s="65"/>
      <c r="C14" s="33"/>
      <c r="D14" s="62" t="s">
        <v>65</v>
      </c>
      <c r="E14" s="62">
        <v>11286.96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</row>
    <row r="15" spans="1:48" x14ac:dyDescent="0.25">
      <c r="A15" s="33"/>
      <c r="B15" s="33"/>
      <c r="C15" s="33"/>
      <c r="D15" s="62" t="s">
        <v>66</v>
      </c>
      <c r="E15" s="62">
        <f>E14/9</f>
        <v>1254.1066666666666</v>
      </c>
      <c r="F15" s="33"/>
      <c r="G15" s="33"/>
      <c r="H15" s="33"/>
      <c r="I15" s="57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33"/>
      <c r="AO15" s="33"/>
      <c r="AP15" s="33"/>
      <c r="AQ15" s="33"/>
      <c r="AR15" s="33"/>
      <c r="AS15" s="33"/>
      <c r="AT15" s="33"/>
      <c r="AU15" s="33"/>
      <c r="AV15" s="33"/>
    </row>
    <row r="16" spans="1:48" x14ac:dyDescent="0.25">
      <c r="A16" s="33"/>
      <c r="B16" s="33"/>
      <c r="C16" s="33"/>
      <c r="D16" s="33"/>
      <c r="E16" s="33"/>
      <c r="F16" s="33"/>
      <c r="G16" s="33"/>
      <c r="H16" s="33"/>
      <c r="I16" s="57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33"/>
      <c r="AO16" s="33"/>
      <c r="AP16" s="33"/>
      <c r="AQ16" s="33"/>
      <c r="AR16" s="33"/>
      <c r="AS16" s="33"/>
      <c r="AT16" s="33"/>
      <c r="AU16" s="33"/>
      <c r="AV16" s="33"/>
    </row>
    <row r="17" spans="1:48" x14ac:dyDescent="0.25">
      <c r="A17" s="33"/>
      <c r="B17" s="33"/>
      <c r="C17" s="33"/>
      <c r="D17" s="33"/>
      <c r="E17" s="33"/>
      <c r="F17" s="33"/>
      <c r="G17" s="33"/>
      <c r="H17" s="33"/>
      <c r="I17" s="57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33"/>
      <c r="AO17" s="33"/>
      <c r="AP17" s="33"/>
      <c r="AQ17" s="33"/>
      <c r="AR17" s="33"/>
      <c r="AS17" s="33"/>
      <c r="AT17" s="33"/>
      <c r="AU17" s="33"/>
      <c r="AV17" s="33"/>
    </row>
    <row r="18" spans="1:48" x14ac:dyDescent="0.25">
      <c r="A18" s="33"/>
      <c r="B18" s="33"/>
      <c r="C18" s="33"/>
      <c r="D18" s="105"/>
      <c r="E18" s="105"/>
      <c r="F18" s="33"/>
      <c r="G18" s="33"/>
      <c r="H18" s="33"/>
      <c r="I18" s="57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33"/>
      <c r="AO18" s="33"/>
      <c r="AP18" s="33"/>
      <c r="AQ18" s="33"/>
      <c r="AR18" s="33"/>
      <c r="AS18" s="33"/>
      <c r="AT18" s="33"/>
      <c r="AU18" s="33"/>
      <c r="AV18" s="33"/>
    </row>
    <row r="19" spans="1:48" ht="18.75" x14ac:dyDescent="0.3">
      <c r="A19" s="33"/>
      <c r="B19" s="33"/>
      <c r="C19" s="66" t="s">
        <v>89</v>
      </c>
      <c r="D19" s="67"/>
      <c r="E19" s="67"/>
      <c r="F19" s="67"/>
      <c r="G19" s="67"/>
      <c r="H19" s="67"/>
      <c r="I19" s="67"/>
      <c r="J19" s="67"/>
      <c r="K19" s="67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</row>
    <row r="20" spans="1:48" s="71" customFormat="1" x14ac:dyDescent="0.25">
      <c r="A20" s="68"/>
      <c r="B20" s="68"/>
      <c r="C20" s="69" t="s">
        <v>40</v>
      </c>
      <c r="D20" s="70">
        <v>1</v>
      </c>
      <c r="E20" s="69">
        <v>2</v>
      </c>
      <c r="F20" s="69">
        <v>3</v>
      </c>
      <c r="G20" s="70">
        <v>4</v>
      </c>
      <c r="H20" s="69">
        <v>5</v>
      </c>
      <c r="I20" s="69">
        <v>6</v>
      </c>
      <c r="J20" s="70">
        <v>7</v>
      </c>
      <c r="K20" s="69">
        <v>8</v>
      </c>
      <c r="L20" s="69">
        <v>9</v>
      </c>
      <c r="M20" s="70">
        <v>10</v>
      </c>
      <c r="N20" s="69">
        <v>11</v>
      </c>
      <c r="O20" s="69">
        <v>12</v>
      </c>
      <c r="P20" s="70">
        <v>13</v>
      </c>
      <c r="Q20" s="69">
        <v>14</v>
      </c>
      <c r="R20" s="69">
        <v>15</v>
      </c>
      <c r="S20" s="70">
        <v>16</v>
      </c>
      <c r="T20" s="69">
        <v>17</v>
      </c>
      <c r="U20" s="69">
        <v>18</v>
      </c>
      <c r="V20" s="70">
        <v>19</v>
      </c>
      <c r="W20" s="69">
        <v>20</v>
      </c>
      <c r="X20" s="69">
        <v>21</v>
      </c>
      <c r="Y20" s="70">
        <v>22</v>
      </c>
      <c r="Z20" s="69">
        <v>23</v>
      </c>
      <c r="AA20" s="69">
        <v>24</v>
      </c>
      <c r="AB20" s="70">
        <v>25</v>
      </c>
      <c r="AC20" s="69">
        <v>26</v>
      </c>
      <c r="AD20" s="69">
        <v>27</v>
      </c>
      <c r="AE20" s="70">
        <v>28</v>
      </c>
      <c r="AF20" s="69">
        <v>29</v>
      </c>
      <c r="AG20" s="69">
        <v>30</v>
      </c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</row>
    <row r="21" spans="1:48" x14ac:dyDescent="0.25">
      <c r="A21" s="33"/>
      <c r="B21" s="33"/>
      <c r="C21" s="72">
        <v>1</v>
      </c>
      <c r="D21" s="73">
        <f t="shared" ref="D21:AG21" si="3">$E$14/9</f>
        <v>1254.1066666666666</v>
      </c>
      <c r="E21" s="73">
        <f t="shared" si="3"/>
        <v>1254.1066666666666</v>
      </c>
      <c r="F21" s="73">
        <f t="shared" si="3"/>
        <v>1254.1066666666666</v>
      </c>
      <c r="G21" s="73">
        <f t="shared" si="3"/>
        <v>1254.1066666666666</v>
      </c>
      <c r="H21" s="73">
        <f t="shared" si="3"/>
        <v>1254.1066666666666</v>
      </c>
      <c r="I21" s="73">
        <f t="shared" si="3"/>
        <v>1254.1066666666666</v>
      </c>
      <c r="J21" s="73">
        <f t="shared" si="3"/>
        <v>1254.1066666666666</v>
      </c>
      <c r="K21" s="73">
        <f t="shared" si="3"/>
        <v>1254.1066666666666</v>
      </c>
      <c r="L21" s="73">
        <f t="shared" si="3"/>
        <v>1254.1066666666666</v>
      </c>
      <c r="M21" s="73">
        <f t="shared" si="3"/>
        <v>1254.1066666666666</v>
      </c>
      <c r="N21" s="73">
        <f t="shared" si="3"/>
        <v>1254.1066666666666</v>
      </c>
      <c r="O21" s="73">
        <f t="shared" si="3"/>
        <v>1254.1066666666666</v>
      </c>
      <c r="P21" s="73">
        <f t="shared" si="3"/>
        <v>1254.1066666666666</v>
      </c>
      <c r="Q21" s="73">
        <f t="shared" si="3"/>
        <v>1254.1066666666666</v>
      </c>
      <c r="R21" s="73">
        <f t="shared" si="3"/>
        <v>1254.1066666666666</v>
      </c>
      <c r="S21" s="73">
        <f t="shared" si="3"/>
        <v>1254.1066666666666</v>
      </c>
      <c r="T21" s="73">
        <f t="shared" si="3"/>
        <v>1254.1066666666666</v>
      </c>
      <c r="U21" s="73">
        <f t="shared" si="3"/>
        <v>1254.1066666666666</v>
      </c>
      <c r="V21" s="73">
        <f t="shared" si="3"/>
        <v>1254.1066666666666</v>
      </c>
      <c r="W21" s="73">
        <f t="shared" si="3"/>
        <v>1254.1066666666666</v>
      </c>
      <c r="X21" s="73">
        <f t="shared" si="3"/>
        <v>1254.1066666666666</v>
      </c>
      <c r="Y21" s="73">
        <f t="shared" si="3"/>
        <v>1254.1066666666666</v>
      </c>
      <c r="Z21" s="73">
        <f t="shared" si="3"/>
        <v>1254.1066666666666</v>
      </c>
      <c r="AA21" s="73">
        <f t="shared" si="3"/>
        <v>1254.1066666666666</v>
      </c>
      <c r="AB21" s="73">
        <f t="shared" si="3"/>
        <v>1254.1066666666666</v>
      </c>
      <c r="AC21" s="73">
        <f t="shared" si="3"/>
        <v>1254.1066666666666</v>
      </c>
      <c r="AD21" s="73">
        <f t="shared" si="3"/>
        <v>1254.1066666666666</v>
      </c>
      <c r="AE21" s="73">
        <f t="shared" si="3"/>
        <v>1254.1066666666666</v>
      </c>
      <c r="AF21" s="73">
        <f t="shared" si="3"/>
        <v>1254.1066666666666</v>
      </c>
      <c r="AG21" s="73">
        <f t="shared" si="3"/>
        <v>1254.1066666666666</v>
      </c>
      <c r="AH21" s="68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</row>
    <row r="22" spans="1:48" x14ac:dyDescent="0.25">
      <c r="A22" s="33"/>
      <c r="B22" s="33"/>
      <c r="C22" s="72">
        <v>2</v>
      </c>
      <c r="D22" s="74"/>
      <c r="E22" s="73">
        <f t="shared" ref="E22:AG22" si="4">$E$14/9</f>
        <v>1254.1066666666666</v>
      </c>
      <c r="F22" s="73">
        <f t="shared" si="4"/>
        <v>1254.1066666666666</v>
      </c>
      <c r="G22" s="73">
        <f t="shared" si="4"/>
        <v>1254.1066666666666</v>
      </c>
      <c r="H22" s="73">
        <f t="shared" si="4"/>
        <v>1254.1066666666666</v>
      </c>
      <c r="I22" s="73">
        <f t="shared" si="4"/>
        <v>1254.1066666666666</v>
      </c>
      <c r="J22" s="73">
        <f t="shared" si="4"/>
        <v>1254.1066666666666</v>
      </c>
      <c r="K22" s="73">
        <f t="shared" si="4"/>
        <v>1254.1066666666666</v>
      </c>
      <c r="L22" s="73">
        <f t="shared" si="4"/>
        <v>1254.1066666666666</v>
      </c>
      <c r="M22" s="73">
        <f t="shared" si="4"/>
        <v>1254.1066666666666</v>
      </c>
      <c r="N22" s="73">
        <f t="shared" si="4"/>
        <v>1254.1066666666666</v>
      </c>
      <c r="O22" s="73">
        <f t="shared" si="4"/>
        <v>1254.1066666666666</v>
      </c>
      <c r="P22" s="73">
        <f t="shared" si="4"/>
        <v>1254.1066666666666</v>
      </c>
      <c r="Q22" s="73">
        <f t="shared" si="4"/>
        <v>1254.1066666666666</v>
      </c>
      <c r="R22" s="73">
        <f t="shared" si="4"/>
        <v>1254.1066666666666</v>
      </c>
      <c r="S22" s="73">
        <f t="shared" si="4"/>
        <v>1254.1066666666666</v>
      </c>
      <c r="T22" s="73">
        <f t="shared" si="4"/>
        <v>1254.1066666666666</v>
      </c>
      <c r="U22" s="73">
        <f t="shared" si="4"/>
        <v>1254.1066666666666</v>
      </c>
      <c r="V22" s="73">
        <f t="shared" si="4"/>
        <v>1254.1066666666666</v>
      </c>
      <c r="W22" s="73">
        <f t="shared" si="4"/>
        <v>1254.1066666666666</v>
      </c>
      <c r="X22" s="73">
        <f t="shared" si="4"/>
        <v>1254.1066666666666</v>
      </c>
      <c r="Y22" s="73">
        <f t="shared" si="4"/>
        <v>1254.1066666666666</v>
      </c>
      <c r="Z22" s="73">
        <f t="shared" si="4"/>
        <v>1254.1066666666666</v>
      </c>
      <c r="AA22" s="73">
        <f t="shared" si="4"/>
        <v>1254.1066666666666</v>
      </c>
      <c r="AB22" s="73">
        <f t="shared" si="4"/>
        <v>1254.1066666666666</v>
      </c>
      <c r="AC22" s="73">
        <f t="shared" si="4"/>
        <v>1254.1066666666666</v>
      </c>
      <c r="AD22" s="73">
        <f t="shared" si="4"/>
        <v>1254.1066666666666</v>
      </c>
      <c r="AE22" s="73">
        <f t="shared" si="4"/>
        <v>1254.1066666666666</v>
      </c>
      <c r="AF22" s="73">
        <f t="shared" si="4"/>
        <v>1254.1066666666666</v>
      </c>
      <c r="AG22" s="73">
        <f t="shared" si="4"/>
        <v>1254.1066666666666</v>
      </c>
      <c r="AH22" s="68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</row>
    <row r="23" spans="1:48" x14ac:dyDescent="0.25">
      <c r="A23" s="33"/>
      <c r="B23" s="33"/>
      <c r="C23" s="72">
        <v>3</v>
      </c>
      <c r="D23" s="74"/>
      <c r="E23" s="74"/>
      <c r="F23" s="73">
        <f t="shared" ref="F23:AG23" si="5">$E$14/9</f>
        <v>1254.1066666666666</v>
      </c>
      <c r="G23" s="73">
        <f t="shared" si="5"/>
        <v>1254.1066666666666</v>
      </c>
      <c r="H23" s="73">
        <f t="shared" si="5"/>
        <v>1254.1066666666666</v>
      </c>
      <c r="I23" s="73">
        <f t="shared" si="5"/>
        <v>1254.1066666666666</v>
      </c>
      <c r="J23" s="73">
        <f t="shared" si="5"/>
        <v>1254.1066666666666</v>
      </c>
      <c r="K23" s="73">
        <f t="shared" si="5"/>
        <v>1254.1066666666666</v>
      </c>
      <c r="L23" s="73">
        <f t="shared" si="5"/>
        <v>1254.1066666666666</v>
      </c>
      <c r="M23" s="73">
        <f t="shared" si="5"/>
        <v>1254.1066666666666</v>
      </c>
      <c r="N23" s="73">
        <f t="shared" si="5"/>
        <v>1254.1066666666666</v>
      </c>
      <c r="O23" s="73">
        <f t="shared" si="5"/>
        <v>1254.1066666666666</v>
      </c>
      <c r="P23" s="73">
        <f t="shared" si="5"/>
        <v>1254.1066666666666</v>
      </c>
      <c r="Q23" s="73">
        <f t="shared" si="5"/>
        <v>1254.1066666666666</v>
      </c>
      <c r="R23" s="73">
        <f t="shared" si="5"/>
        <v>1254.1066666666666</v>
      </c>
      <c r="S23" s="73">
        <f t="shared" si="5"/>
        <v>1254.1066666666666</v>
      </c>
      <c r="T23" s="73">
        <f t="shared" si="5"/>
        <v>1254.1066666666666</v>
      </c>
      <c r="U23" s="73">
        <f t="shared" si="5"/>
        <v>1254.1066666666666</v>
      </c>
      <c r="V23" s="73">
        <f t="shared" si="5"/>
        <v>1254.1066666666666</v>
      </c>
      <c r="W23" s="73">
        <f t="shared" si="5"/>
        <v>1254.1066666666666</v>
      </c>
      <c r="X23" s="73">
        <f t="shared" si="5"/>
        <v>1254.1066666666666</v>
      </c>
      <c r="Y23" s="73">
        <f t="shared" si="5"/>
        <v>1254.1066666666666</v>
      </c>
      <c r="Z23" s="73">
        <f t="shared" si="5"/>
        <v>1254.1066666666666</v>
      </c>
      <c r="AA23" s="73">
        <f t="shared" si="5"/>
        <v>1254.1066666666666</v>
      </c>
      <c r="AB23" s="73">
        <f t="shared" si="5"/>
        <v>1254.1066666666666</v>
      </c>
      <c r="AC23" s="73">
        <f t="shared" si="5"/>
        <v>1254.1066666666666</v>
      </c>
      <c r="AD23" s="73">
        <f t="shared" si="5"/>
        <v>1254.1066666666666</v>
      </c>
      <c r="AE23" s="73">
        <f t="shared" si="5"/>
        <v>1254.1066666666666</v>
      </c>
      <c r="AF23" s="73">
        <f t="shared" si="5"/>
        <v>1254.1066666666666</v>
      </c>
      <c r="AG23" s="73">
        <f t="shared" si="5"/>
        <v>1254.1066666666666</v>
      </c>
      <c r="AH23" s="68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</row>
    <row r="24" spans="1:48" x14ac:dyDescent="0.25">
      <c r="A24" s="33"/>
      <c r="B24" s="33"/>
      <c r="C24" s="72">
        <v>4</v>
      </c>
      <c r="D24" s="74"/>
      <c r="E24" s="74"/>
      <c r="F24" s="74"/>
      <c r="G24" s="73">
        <f t="shared" ref="G24:AG24" si="6">$E$14/9</f>
        <v>1254.1066666666666</v>
      </c>
      <c r="H24" s="73">
        <f t="shared" si="6"/>
        <v>1254.1066666666666</v>
      </c>
      <c r="I24" s="73">
        <f t="shared" si="6"/>
        <v>1254.1066666666666</v>
      </c>
      <c r="J24" s="73">
        <f t="shared" si="6"/>
        <v>1254.1066666666666</v>
      </c>
      <c r="K24" s="73">
        <f t="shared" si="6"/>
        <v>1254.1066666666666</v>
      </c>
      <c r="L24" s="73">
        <f t="shared" si="6"/>
        <v>1254.1066666666666</v>
      </c>
      <c r="M24" s="73">
        <f t="shared" si="6"/>
        <v>1254.1066666666666</v>
      </c>
      <c r="N24" s="73">
        <f t="shared" si="6"/>
        <v>1254.1066666666666</v>
      </c>
      <c r="O24" s="73">
        <f t="shared" si="6"/>
        <v>1254.1066666666666</v>
      </c>
      <c r="P24" s="73">
        <f t="shared" si="6"/>
        <v>1254.1066666666666</v>
      </c>
      <c r="Q24" s="73">
        <f t="shared" si="6"/>
        <v>1254.1066666666666</v>
      </c>
      <c r="R24" s="73">
        <f t="shared" si="6"/>
        <v>1254.1066666666666</v>
      </c>
      <c r="S24" s="73">
        <f t="shared" si="6"/>
        <v>1254.1066666666666</v>
      </c>
      <c r="T24" s="73">
        <f t="shared" si="6"/>
        <v>1254.1066666666666</v>
      </c>
      <c r="U24" s="73">
        <f t="shared" si="6"/>
        <v>1254.1066666666666</v>
      </c>
      <c r="V24" s="73">
        <f t="shared" si="6"/>
        <v>1254.1066666666666</v>
      </c>
      <c r="W24" s="73">
        <f t="shared" si="6"/>
        <v>1254.1066666666666</v>
      </c>
      <c r="X24" s="73">
        <f t="shared" si="6"/>
        <v>1254.1066666666666</v>
      </c>
      <c r="Y24" s="73">
        <f t="shared" si="6"/>
        <v>1254.1066666666666</v>
      </c>
      <c r="Z24" s="73">
        <f t="shared" si="6"/>
        <v>1254.1066666666666</v>
      </c>
      <c r="AA24" s="73">
        <f t="shared" si="6"/>
        <v>1254.1066666666666</v>
      </c>
      <c r="AB24" s="73">
        <f t="shared" si="6"/>
        <v>1254.1066666666666</v>
      </c>
      <c r="AC24" s="73">
        <f t="shared" si="6"/>
        <v>1254.1066666666666</v>
      </c>
      <c r="AD24" s="73">
        <f t="shared" si="6"/>
        <v>1254.1066666666666</v>
      </c>
      <c r="AE24" s="73">
        <f t="shared" si="6"/>
        <v>1254.1066666666666</v>
      </c>
      <c r="AF24" s="73">
        <f t="shared" si="6"/>
        <v>1254.1066666666666</v>
      </c>
      <c r="AG24" s="73">
        <f t="shared" si="6"/>
        <v>1254.1066666666666</v>
      </c>
      <c r="AH24" s="68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</row>
    <row r="25" spans="1:48" x14ac:dyDescent="0.25">
      <c r="A25" s="33"/>
      <c r="B25" s="33"/>
      <c r="C25" s="72">
        <v>5</v>
      </c>
      <c r="D25" s="74"/>
      <c r="E25" s="74"/>
      <c r="F25" s="74"/>
      <c r="G25" s="74"/>
      <c r="H25" s="73">
        <f t="shared" ref="H25:AG25" si="7">$E$14/9</f>
        <v>1254.1066666666666</v>
      </c>
      <c r="I25" s="73">
        <f t="shared" si="7"/>
        <v>1254.1066666666666</v>
      </c>
      <c r="J25" s="73">
        <f t="shared" si="7"/>
        <v>1254.1066666666666</v>
      </c>
      <c r="K25" s="73">
        <f t="shared" si="7"/>
        <v>1254.1066666666666</v>
      </c>
      <c r="L25" s="73">
        <f t="shared" si="7"/>
        <v>1254.1066666666666</v>
      </c>
      <c r="M25" s="73">
        <f t="shared" si="7"/>
        <v>1254.1066666666666</v>
      </c>
      <c r="N25" s="73">
        <f t="shared" si="7"/>
        <v>1254.1066666666666</v>
      </c>
      <c r="O25" s="73">
        <f t="shared" si="7"/>
        <v>1254.1066666666666</v>
      </c>
      <c r="P25" s="73">
        <f t="shared" si="7"/>
        <v>1254.1066666666666</v>
      </c>
      <c r="Q25" s="73">
        <f t="shared" si="7"/>
        <v>1254.1066666666666</v>
      </c>
      <c r="R25" s="73">
        <f t="shared" si="7"/>
        <v>1254.1066666666666</v>
      </c>
      <c r="S25" s="73">
        <f t="shared" si="7"/>
        <v>1254.1066666666666</v>
      </c>
      <c r="T25" s="73">
        <f t="shared" si="7"/>
        <v>1254.1066666666666</v>
      </c>
      <c r="U25" s="73">
        <f t="shared" si="7"/>
        <v>1254.1066666666666</v>
      </c>
      <c r="V25" s="73">
        <f t="shared" si="7"/>
        <v>1254.1066666666666</v>
      </c>
      <c r="W25" s="73">
        <f t="shared" si="7"/>
        <v>1254.1066666666666</v>
      </c>
      <c r="X25" s="73">
        <f t="shared" si="7"/>
        <v>1254.1066666666666</v>
      </c>
      <c r="Y25" s="73">
        <f t="shared" si="7"/>
        <v>1254.1066666666666</v>
      </c>
      <c r="Z25" s="73">
        <f t="shared" si="7"/>
        <v>1254.1066666666666</v>
      </c>
      <c r="AA25" s="73">
        <f t="shared" si="7"/>
        <v>1254.1066666666666</v>
      </c>
      <c r="AB25" s="73">
        <f t="shared" si="7"/>
        <v>1254.1066666666666</v>
      </c>
      <c r="AC25" s="73">
        <f t="shared" si="7"/>
        <v>1254.1066666666666</v>
      </c>
      <c r="AD25" s="73">
        <f t="shared" si="7"/>
        <v>1254.1066666666666</v>
      </c>
      <c r="AE25" s="73">
        <f t="shared" si="7"/>
        <v>1254.1066666666666</v>
      </c>
      <c r="AF25" s="73">
        <f t="shared" si="7"/>
        <v>1254.1066666666666</v>
      </c>
      <c r="AG25" s="73">
        <f t="shared" si="7"/>
        <v>1254.1066666666666</v>
      </c>
      <c r="AH25" s="68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</row>
    <row r="26" spans="1:48" x14ac:dyDescent="0.25">
      <c r="A26" s="33"/>
      <c r="B26" s="33"/>
      <c r="C26" s="72">
        <v>6</v>
      </c>
      <c r="D26" s="74"/>
      <c r="E26" s="74"/>
      <c r="F26" s="74"/>
      <c r="G26" s="74"/>
      <c r="H26" s="74"/>
      <c r="I26" s="73">
        <f t="shared" ref="I26:AG26" si="8">$E$14/9</f>
        <v>1254.1066666666666</v>
      </c>
      <c r="J26" s="73">
        <f t="shared" si="8"/>
        <v>1254.1066666666666</v>
      </c>
      <c r="K26" s="73">
        <f t="shared" si="8"/>
        <v>1254.1066666666666</v>
      </c>
      <c r="L26" s="73">
        <f t="shared" si="8"/>
        <v>1254.1066666666666</v>
      </c>
      <c r="M26" s="73">
        <f t="shared" si="8"/>
        <v>1254.1066666666666</v>
      </c>
      <c r="N26" s="73">
        <f t="shared" si="8"/>
        <v>1254.1066666666666</v>
      </c>
      <c r="O26" s="73">
        <f t="shared" si="8"/>
        <v>1254.1066666666666</v>
      </c>
      <c r="P26" s="73">
        <f t="shared" si="8"/>
        <v>1254.1066666666666</v>
      </c>
      <c r="Q26" s="73">
        <f t="shared" si="8"/>
        <v>1254.1066666666666</v>
      </c>
      <c r="R26" s="73">
        <f t="shared" si="8"/>
        <v>1254.1066666666666</v>
      </c>
      <c r="S26" s="73">
        <f t="shared" si="8"/>
        <v>1254.1066666666666</v>
      </c>
      <c r="T26" s="73">
        <f t="shared" si="8"/>
        <v>1254.1066666666666</v>
      </c>
      <c r="U26" s="73">
        <f t="shared" si="8"/>
        <v>1254.1066666666666</v>
      </c>
      <c r="V26" s="73">
        <f t="shared" si="8"/>
        <v>1254.1066666666666</v>
      </c>
      <c r="W26" s="73">
        <f t="shared" si="8"/>
        <v>1254.1066666666666</v>
      </c>
      <c r="X26" s="73">
        <f t="shared" si="8"/>
        <v>1254.1066666666666</v>
      </c>
      <c r="Y26" s="73">
        <f t="shared" si="8"/>
        <v>1254.1066666666666</v>
      </c>
      <c r="Z26" s="73">
        <f t="shared" si="8"/>
        <v>1254.1066666666666</v>
      </c>
      <c r="AA26" s="73">
        <f t="shared" si="8"/>
        <v>1254.1066666666666</v>
      </c>
      <c r="AB26" s="73">
        <f t="shared" si="8"/>
        <v>1254.1066666666666</v>
      </c>
      <c r="AC26" s="73">
        <f t="shared" si="8"/>
        <v>1254.1066666666666</v>
      </c>
      <c r="AD26" s="73">
        <f t="shared" si="8"/>
        <v>1254.1066666666666</v>
      </c>
      <c r="AE26" s="73">
        <f t="shared" si="8"/>
        <v>1254.1066666666666</v>
      </c>
      <c r="AF26" s="73">
        <f t="shared" si="8"/>
        <v>1254.1066666666666</v>
      </c>
      <c r="AG26" s="73">
        <f t="shared" si="8"/>
        <v>1254.1066666666666</v>
      </c>
      <c r="AH26" s="68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</row>
    <row r="27" spans="1:48" x14ac:dyDescent="0.25">
      <c r="A27" s="33"/>
      <c r="B27" s="33"/>
      <c r="C27" s="72">
        <v>7</v>
      </c>
      <c r="D27" s="74"/>
      <c r="E27" s="74"/>
      <c r="F27" s="74"/>
      <c r="G27" s="74"/>
      <c r="H27" s="74"/>
      <c r="I27" s="74"/>
      <c r="J27" s="73">
        <f t="shared" ref="J27:AG27" si="9">$E$14/9</f>
        <v>1254.1066666666666</v>
      </c>
      <c r="K27" s="73">
        <f t="shared" si="9"/>
        <v>1254.1066666666666</v>
      </c>
      <c r="L27" s="73">
        <f t="shared" si="9"/>
        <v>1254.1066666666666</v>
      </c>
      <c r="M27" s="73">
        <f t="shared" si="9"/>
        <v>1254.1066666666666</v>
      </c>
      <c r="N27" s="73">
        <f t="shared" si="9"/>
        <v>1254.1066666666666</v>
      </c>
      <c r="O27" s="73">
        <f t="shared" si="9"/>
        <v>1254.1066666666666</v>
      </c>
      <c r="P27" s="73">
        <f t="shared" si="9"/>
        <v>1254.1066666666666</v>
      </c>
      <c r="Q27" s="73">
        <f t="shared" si="9"/>
        <v>1254.1066666666666</v>
      </c>
      <c r="R27" s="73">
        <f t="shared" si="9"/>
        <v>1254.1066666666666</v>
      </c>
      <c r="S27" s="73">
        <f t="shared" si="9"/>
        <v>1254.1066666666666</v>
      </c>
      <c r="T27" s="73">
        <f t="shared" si="9"/>
        <v>1254.1066666666666</v>
      </c>
      <c r="U27" s="73">
        <f t="shared" si="9"/>
        <v>1254.1066666666666</v>
      </c>
      <c r="V27" s="73">
        <f t="shared" si="9"/>
        <v>1254.1066666666666</v>
      </c>
      <c r="W27" s="73">
        <f t="shared" si="9"/>
        <v>1254.1066666666666</v>
      </c>
      <c r="X27" s="73">
        <f t="shared" si="9"/>
        <v>1254.1066666666666</v>
      </c>
      <c r="Y27" s="73">
        <f t="shared" si="9"/>
        <v>1254.1066666666666</v>
      </c>
      <c r="Z27" s="73">
        <f t="shared" si="9"/>
        <v>1254.1066666666666</v>
      </c>
      <c r="AA27" s="73">
        <f t="shared" si="9"/>
        <v>1254.1066666666666</v>
      </c>
      <c r="AB27" s="73">
        <f t="shared" si="9"/>
        <v>1254.1066666666666</v>
      </c>
      <c r="AC27" s="73">
        <f t="shared" si="9"/>
        <v>1254.1066666666666</v>
      </c>
      <c r="AD27" s="73">
        <f t="shared" si="9"/>
        <v>1254.1066666666666</v>
      </c>
      <c r="AE27" s="73">
        <f t="shared" si="9"/>
        <v>1254.1066666666666</v>
      </c>
      <c r="AF27" s="73">
        <f t="shared" si="9"/>
        <v>1254.1066666666666</v>
      </c>
      <c r="AG27" s="73">
        <f t="shared" si="9"/>
        <v>1254.1066666666666</v>
      </c>
      <c r="AH27" s="68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</row>
    <row r="28" spans="1:48" x14ac:dyDescent="0.25">
      <c r="A28" s="33"/>
      <c r="B28" s="33"/>
      <c r="C28" s="72">
        <v>8</v>
      </c>
      <c r="D28" s="74"/>
      <c r="E28" s="74" t="s">
        <v>53</v>
      </c>
      <c r="F28" s="74"/>
      <c r="G28" s="74"/>
      <c r="H28" s="74"/>
      <c r="I28" s="74"/>
      <c r="J28" s="74"/>
      <c r="K28" s="73">
        <f t="shared" ref="K28:AG28" si="10">$E$14/9</f>
        <v>1254.1066666666666</v>
      </c>
      <c r="L28" s="73">
        <f t="shared" si="10"/>
        <v>1254.1066666666666</v>
      </c>
      <c r="M28" s="73">
        <f t="shared" si="10"/>
        <v>1254.1066666666666</v>
      </c>
      <c r="N28" s="73">
        <f t="shared" si="10"/>
        <v>1254.1066666666666</v>
      </c>
      <c r="O28" s="73">
        <f t="shared" si="10"/>
        <v>1254.1066666666666</v>
      </c>
      <c r="P28" s="73">
        <f t="shared" si="10"/>
        <v>1254.1066666666666</v>
      </c>
      <c r="Q28" s="73">
        <f t="shared" si="10"/>
        <v>1254.1066666666666</v>
      </c>
      <c r="R28" s="73">
        <f t="shared" si="10"/>
        <v>1254.1066666666666</v>
      </c>
      <c r="S28" s="73">
        <f t="shared" si="10"/>
        <v>1254.1066666666666</v>
      </c>
      <c r="T28" s="73">
        <f t="shared" si="10"/>
        <v>1254.1066666666666</v>
      </c>
      <c r="U28" s="73">
        <f t="shared" si="10"/>
        <v>1254.1066666666666</v>
      </c>
      <c r="V28" s="73">
        <f t="shared" si="10"/>
        <v>1254.1066666666666</v>
      </c>
      <c r="W28" s="73">
        <f t="shared" si="10"/>
        <v>1254.1066666666666</v>
      </c>
      <c r="X28" s="73">
        <f t="shared" si="10"/>
        <v>1254.1066666666666</v>
      </c>
      <c r="Y28" s="73">
        <f t="shared" si="10"/>
        <v>1254.1066666666666</v>
      </c>
      <c r="Z28" s="73">
        <f t="shared" si="10"/>
        <v>1254.1066666666666</v>
      </c>
      <c r="AA28" s="73">
        <f t="shared" si="10"/>
        <v>1254.1066666666666</v>
      </c>
      <c r="AB28" s="73">
        <f t="shared" si="10"/>
        <v>1254.1066666666666</v>
      </c>
      <c r="AC28" s="73">
        <f t="shared" si="10"/>
        <v>1254.1066666666666</v>
      </c>
      <c r="AD28" s="73">
        <f t="shared" si="10"/>
        <v>1254.1066666666666</v>
      </c>
      <c r="AE28" s="73">
        <f t="shared" si="10"/>
        <v>1254.1066666666666</v>
      </c>
      <c r="AF28" s="73">
        <f t="shared" si="10"/>
        <v>1254.1066666666666</v>
      </c>
      <c r="AG28" s="73">
        <f t="shared" si="10"/>
        <v>1254.1066666666666</v>
      </c>
      <c r="AH28" s="68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</row>
    <row r="29" spans="1:48" x14ac:dyDescent="0.25">
      <c r="A29" s="33"/>
      <c r="B29" s="33"/>
      <c r="C29" s="72">
        <v>9</v>
      </c>
      <c r="D29" s="74"/>
      <c r="E29" s="74"/>
      <c r="F29" s="74"/>
      <c r="G29" s="74"/>
      <c r="H29" s="74"/>
      <c r="I29" s="74"/>
      <c r="J29" s="74"/>
      <c r="K29" s="74"/>
      <c r="L29" s="73">
        <f t="shared" ref="L29:AG29" si="11">$E$14/9</f>
        <v>1254.1066666666666</v>
      </c>
      <c r="M29" s="73">
        <f t="shared" si="11"/>
        <v>1254.1066666666666</v>
      </c>
      <c r="N29" s="73">
        <f t="shared" si="11"/>
        <v>1254.1066666666666</v>
      </c>
      <c r="O29" s="73">
        <f t="shared" si="11"/>
        <v>1254.1066666666666</v>
      </c>
      <c r="P29" s="73">
        <f t="shared" si="11"/>
        <v>1254.1066666666666</v>
      </c>
      <c r="Q29" s="73">
        <f t="shared" si="11"/>
        <v>1254.1066666666666</v>
      </c>
      <c r="R29" s="73">
        <f t="shared" si="11"/>
        <v>1254.1066666666666</v>
      </c>
      <c r="S29" s="73">
        <f t="shared" si="11"/>
        <v>1254.1066666666666</v>
      </c>
      <c r="T29" s="73">
        <f t="shared" si="11"/>
        <v>1254.1066666666666</v>
      </c>
      <c r="U29" s="73">
        <f t="shared" si="11"/>
        <v>1254.1066666666666</v>
      </c>
      <c r="V29" s="73">
        <f t="shared" si="11"/>
        <v>1254.1066666666666</v>
      </c>
      <c r="W29" s="73">
        <f t="shared" si="11"/>
        <v>1254.1066666666666</v>
      </c>
      <c r="X29" s="73">
        <f t="shared" si="11"/>
        <v>1254.1066666666666</v>
      </c>
      <c r="Y29" s="73">
        <f t="shared" si="11"/>
        <v>1254.1066666666666</v>
      </c>
      <c r="Z29" s="73">
        <f t="shared" si="11"/>
        <v>1254.1066666666666</v>
      </c>
      <c r="AA29" s="73">
        <f t="shared" si="11"/>
        <v>1254.1066666666666</v>
      </c>
      <c r="AB29" s="73">
        <f t="shared" si="11"/>
        <v>1254.1066666666666</v>
      </c>
      <c r="AC29" s="73">
        <f t="shared" si="11"/>
        <v>1254.1066666666666</v>
      </c>
      <c r="AD29" s="73">
        <f t="shared" si="11"/>
        <v>1254.1066666666666</v>
      </c>
      <c r="AE29" s="73">
        <f t="shared" si="11"/>
        <v>1254.1066666666666</v>
      </c>
      <c r="AF29" s="73">
        <f t="shared" si="11"/>
        <v>1254.1066666666666</v>
      </c>
      <c r="AG29" s="73">
        <f t="shared" si="11"/>
        <v>1254.1066666666666</v>
      </c>
      <c r="AH29" s="68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</row>
    <row r="30" spans="1:48" x14ac:dyDescent="0.25">
      <c r="A30" s="33"/>
      <c r="B30" s="33"/>
      <c r="C30" s="75" t="s">
        <v>54</v>
      </c>
      <c r="D30" s="124">
        <f>SUM(D21:D29)</f>
        <v>1254.1066666666666</v>
      </c>
      <c r="E30" s="124">
        <f>SUM(E21:E29)</f>
        <v>2508.2133333333331</v>
      </c>
      <c r="F30" s="124">
        <f t="shared" ref="F30:AG30" si="12">SUM(F21:F29)</f>
        <v>3762.3199999999997</v>
      </c>
      <c r="G30" s="124">
        <f t="shared" si="12"/>
        <v>5016.4266666666663</v>
      </c>
      <c r="H30" s="124">
        <f t="shared" si="12"/>
        <v>6270.5333333333328</v>
      </c>
      <c r="I30" s="124">
        <f t="shared" si="12"/>
        <v>7524.6399999999994</v>
      </c>
      <c r="J30" s="124">
        <f t="shared" si="12"/>
        <v>8778.746666666666</v>
      </c>
      <c r="K30" s="124">
        <f t="shared" si="12"/>
        <v>10032.853333333333</v>
      </c>
      <c r="L30" s="124">
        <f t="shared" si="12"/>
        <v>11286.96</v>
      </c>
      <c r="M30" s="124">
        <f t="shared" si="12"/>
        <v>11286.96</v>
      </c>
      <c r="N30" s="124">
        <f t="shared" si="12"/>
        <v>11286.96</v>
      </c>
      <c r="O30" s="124">
        <f t="shared" si="12"/>
        <v>11286.96</v>
      </c>
      <c r="P30" s="124">
        <f t="shared" si="12"/>
        <v>11286.96</v>
      </c>
      <c r="Q30" s="124">
        <f t="shared" si="12"/>
        <v>11286.96</v>
      </c>
      <c r="R30" s="124">
        <f t="shared" si="12"/>
        <v>11286.96</v>
      </c>
      <c r="S30" s="124">
        <f t="shared" si="12"/>
        <v>11286.96</v>
      </c>
      <c r="T30" s="124">
        <f t="shared" si="12"/>
        <v>11286.96</v>
      </c>
      <c r="U30" s="124">
        <f t="shared" si="12"/>
        <v>11286.96</v>
      </c>
      <c r="V30" s="124">
        <f t="shared" si="12"/>
        <v>11286.96</v>
      </c>
      <c r="W30" s="124">
        <f t="shared" si="12"/>
        <v>11286.96</v>
      </c>
      <c r="X30" s="124">
        <f t="shared" si="12"/>
        <v>11286.96</v>
      </c>
      <c r="Y30" s="124">
        <f t="shared" si="12"/>
        <v>11286.96</v>
      </c>
      <c r="Z30" s="124">
        <f t="shared" si="12"/>
        <v>11286.96</v>
      </c>
      <c r="AA30" s="124">
        <f t="shared" si="12"/>
        <v>11286.96</v>
      </c>
      <c r="AB30" s="124">
        <f t="shared" si="12"/>
        <v>11286.96</v>
      </c>
      <c r="AC30" s="124">
        <f t="shared" si="12"/>
        <v>11286.96</v>
      </c>
      <c r="AD30" s="124">
        <f t="shared" si="12"/>
        <v>11286.96</v>
      </c>
      <c r="AE30" s="124">
        <f t="shared" si="12"/>
        <v>11286.96</v>
      </c>
      <c r="AF30" s="124">
        <f t="shared" si="12"/>
        <v>11286.96</v>
      </c>
      <c r="AG30" s="124">
        <f t="shared" si="12"/>
        <v>11286.96</v>
      </c>
      <c r="AH30" s="68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</row>
    <row r="31" spans="1:48" x14ac:dyDescent="0.25">
      <c r="A31" s="33"/>
      <c r="B31" s="33"/>
      <c r="C31" s="77"/>
      <c r="D31" s="78"/>
      <c r="E31" s="78"/>
      <c r="F31" s="78"/>
      <c r="G31" s="78"/>
      <c r="H31" s="78"/>
      <c r="I31" s="78"/>
      <c r="J31" s="78"/>
      <c r="K31" s="78"/>
      <c r="L31" s="79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68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</row>
    <row r="32" spans="1:48" x14ac:dyDescent="0.25">
      <c r="A32" s="33"/>
      <c r="B32" s="33"/>
      <c r="C32" s="80"/>
      <c r="D32" s="81"/>
      <c r="E32" s="81"/>
      <c r="F32" s="81"/>
      <c r="G32" s="81"/>
      <c r="H32" s="81"/>
      <c r="I32" s="81"/>
      <c r="J32" s="81"/>
      <c r="K32" s="81"/>
      <c r="L32" s="82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</row>
    <row r="33" spans="1:48" ht="20.25" x14ac:dyDescent="0.25">
      <c r="A33" s="33"/>
      <c r="B33" s="33"/>
      <c r="C33" s="84" t="s">
        <v>55</v>
      </c>
      <c r="D33" s="33"/>
      <c r="E33" s="33"/>
      <c r="F33" s="33"/>
      <c r="G33" s="33"/>
      <c r="H33" s="33"/>
      <c r="I33" s="33"/>
      <c r="J33" s="33"/>
      <c r="K33" s="83"/>
      <c r="L33" s="85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85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</row>
    <row r="34" spans="1:48" ht="45" x14ac:dyDescent="0.25">
      <c r="A34" s="33"/>
      <c r="B34" s="33"/>
      <c r="C34" s="86" t="s">
        <v>40</v>
      </c>
      <c r="D34" s="87" t="s">
        <v>56</v>
      </c>
      <c r="E34" s="87"/>
      <c r="F34" s="70">
        <v>1</v>
      </c>
      <c r="G34" s="69">
        <v>2</v>
      </c>
      <c r="H34" s="69">
        <v>3</v>
      </c>
      <c r="I34" s="70">
        <v>4</v>
      </c>
      <c r="J34" s="69">
        <v>5</v>
      </c>
      <c r="K34" s="69">
        <v>6</v>
      </c>
      <c r="L34" s="70">
        <v>7</v>
      </c>
      <c r="M34" s="69">
        <v>8</v>
      </c>
      <c r="N34" s="69">
        <v>9</v>
      </c>
      <c r="O34" s="70">
        <v>10</v>
      </c>
      <c r="P34" s="69">
        <v>11</v>
      </c>
      <c r="Q34" s="69">
        <v>12</v>
      </c>
      <c r="R34" s="70">
        <v>13</v>
      </c>
      <c r="S34" s="69">
        <v>14</v>
      </c>
      <c r="T34" s="69">
        <v>15</v>
      </c>
      <c r="U34" s="70">
        <v>16</v>
      </c>
      <c r="V34" s="69">
        <v>17</v>
      </c>
      <c r="W34" s="69">
        <v>18</v>
      </c>
      <c r="X34" s="70">
        <v>19</v>
      </c>
      <c r="Y34" s="69">
        <v>20</v>
      </c>
      <c r="Z34" s="69">
        <v>21</v>
      </c>
      <c r="AA34" s="70">
        <v>22</v>
      </c>
      <c r="AB34" s="69">
        <v>23</v>
      </c>
      <c r="AC34" s="69">
        <v>24</v>
      </c>
      <c r="AD34" s="70">
        <v>25</v>
      </c>
      <c r="AE34" s="69">
        <v>26</v>
      </c>
      <c r="AF34" s="69">
        <v>27</v>
      </c>
      <c r="AG34" s="70">
        <v>28</v>
      </c>
      <c r="AH34" s="69">
        <v>29</v>
      </c>
      <c r="AI34" s="69">
        <v>30</v>
      </c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</row>
    <row r="35" spans="1:48" x14ac:dyDescent="0.25">
      <c r="A35" s="33"/>
      <c r="B35" s="33"/>
      <c r="C35" s="88">
        <v>2022</v>
      </c>
      <c r="D35" s="76">
        <f>SUM(D28:D34)</f>
        <v>1254.1066666666666</v>
      </c>
      <c r="E35" s="88"/>
      <c r="F35" s="89">
        <f>'R-Caribe'!F34+'R-Andes'!F34+'R-Orinoquia'!F34+'R-Amazonas'!F34</f>
        <v>89.207258341420513</v>
      </c>
      <c r="G35" s="89">
        <f>'R-Caribe'!G34+'R-Andes'!G34+'R-Orinoquia'!G34+'R-Amazonas'!G34</f>
        <v>178.41451668284103</v>
      </c>
      <c r="H35" s="89">
        <f>'R-Caribe'!H34+'R-Andes'!H34+'R-Orinoquia'!H34+'R-Amazonas'!H34</f>
        <v>626.50138710865895</v>
      </c>
      <c r="I35" s="89">
        <f>'R-Caribe'!I34+'R-Andes'!I34+'R-Orinoquia'!I34+'R-Amazonas'!I34</f>
        <v>1360.1603252961525</v>
      </c>
      <c r="J35" s="89">
        <f>'R-Caribe'!J34+'R-Andes'!J34+'R-Orinoquia'!J34+'R-Amazonas'!J34</f>
        <v>2311.3848255879884</v>
      </c>
      <c r="K35" s="89">
        <f>'R-Caribe'!K34+'R-Andes'!K34+'R-Orinoquia'!K34+'R-Amazonas'!K34</f>
        <v>3390.0905188305223</v>
      </c>
      <c r="L35" s="89">
        <f>'R-Caribe'!L34+'R-Andes'!L34+'R-Orinoquia'!L34+'R-Amazonas'!L34</f>
        <v>4509.0399891125071</v>
      </c>
      <c r="M35" s="89">
        <f>'R-Caribe'!M34+'R-Andes'!M34+'R-Orinoquia'!M34+'R-Amazonas'!M34</f>
        <v>5595.3550135851638</v>
      </c>
      <c r="N35" s="89">
        <f>'R-Caribe'!N34+'R-Andes'!N34+'R-Orinoquia'!N34+'R-Amazonas'!N34</f>
        <v>6594.3514208803317</v>
      </c>
      <c r="O35" s="89">
        <f>'R-Caribe'!O34+'R-Andes'!O34+'R-Orinoquia'!O34+'R-Amazonas'!O34</f>
        <v>7469.2458631837526</v>
      </c>
      <c r="P35" s="89">
        <f>'R-Caribe'!P34+'R-Andes'!P34+'R-Orinoquia'!P34+'R-Amazonas'!P34</f>
        <v>8198.8763438134974</v>
      </c>
      <c r="Q35" s="89">
        <f>'R-Caribe'!Q34+'R-Andes'!Q34+'R-Orinoquia'!Q34+'R-Amazonas'!Q34</f>
        <v>8774.6839559373184</v>
      </c>
      <c r="R35" s="89">
        <f>'R-Caribe'!R34+'R-Andes'!R34+'R-Orinoquia'!R34+'R-Amazonas'!R34</f>
        <v>9197.6444217057851</v>
      </c>
      <c r="S35" s="89">
        <f>'R-Caribe'!S34+'R-Andes'!S34+'R-Orinoquia'!S34+'R-Amazonas'!S34</f>
        <v>9475.4964880450279</v>
      </c>
      <c r="T35" s="89">
        <f>'R-Caribe'!T34+'R-Andes'!T34+'R-Orinoquia'!T34+'R-Amazonas'!T34</f>
        <v>9620.4118299606052</v>
      </c>
      <c r="U35" s="89">
        <f>'R-Caribe'!U34+'R-Andes'!U34+'R-Orinoquia'!U34+'R-Amazonas'!U34</f>
        <v>9647.1364506139762</v>
      </c>
      <c r="V35" s="89">
        <f>'R-Caribe'!V34+'R-Andes'!V34+'R-Orinoquia'!V34+'R-Amazonas'!V34</f>
        <v>9571.573176915801</v>
      </c>
      <c r="W35" s="89">
        <f>'R-Caribe'!W34+'R-Andes'!W34+'R-Orinoquia'!W34+'R-Amazonas'!W34</f>
        <v>9409.7471534539291</v>
      </c>
      <c r="X35" s="89">
        <f>'R-Caribe'!X34+'R-Andes'!X34+'R-Orinoquia'!X34+'R-Amazonas'!X34</f>
        <v>9177.0875103670296</v>
      </c>
      <c r="Y35" s="89">
        <f>'R-Caribe'!Y34+'R-Andes'!Y34+'R-Orinoquia'!Y34+'R-Amazonas'!Y34</f>
        <v>8887.9600375142945</v>
      </c>
      <c r="Z35" s="89">
        <f>'R-Caribe'!Z34+'R-Andes'!Z34+'R-Orinoquia'!Z34+'R-Amazonas'!Z34</f>
        <v>4443.9800187571473</v>
      </c>
      <c r="AA35" s="89">
        <f>'R-Caribe'!AA34+'R-Andes'!AA34+'R-Orinoquia'!AA34+'R-Amazonas'!AA34</f>
        <v>2465.015872655857</v>
      </c>
      <c r="AB35" s="89">
        <f>'R-Caribe'!AB34+'R-Andes'!AB34+'R-Orinoquia'!AB34+'R-Amazonas'!AB34</f>
        <v>2348.7695540647401</v>
      </c>
      <c r="AC35" s="89">
        <f>'R-Caribe'!AC34+'R-Andes'!AC34+'R-Orinoquia'!AC34+'R-Amazonas'!AC34</f>
        <v>2228.5446165279718</v>
      </c>
      <c r="AD35" s="89">
        <f>'R-Caribe'!AD34+'R-Andes'!AD34+'R-Orinoquia'!AD34+'R-Amazonas'!AD34</f>
        <v>2106.5175454175419</v>
      </c>
      <c r="AE35" s="89">
        <f>'R-Caribe'!AE34+'R-Andes'!AE34+'R-Orinoquia'!AE34+'R-Amazonas'!AE34</f>
        <v>1984.4870045354282</v>
      </c>
      <c r="AF35" s="89">
        <f>'R-Caribe'!AF34+'R-Andes'!AF34+'R-Orinoquia'!AF34+'R-Amazonas'!AF34</f>
        <v>1863.9123985301324</v>
      </c>
      <c r="AG35" s="89">
        <f>'R-Caribe'!AG34+'R-Andes'!AG34+'R-Orinoquia'!AG34+'R-Amazonas'!AG34</f>
        <v>1745.9536360299321</v>
      </c>
      <c r="AH35" s="89">
        <f>'R-Caribe'!AH34+'R-Andes'!AH34+'R-Orinoquia'!AH34+'R-Amazonas'!AH34</f>
        <v>1631.5101083234122</v>
      </c>
      <c r="AI35" s="89">
        <f>'R-Caribe'!AI34+'R-Andes'!AI34+'R-Orinoquia'!AI34+'R-Amazonas'!AI34</f>
        <v>1521.2575937152708</v>
      </c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</row>
    <row r="36" spans="1:48" x14ac:dyDescent="0.25">
      <c r="A36" s="33"/>
      <c r="B36" s="33"/>
      <c r="C36" s="90">
        <v>2023</v>
      </c>
      <c r="D36" s="76">
        <v>1254.1066666666666</v>
      </c>
      <c r="E36" s="90"/>
      <c r="F36" s="89">
        <f>'R-Caribe'!F35+'R-Andes'!F35+'R-Orinoquia'!F35+'R-Amazonas'!F35</f>
        <v>0</v>
      </c>
      <c r="G36" s="89">
        <f>'R-Caribe'!G35+'R-Andes'!G35+'R-Orinoquia'!G35+'R-Amazonas'!G35</f>
        <v>89.207258341420513</v>
      </c>
      <c r="H36" s="89">
        <f>'R-Caribe'!H35+'R-Andes'!H35+'R-Orinoquia'!H35+'R-Amazonas'!H35</f>
        <v>178.41451668284103</v>
      </c>
      <c r="I36" s="89">
        <f>'R-Caribe'!I35+'R-Andes'!I35+'R-Orinoquia'!I35+'R-Amazonas'!I35</f>
        <v>626.50138710865895</v>
      </c>
      <c r="J36" s="89">
        <f>'R-Caribe'!J35+'R-Andes'!J35+'R-Orinoquia'!J35+'R-Amazonas'!J35</f>
        <v>1360.1603252961525</v>
      </c>
      <c r="K36" s="89">
        <f>'R-Caribe'!K35+'R-Andes'!K35+'R-Orinoquia'!K35+'R-Amazonas'!K35</f>
        <v>2311.3848255879884</v>
      </c>
      <c r="L36" s="89">
        <f>'R-Caribe'!L35+'R-Andes'!L35+'R-Orinoquia'!L35+'R-Amazonas'!L35</f>
        <v>3390.0905188305223</v>
      </c>
      <c r="M36" s="89">
        <f>'R-Caribe'!M35+'R-Andes'!M35+'R-Orinoquia'!M35+'R-Amazonas'!M35</f>
        <v>4509.0399891125071</v>
      </c>
      <c r="N36" s="89">
        <f>'R-Caribe'!N35+'R-Andes'!N35+'R-Orinoquia'!N35+'R-Amazonas'!N35</f>
        <v>5595.3550135851638</v>
      </c>
      <c r="O36" s="89">
        <f>'R-Caribe'!O35+'R-Andes'!O35+'R-Orinoquia'!O35+'R-Amazonas'!O35</f>
        <v>6594.3514208803317</v>
      </c>
      <c r="P36" s="89">
        <f>'R-Caribe'!P35+'R-Andes'!P35+'R-Orinoquia'!P35+'R-Amazonas'!P35</f>
        <v>7469.2458631837526</v>
      </c>
      <c r="Q36" s="89">
        <f>'R-Caribe'!Q35+'R-Andes'!Q35+'R-Orinoquia'!Q35+'R-Amazonas'!Q35</f>
        <v>8198.8763438134974</v>
      </c>
      <c r="R36" s="89">
        <f>'R-Caribe'!R35+'R-Andes'!R35+'R-Orinoquia'!R35+'R-Amazonas'!R35</f>
        <v>8774.6839559373184</v>
      </c>
      <c r="S36" s="89">
        <f>'R-Caribe'!S35+'R-Andes'!S35+'R-Orinoquia'!S35+'R-Amazonas'!S35</f>
        <v>9197.6444217057851</v>
      </c>
      <c r="T36" s="89">
        <f>'R-Caribe'!T35+'R-Andes'!T35+'R-Orinoquia'!T35+'R-Amazonas'!T35</f>
        <v>9475.4964880450279</v>
      </c>
      <c r="U36" s="89">
        <f>'R-Caribe'!U35+'R-Andes'!U35+'R-Orinoquia'!U35+'R-Amazonas'!U35</f>
        <v>9620.4118299606052</v>
      </c>
      <c r="V36" s="89">
        <f>'R-Caribe'!V35+'R-Andes'!V35+'R-Orinoquia'!V35+'R-Amazonas'!V35</f>
        <v>9647.1364506139762</v>
      </c>
      <c r="W36" s="89">
        <f>'R-Caribe'!W35+'R-Andes'!W35+'R-Orinoquia'!W35+'R-Amazonas'!W35</f>
        <v>9571.573176915801</v>
      </c>
      <c r="X36" s="89">
        <f>'R-Caribe'!X35+'R-Andes'!X35+'R-Orinoquia'!X35+'R-Amazonas'!X35</f>
        <v>9409.7471534539291</v>
      </c>
      <c r="Y36" s="89">
        <f>'R-Caribe'!Y35+'R-Andes'!Y35+'R-Orinoquia'!Y35+'R-Amazonas'!Y35</f>
        <v>9177.0875103670296</v>
      </c>
      <c r="Z36" s="89">
        <f>'R-Caribe'!Z35+'R-Andes'!Z35+'R-Orinoquia'!Z35+'R-Amazonas'!Z35</f>
        <v>8887.9600375142945</v>
      </c>
      <c r="AA36" s="89">
        <f>'R-Caribe'!AA35+'R-Andes'!AA35+'R-Orinoquia'!AA35+'R-Amazonas'!AA35</f>
        <v>4443.9800187571473</v>
      </c>
      <c r="AB36" s="89">
        <f>'R-Caribe'!AB35+'R-Andes'!AB35+'R-Orinoquia'!AB35+'R-Amazonas'!AB35</f>
        <v>2465.015872655857</v>
      </c>
      <c r="AC36" s="89">
        <f>'R-Caribe'!AC35+'R-Andes'!AC35+'R-Orinoquia'!AC35+'R-Amazonas'!AC35</f>
        <v>2348.7695540647401</v>
      </c>
      <c r="AD36" s="89">
        <f>'R-Caribe'!AD35+'R-Andes'!AD35+'R-Orinoquia'!AD35+'R-Amazonas'!AD35</f>
        <v>2228.5446165279718</v>
      </c>
      <c r="AE36" s="89">
        <f>'R-Caribe'!AE35+'R-Andes'!AE35+'R-Orinoquia'!AE35+'R-Amazonas'!AE35</f>
        <v>2106.5175454175419</v>
      </c>
      <c r="AF36" s="89">
        <f>'R-Caribe'!AF35+'R-Andes'!AF35+'R-Orinoquia'!AF35+'R-Amazonas'!AF35</f>
        <v>1984.4870045354282</v>
      </c>
      <c r="AG36" s="89">
        <f>'R-Caribe'!AG35+'R-Andes'!AG35+'R-Orinoquia'!AG35+'R-Amazonas'!AG35</f>
        <v>1863.9123985301324</v>
      </c>
      <c r="AH36" s="89">
        <f>'R-Caribe'!AH35+'R-Andes'!AH35+'R-Orinoquia'!AH35+'R-Amazonas'!AH35</f>
        <v>1745.9536360299321</v>
      </c>
      <c r="AI36" s="89">
        <f>'R-Caribe'!AI35+'R-Andes'!AI35+'R-Orinoquia'!AI35+'R-Amazonas'!AI35</f>
        <v>1631.5101083234122</v>
      </c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</row>
    <row r="37" spans="1:48" x14ac:dyDescent="0.25">
      <c r="A37" s="33"/>
      <c r="B37" s="33"/>
      <c r="C37" s="90">
        <v>2024</v>
      </c>
      <c r="D37" s="76">
        <v>1254.1066666666666</v>
      </c>
      <c r="E37" s="90"/>
      <c r="F37" s="89">
        <f>'R-Caribe'!F36+'R-Andes'!F36+'R-Orinoquia'!F36+'R-Amazonas'!F36</f>
        <v>0</v>
      </c>
      <c r="G37" s="89">
        <f>'R-Caribe'!G36+'R-Andes'!G36+'R-Orinoquia'!G36+'R-Amazonas'!G36</f>
        <v>0</v>
      </c>
      <c r="H37" s="89">
        <f>'R-Caribe'!H36+'R-Andes'!H36+'R-Orinoquia'!H36+'R-Amazonas'!H36</f>
        <v>89.207258341420513</v>
      </c>
      <c r="I37" s="89">
        <f>'R-Caribe'!I36+'R-Andes'!I36+'R-Orinoquia'!I36+'R-Amazonas'!I36</f>
        <v>178.41451668284103</v>
      </c>
      <c r="J37" s="89">
        <f>'R-Caribe'!J36+'R-Andes'!J36+'R-Orinoquia'!J36+'R-Amazonas'!J36</f>
        <v>626.50138710865895</v>
      </c>
      <c r="K37" s="89">
        <f>'R-Caribe'!K36+'R-Andes'!K36+'R-Orinoquia'!K36+'R-Amazonas'!K36</f>
        <v>1360.1603252961525</v>
      </c>
      <c r="L37" s="89">
        <f>'R-Caribe'!L36+'R-Andes'!L36+'R-Orinoquia'!L36+'R-Amazonas'!L36</f>
        <v>2311.3848255879884</v>
      </c>
      <c r="M37" s="89">
        <f>'R-Caribe'!M36+'R-Andes'!M36+'R-Orinoquia'!M36+'R-Amazonas'!M36</f>
        <v>3390.0905188305223</v>
      </c>
      <c r="N37" s="89">
        <f>'R-Caribe'!N36+'R-Andes'!N36+'R-Orinoquia'!N36+'R-Amazonas'!N36</f>
        <v>4509.0399891125071</v>
      </c>
      <c r="O37" s="89">
        <f>'R-Caribe'!O36+'R-Andes'!O36+'R-Orinoquia'!O36+'R-Amazonas'!O36</f>
        <v>5595.3550135851638</v>
      </c>
      <c r="P37" s="89">
        <f>'R-Caribe'!P36+'R-Andes'!P36+'R-Orinoquia'!P36+'R-Amazonas'!P36</f>
        <v>6594.3514208803317</v>
      </c>
      <c r="Q37" s="89">
        <f>'R-Caribe'!Q36+'R-Andes'!Q36+'R-Orinoquia'!Q36+'R-Amazonas'!Q36</f>
        <v>7469.2458631837526</v>
      </c>
      <c r="R37" s="89">
        <f>'R-Caribe'!R36+'R-Andes'!R36+'R-Orinoquia'!R36+'R-Amazonas'!R36</f>
        <v>8198.8763438134974</v>
      </c>
      <c r="S37" s="89">
        <f>'R-Caribe'!S36+'R-Andes'!S36+'R-Orinoquia'!S36+'R-Amazonas'!S36</f>
        <v>8774.6839559373184</v>
      </c>
      <c r="T37" s="89">
        <f>'R-Caribe'!T36+'R-Andes'!T36+'R-Orinoquia'!T36+'R-Amazonas'!T36</f>
        <v>9197.6444217057851</v>
      </c>
      <c r="U37" s="89">
        <f>'R-Caribe'!U36+'R-Andes'!U36+'R-Orinoquia'!U36+'R-Amazonas'!U36</f>
        <v>9475.4964880450279</v>
      </c>
      <c r="V37" s="89">
        <f>'R-Caribe'!V36+'R-Andes'!V36+'R-Orinoquia'!V36+'R-Amazonas'!V36</f>
        <v>9620.4118299606052</v>
      </c>
      <c r="W37" s="89">
        <f>'R-Caribe'!W36+'R-Andes'!W36+'R-Orinoquia'!W36+'R-Amazonas'!W36</f>
        <v>9647.1364506139762</v>
      </c>
      <c r="X37" s="89">
        <f>'R-Caribe'!X36+'R-Andes'!X36+'R-Orinoquia'!X36+'R-Amazonas'!X36</f>
        <v>9571.573176915801</v>
      </c>
      <c r="Y37" s="89">
        <f>'R-Caribe'!Y36+'R-Andes'!Y36+'R-Orinoquia'!Y36+'R-Amazonas'!Y36</f>
        <v>9409.7471534539291</v>
      </c>
      <c r="Z37" s="89">
        <f>'R-Caribe'!Z36+'R-Andes'!Z36+'R-Orinoquia'!Z36+'R-Amazonas'!Z36</f>
        <v>9177.0875103670296</v>
      </c>
      <c r="AA37" s="89">
        <f>'R-Caribe'!AA36+'R-Andes'!AA36+'R-Orinoquia'!AA36+'R-Amazonas'!AA36</f>
        <v>8887.9600375142945</v>
      </c>
      <c r="AB37" s="89">
        <f>'R-Caribe'!AB36+'R-Andes'!AB36+'R-Orinoquia'!AB36+'R-Amazonas'!AB36</f>
        <v>4443.9800187571473</v>
      </c>
      <c r="AC37" s="89">
        <f>'R-Caribe'!AC36+'R-Andes'!AC36+'R-Orinoquia'!AC36+'R-Amazonas'!AC36</f>
        <v>2465.015872655857</v>
      </c>
      <c r="AD37" s="89">
        <f>'R-Caribe'!AD36+'R-Andes'!AD36+'R-Orinoquia'!AD36+'R-Amazonas'!AD36</f>
        <v>2348.7695540647401</v>
      </c>
      <c r="AE37" s="89">
        <f>'R-Caribe'!AE36+'R-Andes'!AE36+'R-Orinoquia'!AE36+'R-Amazonas'!AE36</f>
        <v>2228.5446165279718</v>
      </c>
      <c r="AF37" s="89">
        <f>'R-Caribe'!AF36+'R-Andes'!AF36+'R-Orinoquia'!AF36+'R-Amazonas'!AF36</f>
        <v>2106.5175454175419</v>
      </c>
      <c r="AG37" s="89">
        <f>'R-Caribe'!AG36+'R-Andes'!AG36+'R-Orinoquia'!AG36+'R-Amazonas'!AG36</f>
        <v>1984.4870045354282</v>
      </c>
      <c r="AH37" s="89">
        <f>'R-Caribe'!AH36+'R-Andes'!AH36+'R-Orinoquia'!AH36+'R-Amazonas'!AH36</f>
        <v>1863.9123985301324</v>
      </c>
      <c r="AI37" s="89">
        <f>'R-Caribe'!AI36+'R-Andes'!AI36+'R-Orinoquia'!AI36+'R-Amazonas'!AI36</f>
        <v>1745.9536360299321</v>
      </c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</row>
    <row r="38" spans="1:48" x14ac:dyDescent="0.25">
      <c r="A38" s="33"/>
      <c r="B38" s="33"/>
      <c r="C38" s="90">
        <v>2025</v>
      </c>
      <c r="D38" s="76">
        <v>1254.1066666666666</v>
      </c>
      <c r="E38" s="90"/>
      <c r="F38" s="89">
        <f>'R-Caribe'!F37+'R-Andes'!F37+'R-Orinoquia'!F37+'R-Amazonas'!F37</f>
        <v>0</v>
      </c>
      <c r="G38" s="89">
        <f>'R-Caribe'!G37+'R-Andes'!G37+'R-Orinoquia'!G37+'R-Amazonas'!G37</f>
        <v>0</v>
      </c>
      <c r="H38" s="89">
        <f>'R-Caribe'!H37+'R-Andes'!H37+'R-Orinoquia'!H37+'R-Amazonas'!H37</f>
        <v>0</v>
      </c>
      <c r="I38" s="89">
        <f>'R-Caribe'!I37+'R-Andes'!I37+'R-Orinoquia'!I37+'R-Amazonas'!I37</f>
        <v>89.207258341420513</v>
      </c>
      <c r="J38" s="89">
        <f>'R-Caribe'!J37+'R-Andes'!J37+'R-Orinoquia'!J37+'R-Amazonas'!J37</f>
        <v>178.41451668284103</v>
      </c>
      <c r="K38" s="89">
        <f>'R-Caribe'!K37+'R-Andes'!K37+'R-Orinoquia'!K37+'R-Amazonas'!K37</f>
        <v>626.50138710865895</v>
      </c>
      <c r="L38" s="89">
        <f>'R-Caribe'!L37+'R-Andes'!L37+'R-Orinoquia'!L37+'R-Amazonas'!L37</f>
        <v>1360.1603252961525</v>
      </c>
      <c r="M38" s="89">
        <f>'R-Caribe'!M37+'R-Andes'!M37+'R-Orinoquia'!M37+'R-Amazonas'!M37</f>
        <v>2311.3848255879884</v>
      </c>
      <c r="N38" s="89">
        <f>'R-Caribe'!N37+'R-Andes'!N37+'R-Orinoquia'!N37+'R-Amazonas'!N37</f>
        <v>3390.0905188305223</v>
      </c>
      <c r="O38" s="89">
        <f>'R-Caribe'!O37+'R-Andes'!O37+'R-Orinoquia'!O37+'R-Amazonas'!O37</f>
        <v>4509.0399891125071</v>
      </c>
      <c r="P38" s="89">
        <f>'R-Caribe'!P37+'R-Andes'!P37+'R-Orinoquia'!P37+'R-Amazonas'!P37</f>
        <v>5595.3550135851638</v>
      </c>
      <c r="Q38" s="89">
        <f>'R-Caribe'!Q37+'R-Andes'!Q37+'R-Orinoquia'!Q37+'R-Amazonas'!Q37</f>
        <v>6594.3514208803317</v>
      </c>
      <c r="R38" s="89">
        <f>'R-Caribe'!R37+'R-Andes'!R37+'R-Orinoquia'!R37+'R-Amazonas'!R37</f>
        <v>7469.2458631837526</v>
      </c>
      <c r="S38" s="89">
        <f>'R-Caribe'!S37+'R-Andes'!S37+'R-Orinoquia'!S37+'R-Amazonas'!S37</f>
        <v>8198.8763438134974</v>
      </c>
      <c r="T38" s="89">
        <f>'R-Caribe'!T37+'R-Andes'!T37+'R-Orinoquia'!T37+'R-Amazonas'!T37</f>
        <v>8774.6839559373184</v>
      </c>
      <c r="U38" s="89">
        <f>'R-Caribe'!U37+'R-Andes'!U37+'R-Orinoquia'!U37+'R-Amazonas'!U37</f>
        <v>9197.6444217057851</v>
      </c>
      <c r="V38" s="89">
        <f>'R-Caribe'!V37+'R-Andes'!V37+'R-Orinoquia'!V37+'R-Amazonas'!V37</f>
        <v>9475.4964880450279</v>
      </c>
      <c r="W38" s="89">
        <f>'R-Caribe'!W37+'R-Andes'!W37+'R-Orinoquia'!W37+'R-Amazonas'!W37</f>
        <v>9620.4118299606052</v>
      </c>
      <c r="X38" s="89">
        <f>'R-Caribe'!X37+'R-Andes'!X37+'R-Orinoquia'!X37+'R-Amazonas'!X37</f>
        <v>9647.1364506139762</v>
      </c>
      <c r="Y38" s="89">
        <f>'R-Caribe'!Y37+'R-Andes'!Y37+'R-Orinoquia'!Y37+'R-Amazonas'!Y37</f>
        <v>9571.573176915801</v>
      </c>
      <c r="Z38" s="89">
        <f>'R-Caribe'!Z37+'R-Andes'!Z37+'R-Orinoquia'!Z37+'R-Amazonas'!Z37</f>
        <v>9409.7471534539291</v>
      </c>
      <c r="AA38" s="89">
        <f>'R-Caribe'!AA37+'R-Andes'!AA37+'R-Orinoquia'!AA37+'R-Amazonas'!AA37</f>
        <v>9177.0875103670296</v>
      </c>
      <c r="AB38" s="89">
        <f>'R-Caribe'!AB37+'R-Andes'!AB37+'R-Orinoquia'!AB37+'R-Amazonas'!AB37</f>
        <v>8887.9600375142945</v>
      </c>
      <c r="AC38" s="89">
        <f>'R-Caribe'!AC37+'R-Andes'!AC37+'R-Orinoquia'!AC37+'R-Amazonas'!AC37</f>
        <v>4443.9800187571473</v>
      </c>
      <c r="AD38" s="89">
        <f>'R-Caribe'!AD37+'R-Andes'!AD37+'R-Orinoquia'!AD37+'R-Amazonas'!AD37</f>
        <v>2465.015872655857</v>
      </c>
      <c r="AE38" s="89">
        <f>'R-Caribe'!AE37+'R-Andes'!AE37+'R-Orinoquia'!AE37+'R-Amazonas'!AE37</f>
        <v>2348.7695540647401</v>
      </c>
      <c r="AF38" s="89">
        <f>'R-Caribe'!AF37+'R-Andes'!AF37+'R-Orinoquia'!AF37+'R-Amazonas'!AF37</f>
        <v>2228.5446165279718</v>
      </c>
      <c r="AG38" s="89">
        <f>'R-Caribe'!AG37+'R-Andes'!AG37+'R-Orinoquia'!AG37+'R-Amazonas'!AG37</f>
        <v>2106.5175454175419</v>
      </c>
      <c r="AH38" s="89">
        <f>'R-Caribe'!AH37+'R-Andes'!AH37+'R-Orinoquia'!AH37+'R-Amazonas'!AH37</f>
        <v>1984.4870045354282</v>
      </c>
      <c r="AI38" s="89">
        <f>'R-Caribe'!AI37+'R-Andes'!AI37+'R-Orinoquia'!AI37+'R-Amazonas'!AI37</f>
        <v>1863.9123985301324</v>
      </c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</row>
    <row r="39" spans="1:48" x14ac:dyDescent="0.25">
      <c r="A39" s="33"/>
      <c r="B39" s="33"/>
      <c r="C39" s="90">
        <v>2026</v>
      </c>
      <c r="D39" s="76">
        <v>1254.1066666666666</v>
      </c>
      <c r="E39" s="90"/>
      <c r="F39" s="89">
        <f>'R-Caribe'!F38+'R-Andes'!F38+'R-Orinoquia'!F38+'R-Amazonas'!F38</f>
        <v>0</v>
      </c>
      <c r="G39" s="89">
        <f>'R-Caribe'!G38+'R-Andes'!G38+'R-Orinoquia'!G38+'R-Amazonas'!G38</f>
        <v>0</v>
      </c>
      <c r="H39" s="89">
        <f>'R-Caribe'!H38+'R-Andes'!H38+'R-Orinoquia'!H38+'R-Amazonas'!H38</f>
        <v>0</v>
      </c>
      <c r="I39" s="89">
        <f>'R-Caribe'!I38+'R-Andes'!I38+'R-Orinoquia'!I38+'R-Amazonas'!I38</f>
        <v>0</v>
      </c>
      <c r="J39" s="89">
        <f>'R-Caribe'!J38+'R-Andes'!J38+'R-Orinoquia'!J38+'R-Amazonas'!J38</f>
        <v>89.207258341420513</v>
      </c>
      <c r="K39" s="89">
        <f>'R-Caribe'!K38+'R-Andes'!K38+'R-Orinoquia'!K38+'R-Amazonas'!K38</f>
        <v>178.41451668284103</v>
      </c>
      <c r="L39" s="89">
        <f>'R-Caribe'!L38+'R-Andes'!L38+'R-Orinoquia'!L38+'R-Amazonas'!L38</f>
        <v>626.50138710865895</v>
      </c>
      <c r="M39" s="89">
        <f>'R-Caribe'!M38+'R-Andes'!M38+'R-Orinoquia'!M38+'R-Amazonas'!M38</f>
        <v>1360.1603252961525</v>
      </c>
      <c r="N39" s="89">
        <f>'R-Caribe'!N38+'R-Andes'!N38+'R-Orinoquia'!N38+'R-Amazonas'!N38</f>
        <v>2311.3848255879884</v>
      </c>
      <c r="O39" s="89">
        <f>'R-Caribe'!O38+'R-Andes'!O38+'R-Orinoquia'!O38+'R-Amazonas'!O38</f>
        <v>3390.0905188305223</v>
      </c>
      <c r="P39" s="89">
        <f>'R-Caribe'!P38+'R-Andes'!P38+'R-Orinoquia'!P38+'R-Amazonas'!P38</f>
        <v>4509.0399891125071</v>
      </c>
      <c r="Q39" s="89">
        <f>'R-Caribe'!Q38+'R-Andes'!Q38+'R-Orinoquia'!Q38+'R-Amazonas'!Q38</f>
        <v>5595.3550135851638</v>
      </c>
      <c r="R39" s="89">
        <f>'R-Caribe'!R38+'R-Andes'!R38+'R-Orinoquia'!R38+'R-Amazonas'!R38</f>
        <v>6594.3514208803317</v>
      </c>
      <c r="S39" s="89">
        <f>'R-Caribe'!S38+'R-Andes'!S38+'R-Orinoquia'!S38+'R-Amazonas'!S38</f>
        <v>7469.2458631837526</v>
      </c>
      <c r="T39" s="89">
        <f>'R-Caribe'!T38+'R-Andes'!T38+'R-Orinoquia'!T38+'R-Amazonas'!T38</f>
        <v>8198.8763438134974</v>
      </c>
      <c r="U39" s="89">
        <f>'R-Caribe'!U38+'R-Andes'!U38+'R-Orinoquia'!U38+'R-Amazonas'!U38</f>
        <v>8774.6839559373184</v>
      </c>
      <c r="V39" s="89">
        <f>'R-Caribe'!V38+'R-Andes'!V38+'R-Orinoquia'!V38+'R-Amazonas'!V38</f>
        <v>9197.6444217057851</v>
      </c>
      <c r="W39" s="89">
        <f>'R-Caribe'!W38+'R-Andes'!W38+'R-Orinoquia'!W38+'R-Amazonas'!W38</f>
        <v>9475.4964880450279</v>
      </c>
      <c r="X39" s="89">
        <f>'R-Caribe'!X38+'R-Andes'!X38+'R-Orinoquia'!X38+'R-Amazonas'!X38</f>
        <v>9620.4118299606052</v>
      </c>
      <c r="Y39" s="89">
        <f>'R-Caribe'!Y38+'R-Andes'!Y38+'R-Orinoquia'!Y38+'R-Amazonas'!Y38</f>
        <v>9647.1364506139762</v>
      </c>
      <c r="Z39" s="89">
        <f>'R-Caribe'!Z38+'R-Andes'!Z38+'R-Orinoquia'!Z38+'R-Amazonas'!Z38</f>
        <v>9571.573176915801</v>
      </c>
      <c r="AA39" s="89">
        <f>'R-Caribe'!AA38+'R-Andes'!AA38+'R-Orinoquia'!AA38+'R-Amazonas'!AA38</f>
        <v>9409.7471534539291</v>
      </c>
      <c r="AB39" s="89">
        <f>'R-Caribe'!AB38+'R-Andes'!AB38+'R-Orinoquia'!AB38+'R-Amazonas'!AB38</f>
        <v>9177.0875103670296</v>
      </c>
      <c r="AC39" s="89">
        <f>'R-Caribe'!AC38+'R-Andes'!AC38+'R-Orinoquia'!AC38+'R-Amazonas'!AC38</f>
        <v>8887.9600375142945</v>
      </c>
      <c r="AD39" s="89">
        <f>'R-Caribe'!AD38+'R-Andes'!AD38+'R-Orinoquia'!AD38+'R-Amazonas'!AD38</f>
        <v>4443.9800187571473</v>
      </c>
      <c r="AE39" s="89">
        <f>'R-Caribe'!AE38+'R-Andes'!AE38+'R-Orinoquia'!AE38+'R-Amazonas'!AE38</f>
        <v>2465.015872655857</v>
      </c>
      <c r="AF39" s="89">
        <f>'R-Caribe'!AF38+'R-Andes'!AF38+'R-Orinoquia'!AF38+'R-Amazonas'!AF38</f>
        <v>2348.7695540647401</v>
      </c>
      <c r="AG39" s="89">
        <f>'R-Caribe'!AG38+'R-Andes'!AG38+'R-Orinoquia'!AG38+'R-Amazonas'!AG38</f>
        <v>2228.5446165279718</v>
      </c>
      <c r="AH39" s="89">
        <f>'R-Caribe'!AH38+'R-Andes'!AH38+'R-Orinoquia'!AH38+'R-Amazonas'!AH38</f>
        <v>2106.5175454175419</v>
      </c>
      <c r="AI39" s="89">
        <f>'R-Caribe'!AI38+'R-Andes'!AI38+'R-Orinoquia'!AI38+'R-Amazonas'!AI38</f>
        <v>1984.4870045354282</v>
      </c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</row>
    <row r="40" spans="1:48" x14ac:dyDescent="0.25">
      <c r="A40" s="33"/>
      <c r="B40" s="33"/>
      <c r="C40" s="90">
        <v>2027</v>
      </c>
      <c r="D40" s="76">
        <v>1254.1066666666666</v>
      </c>
      <c r="E40" s="90"/>
      <c r="F40" s="89">
        <f>'R-Caribe'!F39+'R-Andes'!F39+'R-Orinoquia'!F39+'R-Amazonas'!F39</f>
        <v>0</v>
      </c>
      <c r="G40" s="89">
        <f>'R-Caribe'!G39+'R-Andes'!G39+'R-Orinoquia'!G39+'R-Amazonas'!G39</f>
        <v>0</v>
      </c>
      <c r="H40" s="89">
        <f>'R-Caribe'!H39+'R-Andes'!H39+'R-Orinoquia'!H39+'R-Amazonas'!H39</f>
        <v>0</v>
      </c>
      <c r="I40" s="89">
        <f>'R-Caribe'!I39+'R-Andes'!I39+'R-Orinoquia'!I39+'R-Amazonas'!I39</f>
        <v>0</v>
      </c>
      <c r="J40" s="89">
        <f>'R-Caribe'!J39+'R-Andes'!J39+'R-Orinoquia'!J39+'R-Amazonas'!J39</f>
        <v>0</v>
      </c>
      <c r="K40" s="89">
        <f>'R-Caribe'!K39+'R-Andes'!K39+'R-Orinoquia'!K39+'R-Amazonas'!K39</f>
        <v>89.207258341420513</v>
      </c>
      <c r="L40" s="89">
        <f>'R-Caribe'!L39+'R-Andes'!L39+'R-Orinoquia'!L39+'R-Amazonas'!L39</f>
        <v>178.41451668284103</v>
      </c>
      <c r="M40" s="89">
        <f>'R-Caribe'!M39+'R-Andes'!M39+'R-Orinoquia'!M39+'R-Amazonas'!M39</f>
        <v>626.50138710865895</v>
      </c>
      <c r="N40" s="89">
        <f>'R-Caribe'!N39+'R-Andes'!N39+'R-Orinoquia'!N39+'R-Amazonas'!N39</f>
        <v>1360.1603252961525</v>
      </c>
      <c r="O40" s="89">
        <f>'R-Caribe'!O39+'R-Andes'!O39+'R-Orinoquia'!O39+'R-Amazonas'!O39</f>
        <v>2311.3848255879884</v>
      </c>
      <c r="P40" s="89">
        <f>'R-Caribe'!P39+'R-Andes'!P39+'R-Orinoquia'!P39+'R-Amazonas'!P39</f>
        <v>3390.0905188305223</v>
      </c>
      <c r="Q40" s="89">
        <f>'R-Caribe'!Q39+'R-Andes'!Q39+'R-Orinoquia'!Q39+'R-Amazonas'!Q39</f>
        <v>4509.0399891125071</v>
      </c>
      <c r="R40" s="89">
        <f>'R-Caribe'!R39+'R-Andes'!R39+'R-Orinoquia'!R39+'R-Amazonas'!R39</f>
        <v>5595.3550135851638</v>
      </c>
      <c r="S40" s="89">
        <f>'R-Caribe'!S39+'R-Andes'!S39+'R-Orinoquia'!S39+'R-Amazonas'!S39</f>
        <v>6594.3514208803317</v>
      </c>
      <c r="T40" s="89">
        <f>'R-Caribe'!T39+'R-Andes'!T39+'R-Orinoquia'!T39+'R-Amazonas'!T39</f>
        <v>7469.2458631837526</v>
      </c>
      <c r="U40" s="89">
        <f>'R-Caribe'!U39+'R-Andes'!U39+'R-Orinoquia'!U39+'R-Amazonas'!U39</f>
        <v>8198.8763438134974</v>
      </c>
      <c r="V40" s="89">
        <f>'R-Caribe'!V39+'R-Andes'!V39+'R-Orinoquia'!V39+'R-Amazonas'!V39</f>
        <v>8774.6839559373184</v>
      </c>
      <c r="W40" s="89">
        <f>'R-Caribe'!W39+'R-Andes'!W39+'R-Orinoquia'!W39+'R-Amazonas'!W39</f>
        <v>9197.6444217057851</v>
      </c>
      <c r="X40" s="89">
        <f>'R-Caribe'!X39+'R-Andes'!X39+'R-Orinoquia'!X39+'R-Amazonas'!X39</f>
        <v>9475.4964880450279</v>
      </c>
      <c r="Y40" s="89">
        <f>'R-Caribe'!Y39+'R-Andes'!Y39+'R-Orinoquia'!Y39+'R-Amazonas'!Y39</f>
        <v>9620.4118299606052</v>
      </c>
      <c r="Z40" s="89">
        <f>'R-Caribe'!Z39+'R-Andes'!Z39+'R-Orinoquia'!Z39+'R-Amazonas'!Z39</f>
        <v>9647.1364506139762</v>
      </c>
      <c r="AA40" s="89">
        <f>'R-Caribe'!AA39+'R-Andes'!AA39+'R-Orinoquia'!AA39+'R-Amazonas'!AA39</f>
        <v>9571.573176915801</v>
      </c>
      <c r="AB40" s="89">
        <f>'R-Caribe'!AB39+'R-Andes'!AB39+'R-Orinoquia'!AB39+'R-Amazonas'!AB39</f>
        <v>9409.7471534539291</v>
      </c>
      <c r="AC40" s="89">
        <f>'R-Caribe'!AC39+'R-Andes'!AC39+'R-Orinoquia'!AC39+'R-Amazonas'!AC39</f>
        <v>9177.0875103670296</v>
      </c>
      <c r="AD40" s="89">
        <f>'R-Caribe'!AD39+'R-Andes'!AD39+'R-Orinoquia'!AD39+'R-Amazonas'!AD39</f>
        <v>8887.9600375142945</v>
      </c>
      <c r="AE40" s="89">
        <f>'R-Caribe'!AE39+'R-Andes'!AE39+'R-Orinoquia'!AE39+'R-Amazonas'!AE39</f>
        <v>4443.9800187571473</v>
      </c>
      <c r="AF40" s="89">
        <f>'R-Caribe'!AF39+'R-Andes'!AF39+'R-Orinoquia'!AF39+'R-Amazonas'!AF39</f>
        <v>2465.015872655857</v>
      </c>
      <c r="AG40" s="89">
        <f>'R-Caribe'!AG39+'R-Andes'!AG39+'R-Orinoquia'!AG39+'R-Amazonas'!AG39</f>
        <v>2348.7695540647401</v>
      </c>
      <c r="AH40" s="89">
        <f>'R-Caribe'!AH39+'R-Andes'!AH39+'R-Orinoquia'!AH39+'R-Amazonas'!AH39</f>
        <v>2228.5446165279718</v>
      </c>
      <c r="AI40" s="89">
        <f>'R-Caribe'!AI39+'R-Andes'!AI39+'R-Orinoquia'!AI39+'R-Amazonas'!AI39</f>
        <v>2106.5175454175419</v>
      </c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</row>
    <row r="41" spans="1:48" x14ac:dyDescent="0.25">
      <c r="A41" s="33"/>
      <c r="B41" s="33"/>
      <c r="C41" s="90">
        <v>2028</v>
      </c>
      <c r="D41" s="76">
        <v>1254.1066666666666</v>
      </c>
      <c r="E41" s="90"/>
      <c r="F41" s="89">
        <f>'R-Caribe'!F40+'R-Andes'!F40+'R-Orinoquia'!F40+'R-Amazonas'!F40</f>
        <v>0</v>
      </c>
      <c r="G41" s="89">
        <f>'R-Caribe'!G40+'R-Andes'!G40+'R-Orinoquia'!G40+'R-Amazonas'!G40</f>
        <v>0</v>
      </c>
      <c r="H41" s="89">
        <f>'R-Caribe'!H40+'R-Andes'!H40+'R-Orinoquia'!H40+'R-Amazonas'!H40</f>
        <v>0</v>
      </c>
      <c r="I41" s="89">
        <f>'R-Caribe'!I40+'R-Andes'!I40+'R-Orinoquia'!I40+'R-Amazonas'!I40</f>
        <v>0</v>
      </c>
      <c r="J41" s="89">
        <f>'R-Caribe'!J40+'R-Andes'!J40+'R-Orinoquia'!J40+'R-Amazonas'!J40</f>
        <v>0</v>
      </c>
      <c r="K41" s="89">
        <f>'R-Caribe'!K40+'R-Andes'!K40+'R-Orinoquia'!K40+'R-Amazonas'!K40</f>
        <v>0</v>
      </c>
      <c r="L41" s="89">
        <f>'R-Caribe'!L40+'R-Andes'!L40+'R-Orinoquia'!L40+'R-Amazonas'!L40</f>
        <v>89.207258341420513</v>
      </c>
      <c r="M41" s="89">
        <f>'R-Caribe'!M40+'R-Andes'!M40+'R-Orinoquia'!M40+'R-Amazonas'!M40</f>
        <v>178.41451668284103</v>
      </c>
      <c r="N41" s="89">
        <f>'R-Caribe'!N40+'R-Andes'!N40+'R-Orinoquia'!N40+'R-Amazonas'!N40</f>
        <v>626.50138710865895</v>
      </c>
      <c r="O41" s="89">
        <f>'R-Caribe'!O40+'R-Andes'!O40+'R-Orinoquia'!O40+'R-Amazonas'!O40</f>
        <v>1360.1603252961525</v>
      </c>
      <c r="P41" s="89">
        <f>'R-Caribe'!P40+'R-Andes'!P40+'R-Orinoquia'!P40+'R-Amazonas'!P40</f>
        <v>2311.3848255879884</v>
      </c>
      <c r="Q41" s="89">
        <f>'R-Caribe'!Q40+'R-Andes'!Q40+'R-Orinoquia'!Q40+'R-Amazonas'!Q40</f>
        <v>3390.0905188305223</v>
      </c>
      <c r="R41" s="89">
        <f>'R-Caribe'!R40+'R-Andes'!R40+'R-Orinoquia'!R40+'R-Amazonas'!R40</f>
        <v>4509.0399891125071</v>
      </c>
      <c r="S41" s="89">
        <f>'R-Caribe'!S40+'R-Andes'!S40+'R-Orinoquia'!S40+'R-Amazonas'!S40</f>
        <v>5595.3550135851638</v>
      </c>
      <c r="T41" s="89">
        <f>'R-Caribe'!T40+'R-Andes'!T40+'R-Orinoquia'!T40+'R-Amazonas'!T40</f>
        <v>6594.3514208803317</v>
      </c>
      <c r="U41" s="89">
        <f>'R-Caribe'!U40+'R-Andes'!U40+'R-Orinoquia'!U40+'R-Amazonas'!U40</f>
        <v>7469.2458631837526</v>
      </c>
      <c r="V41" s="89">
        <f>'R-Caribe'!V40+'R-Andes'!V40+'R-Orinoquia'!V40+'R-Amazonas'!V40</f>
        <v>8198.8763438134974</v>
      </c>
      <c r="W41" s="89">
        <f>'R-Caribe'!W40+'R-Andes'!W40+'R-Orinoquia'!W40+'R-Amazonas'!W40</f>
        <v>8774.6839559373184</v>
      </c>
      <c r="X41" s="89">
        <f>'R-Caribe'!X40+'R-Andes'!X40+'R-Orinoquia'!X40+'R-Amazonas'!X40</f>
        <v>9197.6444217057851</v>
      </c>
      <c r="Y41" s="89">
        <f>'R-Caribe'!Y40+'R-Andes'!Y40+'R-Orinoquia'!Y40+'R-Amazonas'!Y40</f>
        <v>9475.4964880450279</v>
      </c>
      <c r="Z41" s="89">
        <f>'R-Caribe'!Z40+'R-Andes'!Z40+'R-Orinoquia'!Z40+'R-Amazonas'!Z40</f>
        <v>9620.4118299606052</v>
      </c>
      <c r="AA41" s="89">
        <f>'R-Caribe'!AA40+'R-Andes'!AA40+'R-Orinoquia'!AA40+'R-Amazonas'!AA40</f>
        <v>9647.1364506139762</v>
      </c>
      <c r="AB41" s="89">
        <f>'R-Caribe'!AB40+'R-Andes'!AB40+'R-Orinoquia'!AB40+'R-Amazonas'!AB40</f>
        <v>9571.573176915801</v>
      </c>
      <c r="AC41" s="89">
        <f>'R-Caribe'!AC40+'R-Andes'!AC40+'R-Orinoquia'!AC40+'R-Amazonas'!AC40</f>
        <v>9409.7471534539291</v>
      </c>
      <c r="AD41" s="89">
        <f>'R-Caribe'!AD40+'R-Andes'!AD40+'R-Orinoquia'!AD40+'R-Amazonas'!AD40</f>
        <v>9177.0875103670296</v>
      </c>
      <c r="AE41" s="89">
        <f>'R-Caribe'!AE40+'R-Andes'!AE40+'R-Orinoquia'!AE40+'R-Amazonas'!AE40</f>
        <v>8887.9600375142945</v>
      </c>
      <c r="AF41" s="89">
        <f>'R-Caribe'!AF40+'R-Andes'!AF40+'R-Orinoquia'!AF40+'R-Amazonas'!AF40</f>
        <v>4443.9800187571473</v>
      </c>
      <c r="AG41" s="89">
        <f>'R-Caribe'!AG40+'R-Andes'!AG40+'R-Orinoquia'!AG40+'R-Amazonas'!AG40</f>
        <v>2465.015872655857</v>
      </c>
      <c r="AH41" s="89">
        <f>'R-Caribe'!AH40+'R-Andes'!AH40+'R-Orinoquia'!AH40+'R-Amazonas'!AH40</f>
        <v>2348.7695540647401</v>
      </c>
      <c r="AI41" s="89">
        <f>'R-Caribe'!AI40+'R-Andes'!AI40+'R-Orinoquia'!AI40+'R-Amazonas'!AI40</f>
        <v>2228.5446165279718</v>
      </c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</row>
    <row r="42" spans="1:48" x14ac:dyDescent="0.25">
      <c r="A42" s="33"/>
      <c r="B42" s="33"/>
      <c r="C42" s="90">
        <v>2029</v>
      </c>
      <c r="D42" s="76">
        <v>1254.1066666666666</v>
      </c>
      <c r="E42" s="90"/>
      <c r="F42" s="89">
        <f>'R-Caribe'!F41+'R-Andes'!F41+'R-Orinoquia'!F41+'R-Amazonas'!F41</f>
        <v>0</v>
      </c>
      <c r="G42" s="89">
        <f>'R-Caribe'!G41+'R-Andes'!G41+'R-Orinoquia'!G41+'R-Amazonas'!G41</f>
        <v>0</v>
      </c>
      <c r="H42" s="89">
        <f>'R-Caribe'!H41+'R-Andes'!H41+'R-Orinoquia'!H41+'R-Amazonas'!H41</f>
        <v>0</v>
      </c>
      <c r="I42" s="89">
        <f>'R-Caribe'!I41+'R-Andes'!I41+'R-Orinoquia'!I41+'R-Amazonas'!I41</f>
        <v>0</v>
      </c>
      <c r="J42" s="89">
        <f>'R-Caribe'!J41+'R-Andes'!J41+'R-Orinoquia'!J41+'R-Amazonas'!J41</f>
        <v>0</v>
      </c>
      <c r="K42" s="89">
        <f>'R-Caribe'!K41+'R-Andes'!K41+'R-Orinoquia'!K41+'R-Amazonas'!K41</f>
        <v>0</v>
      </c>
      <c r="L42" s="89">
        <f>'R-Caribe'!L41+'R-Andes'!L41+'R-Orinoquia'!L41+'R-Amazonas'!L41</f>
        <v>0</v>
      </c>
      <c r="M42" s="89">
        <f>'R-Caribe'!M41+'R-Andes'!M41+'R-Orinoquia'!M41+'R-Amazonas'!M41</f>
        <v>89.207258341420513</v>
      </c>
      <c r="N42" s="89">
        <f>'R-Caribe'!N41+'R-Andes'!N41+'R-Orinoquia'!N41+'R-Amazonas'!N41</f>
        <v>178.41451668284103</v>
      </c>
      <c r="O42" s="89">
        <f>'R-Caribe'!O41+'R-Andes'!O41+'R-Orinoquia'!O41+'R-Amazonas'!O41</f>
        <v>626.50138710865895</v>
      </c>
      <c r="P42" s="89">
        <f>'R-Caribe'!P41+'R-Andes'!P41+'R-Orinoquia'!P41+'R-Amazonas'!P41</f>
        <v>1360.1603252961525</v>
      </c>
      <c r="Q42" s="89">
        <f>'R-Caribe'!Q41+'R-Andes'!Q41+'R-Orinoquia'!Q41+'R-Amazonas'!Q41</f>
        <v>2311.3848255879884</v>
      </c>
      <c r="R42" s="89">
        <f>'R-Caribe'!R41+'R-Andes'!R41+'R-Orinoquia'!R41+'R-Amazonas'!R41</f>
        <v>3390.0905188305223</v>
      </c>
      <c r="S42" s="89">
        <f>'R-Caribe'!S41+'R-Andes'!S41+'R-Orinoquia'!S41+'R-Amazonas'!S41</f>
        <v>4509.0399891125071</v>
      </c>
      <c r="T42" s="89">
        <f>'R-Caribe'!T41+'R-Andes'!T41+'R-Orinoquia'!T41+'R-Amazonas'!T41</f>
        <v>5595.3550135851638</v>
      </c>
      <c r="U42" s="89">
        <f>'R-Caribe'!U41+'R-Andes'!U41+'R-Orinoquia'!U41+'R-Amazonas'!U41</f>
        <v>6594.3514208803317</v>
      </c>
      <c r="V42" s="89">
        <f>'R-Caribe'!V41+'R-Andes'!V41+'R-Orinoquia'!V41+'R-Amazonas'!V41</f>
        <v>7469.2458631837526</v>
      </c>
      <c r="W42" s="89">
        <f>'R-Caribe'!W41+'R-Andes'!W41+'R-Orinoquia'!W41+'R-Amazonas'!W41</f>
        <v>8198.8763438134974</v>
      </c>
      <c r="X42" s="89">
        <f>'R-Caribe'!X41+'R-Andes'!X41+'R-Orinoquia'!X41+'R-Amazonas'!X41</f>
        <v>8774.6839559373184</v>
      </c>
      <c r="Y42" s="89">
        <f>'R-Caribe'!Y41+'R-Andes'!Y41+'R-Orinoquia'!Y41+'R-Amazonas'!Y41</f>
        <v>9197.6444217057851</v>
      </c>
      <c r="Z42" s="89">
        <f>'R-Caribe'!Z41+'R-Andes'!Z41+'R-Orinoquia'!Z41+'R-Amazonas'!Z41</f>
        <v>9475.4964880450279</v>
      </c>
      <c r="AA42" s="89">
        <f>'R-Caribe'!AA41+'R-Andes'!AA41+'R-Orinoquia'!AA41+'R-Amazonas'!AA41</f>
        <v>9620.4118299606052</v>
      </c>
      <c r="AB42" s="89">
        <f>'R-Caribe'!AB41+'R-Andes'!AB41+'R-Orinoquia'!AB41+'R-Amazonas'!AB41</f>
        <v>9647.1364506139762</v>
      </c>
      <c r="AC42" s="89">
        <f>'R-Caribe'!AC41+'R-Andes'!AC41+'R-Orinoquia'!AC41+'R-Amazonas'!AC41</f>
        <v>9571.573176915801</v>
      </c>
      <c r="AD42" s="89">
        <f>'R-Caribe'!AD41+'R-Andes'!AD41+'R-Orinoquia'!AD41+'R-Amazonas'!AD41</f>
        <v>9409.7471534539291</v>
      </c>
      <c r="AE42" s="89">
        <f>'R-Caribe'!AE41+'R-Andes'!AE41+'R-Orinoquia'!AE41+'R-Amazonas'!AE41</f>
        <v>9177.0875103670296</v>
      </c>
      <c r="AF42" s="89">
        <f>'R-Caribe'!AF41+'R-Andes'!AF41+'R-Orinoquia'!AF41+'R-Amazonas'!AF41</f>
        <v>8887.9600375142945</v>
      </c>
      <c r="AG42" s="89">
        <f>'R-Caribe'!AG41+'R-Andes'!AG41+'R-Orinoquia'!AG41+'R-Amazonas'!AG41</f>
        <v>4443.9800187571473</v>
      </c>
      <c r="AH42" s="89">
        <f>'R-Caribe'!AH41+'R-Andes'!AH41+'R-Orinoquia'!AH41+'R-Amazonas'!AH41</f>
        <v>2465.015872655857</v>
      </c>
      <c r="AI42" s="89">
        <f>'R-Caribe'!AI41+'R-Andes'!AI41+'R-Orinoquia'!AI41+'R-Amazonas'!AI41</f>
        <v>2348.7695540647401</v>
      </c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</row>
    <row r="43" spans="1:48" ht="15.75" thickBot="1" x14ac:dyDescent="0.3">
      <c r="A43" s="33"/>
      <c r="B43" s="33"/>
      <c r="C43" s="33">
        <v>2030</v>
      </c>
      <c r="D43" s="76">
        <v>1254.1066666666666</v>
      </c>
      <c r="E43" s="33"/>
      <c r="F43" s="92">
        <f>'R-Caribe'!F42+'R-Andes'!F42+'R-Orinoquia'!F42+'R-Amazonas'!F42</f>
        <v>0</v>
      </c>
      <c r="G43" s="92">
        <f>'R-Caribe'!G42+'R-Andes'!G42+'R-Orinoquia'!G42+'R-Amazonas'!G42</f>
        <v>0</v>
      </c>
      <c r="H43" s="92">
        <f>'R-Caribe'!H42+'R-Andes'!H42+'R-Orinoquia'!H42+'R-Amazonas'!H42</f>
        <v>0</v>
      </c>
      <c r="I43" s="92">
        <f>'R-Caribe'!I42+'R-Andes'!I42+'R-Orinoquia'!I42+'R-Amazonas'!I42</f>
        <v>0</v>
      </c>
      <c r="J43" s="92">
        <f>'R-Caribe'!J42+'R-Andes'!J42+'R-Orinoquia'!J42+'R-Amazonas'!J42</f>
        <v>0</v>
      </c>
      <c r="K43" s="92">
        <f>'R-Caribe'!K42+'R-Andes'!K42+'R-Orinoquia'!K42+'R-Amazonas'!K42</f>
        <v>0</v>
      </c>
      <c r="L43" s="92">
        <f>'R-Caribe'!L42+'R-Andes'!L42+'R-Orinoquia'!L42+'R-Amazonas'!L42</f>
        <v>0</v>
      </c>
      <c r="M43" s="92">
        <f>'R-Caribe'!M42+'R-Andes'!M42+'R-Orinoquia'!M42+'R-Amazonas'!M42</f>
        <v>0</v>
      </c>
      <c r="N43" s="92">
        <f t="shared" ref="N43:AI43" si="13">(J3*L$29)</f>
        <v>106.38970415287615</v>
      </c>
      <c r="O43" s="92">
        <f t="shared" si="13"/>
        <v>212.7794083057523</v>
      </c>
      <c r="P43" s="92">
        <f t="shared" si="13"/>
        <v>747.17347517571272</v>
      </c>
      <c r="Q43" s="92">
        <f t="shared" si="13"/>
        <v>1622.1444005700084</v>
      </c>
      <c r="R43" s="92">
        <f t="shared" si="13"/>
        <v>2756.5867660297113</v>
      </c>
      <c r="S43" s="92">
        <f t="shared" si="13"/>
        <v>4043.0648139578998</v>
      </c>
      <c r="T43" s="92">
        <f t="shared" si="13"/>
        <v>5377.5380991888105</v>
      </c>
      <c r="U43" s="92">
        <f t="shared" si="13"/>
        <v>6673.0911317474602</v>
      </c>
      <c r="V43" s="92">
        <f t="shared" si="13"/>
        <v>7864.5068774835891</v>
      </c>
      <c r="W43" s="92">
        <f t="shared" si="13"/>
        <v>8907.9170507389408</v>
      </c>
      <c r="X43" s="92">
        <f t="shared" si="13"/>
        <v>9778.0835867177375</v>
      </c>
      <c r="Y43" s="92">
        <f t="shared" si="13"/>
        <v>10464.799024920854</v>
      </c>
      <c r="Z43" s="92">
        <f t="shared" si="13"/>
        <v>10969.227023921207</v>
      </c>
      <c r="AA43" s="92">
        <f t="shared" si="13"/>
        <v>11300.596911144516</v>
      </c>
      <c r="AB43" s="92">
        <f t="shared" si="13"/>
        <v>11473.424780089932</v>
      </c>
      <c r="AC43" s="92">
        <f t="shared" si="13"/>
        <v>11505.296900562778</v>
      </c>
      <c r="AD43" s="92">
        <f t="shared" si="13"/>
        <v>11415.179184997489</v>
      </c>
      <c r="AE43" s="92">
        <f t="shared" si="13"/>
        <v>11222.183423436782</v>
      </c>
      <c r="AF43" s="92">
        <f t="shared" si="13"/>
        <v>10944.71059155584</v>
      </c>
      <c r="AG43" s="92">
        <f t="shared" si="13"/>
        <v>10599.893511968612</v>
      </c>
      <c r="AH43" s="92">
        <f t="shared" si="13"/>
        <v>5299.946755984306</v>
      </c>
      <c r="AI43" s="92">
        <f t="shared" si="13"/>
        <v>3575.7680498190143</v>
      </c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</row>
    <row r="44" spans="1:48" x14ac:dyDescent="0.25">
      <c r="A44" s="33"/>
      <c r="B44" s="33"/>
      <c r="C44" s="127" t="s">
        <v>57</v>
      </c>
      <c r="D44" s="127"/>
      <c r="E44" s="127"/>
      <c r="F44" s="93">
        <f>'R-Caribe'!F43+'R-Andes'!F43+'R-Orinoquia'!F43+'R-Amazonas'!F43</f>
        <v>89.207258341420513</v>
      </c>
      <c r="G44" s="93">
        <f>'R-Caribe'!G43+'R-Andes'!G43+'R-Orinoquia'!G43+'R-Amazonas'!G43</f>
        <v>267.62177502426152</v>
      </c>
      <c r="H44" s="93">
        <f>'R-Caribe'!H43+'R-Andes'!H43+'R-Orinoquia'!H43+'R-Amazonas'!H43</f>
        <v>894.12316213292047</v>
      </c>
      <c r="I44" s="93">
        <f>'R-Caribe'!I43+'R-Andes'!I43+'R-Orinoquia'!I43+'R-Amazonas'!I43</f>
        <v>2254.2834874290729</v>
      </c>
      <c r="J44" s="93">
        <f>'R-Caribe'!J43+'R-Andes'!J43+'R-Orinoquia'!J43+'R-Amazonas'!J43</f>
        <v>4565.6683130170613</v>
      </c>
      <c r="K44" s="93">
        <f>'R-Caribe'!K43+'R-Andes'!K43+'R-Orinoquia'!K43+'R-Amazonas'!K43</f>
        <v>7955.7588318475828</v>
      </c>
      <c r="L44" s="93">
        <f>'R-Caribe'!L43+'R-Andes'!L43+'R-Orinoquia'!L43+'R-Amazonas'!L43</f>
        <v>12464.798820960092</v>
      </c>
      <c r="M44" s="93">
        <f>'R-Caribe'!M43+'R-Andes'!M43+'R-Orinoquia'!M43+'R-Amazonas'!M43</f>
        <v>18060.153834545254</v>
      </c>
      <c r="N44" s="93">
        <f>'R-Caribe'!N43+'R-Andes'!N43+'R-Orinoquia'!N43+'R-Amazonas'!N43</f>
        <v>24654.505255425589</v>
      </c>
      <c r="O44" s="93">
        <f>'R-Caribe'!O43+'R-Andes'!O43+'R-Orinoquia'!O43+'R-Amazonas'!O43</f>
        <v>32034.543860267917</v>
      </c>
      <c r="P44" s="93">
        <f>'R-Caribe'!P43+'R-Andes'!P43+'R-Orinoquia'!P43+'R-Amazonas'!P43</f>
        <v>40055.005687398574</v>
      </c>
      <c r="Q44" s="93">
        <f>'R-Caribe'!Q43+'R-Andes'!Q43+'R-Orinoquia'!Q43+'R-Amazonas'!Q43</f>
        <v>48203.188256227237</v>
      </c>
      <c r="R44" s="93">
        <f>'R-Caribe'!R43+'R-Andes'!R43+'R-Orinoquia'!R43+'R-Amazonas'!R43</f>
        <v>56040.672352636873</v>
      </c>
      <c r="S44" s="93">
        <f>'R-Caribe'!S43+'R-Andes'!S43+'R-Orinoquia'!S43+'R-Amazonas'!S43</f>
        <v>63204.784015093908</v>
      </c>
      <c r="T44" s="93">
        <f>'R-Caribe'!T43+'R-Andes'!T43+'R-Orinoquia'!T43+'R-Amazonas'!T43</f>
        <v>69435.105326223988</v>
      </c>
      <c r="U44" s="93">
        <f>'R-Caribe'!U43+'R-Andes'!U43+'R-Orinoquia'!U43+'R-Amazonas'!U43</f>
        <v>74573.201787725469</v>
      </c>
      <c r="V44" s="93">
        <f>'R-Caribe'!V43+'R-Andes'!V43+'R-Orinoquia'!V43+'R-Amazonas'!V43</f>
        <v>78549.419951056101</v>
      </c>
      <c r="W44" s="93">
        <f>'R-Caribe'!W43+'R-Andes'!W43+'R-Orinoquia'!W43+'R-Amazonas'!W43</f>
        <v>81364.815683629684</v>
      </c>
      <c r="X44" s="93">
        <f>'R-Caribe'!X43+'R-Andes'!X43+'R-Orinoquia'!X43+'R-Amazonas'!X43</f>
        <v>83072.657330812974</v>
      </c>
      <c r="Y44" s="93">
        <f>'R-Caribe'!Y43+'R-Andes'!Y43+'R-Orinoquia'!Y43+'R-Amazonas'!Y43</f>
        <v>83761.741024513773</v>
      </c>
      <c r="Z44" s="93">
        <f>'R-Caribe'!Z43+'R-Andes'!Z43+'R-Orinoquia'!Z43+'R-Amazonas'!Z43</f>
        <v>79431.037087333592</v>
      </c>
      <c r="AA44" s="93">
        <f>'R-Caribe'!AA43+'R-Andes'!AA43+'R-Orinoquia'!AA43+'R-Amazonas'!AA43</f>
        <v>72698.408538283664</v>
      </c>
      <c r="AB44" s="93">
        <f>'R-Caribe'!AB43+'R-Andes'!AB43+'R-Orinoquia'!AB43+'R-Amazonas'!AB43</f>
        <v>65571.681604303376</v>
      </c>
      <c r="AC44" s="93">
        <f>'R-Caribe'!AC43+'R-Andes'!AC43+'R-Orinoquia'!AC43+'R-Amazonas'!AC43</f>
        <v>58179.814390870735</v>
      </c>
      <c r="AD44" s="93">
        <f>'R-Caribe'!AD43+'R-Andes'!AD43+'R-Orinoquia'!AD43+'R-Amazonas'!AD43</f>
        <v>50639.19548567431</v>
      </c>
      <c r="AE44" s="93">
        <f>'R-Caribe'!AE43+'R-Andes'!AE43+'R-Orinoquia'!AE43+'R-Amazonas'!AE43</f>
        <v>43052.109313293935</v>
      </c>
      <c r="AF44" s="93">
        <f>'R-Caribe'!AF43+'R-Andes'!AF43+'R-Orinoquia'!AF43+'R-Amazonas'!AF43</f>
        <v>35506.27455837014</v>
      </c>
      <c r="AG44" s="93">
        <f>'R-Caribe'!AG43+'R-Andes'!AG43+'R-Orinoquia'!AG43+'R-Amazonas'!AG43</f>
        <v>28075.140684033042</v>
      </c>
      <c r="AH44" s="93">
        <f>'R-Caribe'!AH43+'R-Andes'!AH43+'R-Orinoquia'!AH43+'R-Amazonas'!AH43</f>
        <v>20818.690754842162</v>
      </c>
      <c r="AI44" s="93">
        <f>'R-Caribe'!AI43+'R-Andes'!AI43+'R-Orinoquia'!AI43+'R-Amazonas'!AI43</f>
        <v>17895.968329800286</v>
      </c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</row>
    <row r="45" spans="1:48" ht="14.45" customHeight="1" x14ac:dyDescent="0.25">
      <c r="A45" s="33"/>
      <c r="B45" s="33"/>
      <c r="C45" s="129" t="s">
        <v>58</v>
      </c>
      <c r="D45" s="129"/>
      <c r="E45" s="129"/>
      <c r="F45" s="93">
        <f>'R-Caribe'!F44+'R-Andes'!F44+'R-Orinoquia'!F44+'R-Amazonas'!F44</f>
        <v>41.927411420467635</v>
      </c>
      <c r="G45" s="93">
        <f>'R-Caribe'!G44+'R-Andes'!G44+'R-Orinoquia'!G44+'R-Amazonas'!G44</f>
        <v>125.78223426140292</v>
      </c>
      <c r="H45" s="93">
        <f>'R-Caribe'!H44+'R-Andes'!H44+'R-Orinoquia'!H44+'R-Amazonas'!H44</f>
        <v>420.23788620247262</v>
      </c>
      <c r="I45" s="93">
        <f>'R-Caribe'!I44+'R-Andes'!I44+'R-Orinoquia'!I44+'R-Amazonas'!I44</f>
        <v>1059.5132390916642</v>
      </c>
      <c r="J45" s="93">
        <f>'R-Caribe'!J44+'R-Andes'!J44+'R-Orinoquia'!J44+'R-Amazonas'!J44</f>
        <v>2145.8641071180186</v>
      </c>
      <c r="K45" s="93">
        <f>'R-Caribe'!K44+'R-Andes'!K44+'R-Orinoquia'!K44+'R-Amazonas'!K44</f>
        <v>3739.2066509683641</v>
      </c>
      <c r="L45" s="93">
        <f>'R-Caribe'!L44+'R-Andes'!L44+'R-Orinoquia'!L44+'R-Amazonas'!L44</f>
        <v>5858.4554458512412</v>
      </c>
      <c r="M45" s="93">
        <f>'R-Caribe'!M44+'R-Andes'!M44+'R-Orinoquia'!M44+'R-Amazonas'!M44</f>
        <v>8488.2723022362698</v>
      </c>
      <c r="N45" s="93">
        <f>'R-Caribe'!N44+'R-Andes'!N44+'R-Orinoquia'!N44+'R-Amazonas'!N44</f>
        <v>11587.617470050025</v>
      </c>
      <c r="O45" s="93">
        <f>'R-Caribe'!O44+'R-Andes'!O44+'R-Orinoquia'!O44+'R-Amazonas'!O44</f>
        <v>15056.23561432592</v>
      </c>
      <c r="P45" s="93">
        <f>'R-Caribe'!P44+'R-Andes'!P44+'R-Orinoquia'!P44+'R-Amazonas'!P44</f>
        <v>18825.85267307733</v>
      </c>
      <c r="Q45" s="93">
        <f>'R-Caribe'!Q44+'R-Andes'!Q44+'R-Orinoquia'!Q44+'R-Amazonas'!Q44</f>
        <v>22655.498480426795</v>
      </c>
      <c r="R45" s="93">
        <f>'R-Caribe'!R44+'R-Andes'!R44+'R-Orinoquia'!R44+'R-Amazonas'!R44</f>
        <v>26339.116005739328</v>
      </c>
      <c r="S45" s="93">
        <f>'R-Caribe'!S44+'R-Andes'!S44+'R-Orinoquia'!S44+'R-Amazonas'!S44</f>
        <v>29706.248487094137</v>
      </c>
      <c r="T45" s="93">
        <f>'R-Caribe'!T44+'R-Andes'!T44+'R-Orinoquia'!T44+'R-Amazonas'!T44</f>
        <v>32634.499503325271</v>
      </c>
      <c r="U45" s="93">
        <f>'R-Caribe'!U44+'R-Andes'!U44+'R-Orinoquia'!U44+'R-Amazonas'!U44</f>
        <v>35049.404840230971</v>
      </c>
      <c r="V45" s="93">
        <f>'R-Caribe'!V44+'R-Andes'!V44+'R-Orinoquia'!V44+'R-Amazonas'!V44</f>
        <v>36918.227376996365</v>
      </c>
      <c r="W45" s="93">
        <f>'R-Caribe'!W44+'R-Andes'!W44+'R-Orinoquia'!W44+'R-Amazonas'!W44</f>
        <v>38241.463371305952</v>
      </c>
      <c r="X45" s="93">
        <f>'R-Caribe'!X44+'R-Andes'!X44+'R-Orinoquia'!X44+'R-Amazonas'!X44</f>
        <v>39044.148945482098</v>
      </c>
      <c r="Y45" s="93">
        <f>'R-Caribe'!Y44+'R-Andes'!Y44+'R-Orinoquia'!Y44+'R-Amazonas'!Y44</f>
        <v>39368.018281521472</v>
      </c>
      <c r="Z45" s="93">
        <f>'R-Caribe'!Z44+'R-Andes'!Z44+'R-Orinoquia'!Z44+'R-Amazonas'!Z44</f>
        <v>37332.587431046792</v>
      </c>
      <c r="AA45" s="93">
        <f>'R-Caribe'!AA44+'R-Andes'!AA44+'R-Orinoquia'!AA44+'R-Amazonas'!AA44</f>
        <v>34168.252012993325</v>
      </c>
      <c r="AB45" s="93">
        <f>'R-Caribe'!AB44+'R-Andes'!AB44+'R-Orinoquia'!AB44+'R-Amazonas'!AB44</f>
        <v>30818.690354022583</v>
      </c>
      <c r="AC45" s="93">
        <f>'R-Caribe'!AC44+'R-Andes'!AC44+'R-Orinoquia'!AC44+'R-Amazonas'!AC44</f>
        <v>27344.512763709245</v>
      </c>
      <c r="AD45" s="93">
        <f>'R-Caribe'!AD44+'R-Andes'!AD44+'R-Orinoquia'!AD44+'R-Amazonas'!AD44</f>
        <v>23800.421878266923</v>
      </c>
      <c r="AE45" s="93">
        <f>'R-Caribe'!AE44+'R-Andes'!AE44+'R-Orinoquia'!AE44+'R-Amazonas'!AE44</f>
        <v>20234.491377248149</v>
      </c>
      <c r="AF45" s="93">
        <f>'R-Caribe'!AF44+'R-Andes'!AF44+'R-Orinoquia'!AF44+'R-Amazonas'!AF44</f>
        <v>16687.949042433964</v>
      </c>
      <c r="AG45" s="93">
        <f>'R-Caribe'!AG44+'R-Andes'!AG44+'R-Orinoquia'!AG44+'R-Amazonas'!AG44</f>
        <v>13195.316121495529</v>
      </c>
      <c r="AH45" s="93">
        <f>'R-Caribe'!AH44+'R-Andes'!AH44+'R-Orinoquia'!AH44+'R-Amazonas'!AH44</f>
        <v>9784.7846547758145</v>
      </c>
      <c r="AI45" s="93">
        <f>'R-Caribe'!AI44+'R-Andes'!AI44+'R-Orinoquia'!AI44+'R-Amazonas'!AI44</f>
        <v>8411.1051150061339</v>
      </c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</row>
    <row r="46" spans="1:48" ht="14.45" customHeight="1" x14ac:dyDescent="0.25">
      <c r="A46" s="33"/>
      <c r="B46" s="33"/>
      <c r="C46" s="130" t="s">
        <v>59</v>
      </c>
      <c r="D46" s="130"/>
      <c r="E46" s="130"/>
      <c r="F46" s="94">
        <f>'R-Caribe'!F45+'R-Andes'!F45+'R-Orinoquia'!F45+'R-Amazonas'!F45</f>
        <v>15.377060122098088</v>
      </c>
      <c r="G46" s="94">
        <f>'R-Caribe'!G45+'R-Andes'!G45+'R-Orinoquia'!G45+'R-Amazonas'!G45</f>
        <v>40.880032189613217</v>
      </c>
      <c r="H46" s="94">
        <f>'R-Caribe'!H45+'R-Andes'!H45+'R-Orinoquia'!H45+'R-Amazonas'!H45</f>
        <v>119.60815155074017</v>
      </c>
      <c r="I46" s="94">
        <f>'R-Caribe'!I45+'R-Andes'!I45+'R-Orinoquia'!I45+'R-Amazonas'!I45</f>
        <v>272.39224116460241</v>
      </c>
      <c r="J46" s="94">
        <f>'R-Caribe'!J45+'R-Andes'!J45+'R-Orinoquia'!J45+'R-Amazonas'!J45</f>
        <v>510.47681234768214</v>
      </c>
      <c r="K46" s="94">
        <f>'R-Caribe'!K45+'R-Andes'!K45+'R-Orinoquia'!K45+'R-Amazonas'!K45</f>
        <v>836.80405092574995</v>
      </c>
      <c r="L46" s="94">
        <f>'R-Caribe'!L45+'R-Andes'!L45+'R-Orinoquia'!L45+'R-Amazonas'!L45</f>
        <v>1247.8920983804367</v>
      </c>
      <c r="M46" s="94">
        <f>'R-Caribe'!M45+'R-Andes'!M45+'R-Orinoquia'!M45+'R-Amazonas'!M45</f>
        <v>1735.7981760166922</v>
      </c>
      <c r="N46" s="94">
        <f>'R-Caribe'!N45+'R-Andes'!N45+'R-Orinoquia'!N45+'R-Amazonas'!N45</f>
        <v>2289.8384373912827</v>
      </c>
      <c r="O46" s="94">
        <f>'R-Caribe'!O45+'R-Andes'!O45+'R-Orinoquia'!O45+'R-Amazonas'!O45</f>
        <v>2890.7973368276798</v>
      </c>
      <c r="P46" s="94">
        <f>'R-Caribe'!P45+'R-Andes'!P45+'R-Orinoquia'!P45+'R-Amazonas'!P45</f>
        <v>3526.8069777706683</v>
      </c>
      <c r="Q46" s="94">
        <f>'R-Caribe'!Q45+'R-Andes'!Q45+'R-Orinoquia'!Q45+'R-Amazonas'!Q45</f>
        <v>4158.6710738601487</v>
      </c>
      <c r="R46" s="94">
        <f>'R-Caribe'!R45+'R-Andes'!R45+'R-Orinoquia'!R45+'R-Amazonas'!R45</f>
        <v>4755.3787355043432</v>
      </c>
      <c r="S46" s="94">
        <f>'R-Caribe'!S45+'R-Andes'!S45+'R-Orinoquia'!S45+'R-Amazonas'!S45</f>
        <v>5292.7892114600127</v>
      </c>
      <c r="T46" s="94">
        <f>'R-Caribe'!T45+'R-Andes'!T45+'R-Orinoquia'!T45+'R-Amazonas'!T45</f>
        <v>5754.698024816038</v>
      </c>
      <c r="U46" s="94">
        <f>'R-Caribe'!U45+'R-Andes'!U45+'R-Orinoquia'!U45+'R-Amazonas'!U45</f>
        <v>6132.1931312839315</v>
      </c>
      <c r="V46" s="94">
        <f>'R-Caribe'!V45+'R-Andes'!V45+'R-Orinoquia'!V45+'R-Amazonas'!V45</f>
        <v>6422.3562991118833</v>
      </c>
      <c r="W46" s="94">
        <f>'R-Caribe'!W45+'R-Andes'!W45+'R-Orinoquia'!W45+'R-Amazonas'!W45</f>
        <v>6626.8288670625388</v>
      </c>
      <c r="X46" s="94">
        <f>'R-Caribe'!X45+'R-Andes'!X45+'R-Orinoquia'!X45+'R-Amazonas'!X45</f>
        <v>6750.4830788755953</v>
      </c>
      <c r="Y46" s="94">
        <f>'R-Caribe'!Y45+'R-Andes'!Y45+'R-Orinoquia'!Y45+'R-Amazonas'!Y45</f>
        <v>6800.2959019384616</v>
      </c>
      <c r="Z46" s="94">
        <f>'R-Caribe'!Z45+'R-Andes'!Z45+'R-Orinoquia'!Z45+'R-Amazonas'!Z45</f>
        <v>6486.4705209645699</v>
      </c>
      <c r="AA46" s="94">
        <f>'R-Caribe'!AA45+'R-Andes'!AA45+'R-Orinoquia'!AA45+'R-Amazonas'!AA45</f>
        <v>5993.1815441064728</v>
      </c>
      <c r="AB46" s="94">
        <f>'R-Caribe'!AB45+'R-Andes'!AB45+'R-Orinoquia'!AB45+'R-Amazonas'!AB45</f>
        <v>5465.5832512019988</v>
      </c>
      <c r="AC46" s="94">
        <f>'R-Caribe'!AC45+'R-Andes'!AC45+'R-Orinoquia'!AC45+'R-Amazonas'!AC45</f>
        <v>4911.6638193752606</v>
      </c>
      <c r="AD46" s="94">
        <f>'R-Caribe'!AD45+'R-Andes'!AD45+'R-Orinoquia'!AD45+'R-Amazonas'!AD45</f>
        <v>4338.5092567421716</v>
      </c>
      <c r="AE46" s="94">
        <f>'R-Caribe'!AE45+'R-Andes'!AE45+'R-Orinoquia'!AE45+'R-Amazonas'!AE45</f>
        <v>3752.121595457184</v>
      </c>
      <c r="AF46" s="94">
        <f>'R-Caribe'!AF45+'R-Andes'!AF45+'R-Orinoquia'!AF45+'R-Amazonas'!AF45</f>
        <v>3157.2395969870618</v>
      </c>
      <c r="AG46" s="94">
        <f>'R-Caribe'!AG45+'R-Andes'!AG45+'R-Orinoquia'!AG45+'R-Amazonas'!AG45</f>
        <v>2557.0629178462614</v>
      </c>
      <c r="AH46" s="94">
        <f>'R-Caribe'!AH45+'R-Andes'!AH45+'R-Orinoquia'!AH45+'R-Amazonas'!AH45</f>
        <v>1952.6165919092159</v>
      </c>
      <c r="AI46" s="94">
        <f>'R-Caribe'!AI45+'R-Andes'!AI45+'R-Orinoquia'!AI45+'R-Amazonas'!AI45</f>
        <v>1700.8310834799399</v>
      </c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</row>
    <row r="47" spans="1:48" ht="14.45" customHeight="1" x14ac:dyDescent="0.25">
      <c r="A47" s="33"/>
      <c r="B47" s="33"/>
      <c r="C47" s="131" t="s">
        <v>60</v>
      </c>
      <c r="D47" s="131"/>
      <c r="E47" s="131"/>
      <c r="F47" s="95">
        <f>'R-Caribe'!F46+'R-Andes'!F46+'R-Orinoquia'!F46+'R-Amazonas'!F46</f>
        <v>57.304471542565722</v>
      </c>
      <c r="G47" s="95">
        <f>'R-Caribe'!G46+'R-Andes'!G46+'R-Orinoquia'!G46+'R-Amazonas'!G46</f>
        <v>223.96673799358186</v>
      </c>
      <c r="H47" s="95">
        <f>'R-Caribe'!H46+'R-Andes'!H46+'R-Orinoquia'!H46+'R-Amazonas'!H46</f>
        <v>763.81277574679461</v>
      </c>
      <c r="I47" s="95">
        <f>'R-Caribe'!I46+'R-Andes'!I46+'R-Orinoquia'!I46+'R-Amazonas'!I46</f>
        <v>2095.7182560030615</v>
      </c>
      <c r="J47" s="95">
        <f>'R-Caribe'!J46+'R-Andes'!J46+'R-Orinoquia'!J46+'R-Amazonas'!J46</f>
        <v>4752.0591754687612</v>
      </c>
      <c r="K47" s="95">
        <f>'R-Caribe'!K46+'R-Andes'!K46+'R-Orinoquia'!K46+'R-Amazonas'!K46</f>
        <v>9328.0698773628756</v>
      </c>
      <c r="L47" s="95">
        <f>'R-Caribe'!L46+'R-Andes'!L46+'R-Orinoquia'!L46+'R-Amazonas'!L46</f>
        <v>16434.417421594553</v>
      </c>
      <c r="M47" s="95">
        <f>'R-Caribe'!M46+'R-Andes'!M46+'R-Orinoquia'!M46+'R-Amazonas'!M46</f>
        <v>26658.487899847514</v>
      </c>
      <c r="N47" s="95">
        <f>'R-Caribe'!N46+'R-Andes'!N46+'R-Orinoquia'!N46+'R-Amazonas'!N46</f>
        <v>40535.943807288822</v>
      </c>
      <c r="O47" s="95">
        <f>'R-Caribe'!O46+'R-Andes'!O46+'R-Orinoquia'!O46+'R-Amazonas'!O46</f>
        <v>58482.976758442426</v>
      </c>
      <c r="P47" s="95">
        <f>'R-Caribe'!P46+'R-Andes'!P46+'R-Orinoquia'!P46+'R-Amazonas'!P46</f>
        <v>80835.636409290426</v>
      </c>
      <c r="Q47" s="95">
        <f>'R-Caribe'!Q46+'R-Andes'!Q46+'R-Orinoquia'!Q46+'R-Amazonas'!Q46</f>
        <v>107649.80596357738</v>
      </c>
      <c r="R47" s="95">
        <f>'R-Caribe'!R46+'R-Andes'!R46+'R-Orinoquia'!R46+'R-Amazonas'!R46</f>
        <v>138744.30070482104</v>
      </c>
      <c r="S47" s="95">
        <f>'R-Caribe'!S46+'R-Andes'!S46+'R-Orinoquia'!S46+'R-Amazonas'!S46</f>
        <v>173743.33840337518</v>
      </c>
      <c r="T47" s="95">
        <f>'R-Caribe'!T46+'R-Andes'!T46+'R-Orinoquia'!T46+'R-Amazonas'!T46</f>
        <v>212132.5359315165</v>
      </c>
      <c r="U47" s="95">
        <f>'R-Caribe'!U46+'R-Andes'!U46+'R-Orinoquia'!U46+'R-Amazonas'!U46</f>
        <v>253314.13390303141</v>
      </c>
      <c r="V47" s="95">
        <f>'R-Caribe'!V46+'R-Andes'!V46+'R-Orinoquia'!V46+'R-Amazonas'!V46</f>
        <v>296654.71757913969</v>
      </c>
      <c r="W47" s="95">
        <f>'R-Caribe'!W46+'R-Andes'!W46+'R-Orinoquia'!W46+'R-Amazonas'!W46</f>
        <v>341523.00981750817</v>
      </c>
      <c r="X47" s="95">
        <f>'R-Caribe'!X46+'R-Andes'!X46+'R-Orinoquia'!X46+'R-Amazonas'!X46</f>
        <v>387317.6418418659</v>
      </c>
      <c r="Y47" s="95">
        <f>'R-Caribe'!Y46+'R-Andes'!Y46+'R-Orinoquia'!Y46+'R-Amazonas'!Y46</f>
        <v>433485.95602532581</v>
      </c>
      <c r="Z47" s="95">
        <f>'R-Caribe'!Z46+'R-Andes'!Z46+'R-Orinoquia'!Z46+'R-Amazonas'!Z46</f>
        <v>477305.01397733716</v>
      </c>
      <c r="AA47" s="95">
        <f>'R-Caribe'!AA46+'R-Andes'!AA46+'R-Orinoquia'!AA46+'R-Amazonas'!AA46</f>
        <v>517466.44753443694</v>
      </c>
      <c r="AB47" s="95">
        <f>'R-Caribe'!AB46+'R-Andes'!AB46+'R-Orinoquia'!AB46+'R-Amazonas'!AB46</f>
        <v>553750.7211396615</v>
      </c>
      <c r="AC47" s="95">
        <f>'R-Caribe'!AC46+'R-Andes'!AC46+'R-Orinoquia'!AC46+'R-Amazonas'!AC46</f>
        <v>586006.89772274601</v>
      </c>
      <c r="AD47" s="95">
        <f>'R-Caribe'!AD46+'R-Andes'!AD46+'R-Orinoquia'!AD46+'R-Amazonas'!AD46</f>
        <v>614145.82885775506</v>
      </c>
      <c r="AE47" s="95">
        <f>'R-Caribe'!AE46+'R-Andes'!AE46+'R-Orinoquia'!AE46+'R-Amazonas'!AE46</f>
        <v>638132.44183046045</v>
      </c>
      <c r="AF47" s="95">
        <f>'R-Caribe'!AF46+'R-Andes'!AF46+'R-Orinoquia'!AF46+'R-Amazonas'!AF46</f>
        <v>657977.63046988146</v>
      </c>
      <c r="AG47" s="95">
        <f>'R-Caribe'!AG46+'R-Andes'!AG46+'R-Orinoquia'!AG46+'R-Amazonas'!AG46</f>
        <v>673730.00950922328</v>
      </c>
      <c r="AH47" s="95">
        <f>'R-Caribe'!AH46+'R-Andes'!AH46+'R-Orinoquia'!AH46+'R-Amazonas'!AH46</f>
        <v>685467.41075590835</v>
      </c>
      <c r="AI47" s="95">
        <f>'R-Caribe'!AI46+'R-Andes'!AI46+'R-Orinoquia'!AI46+'R-Amazonas'!AI46</f>
        <v>695579.34695439436</v>
      </c>
      <c r="AJ47" s="9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</row>
    <row r="48" spans="1:48" ht="15.6" customHeight="1" x14ac:dyDescent="0.25">
      <c r="A48" s="33"/>
      <c r="B48" s="33"/>
      <c r="C48" s="132" t="s">
        <v>61</v>
      </c>
      <c r="D48" s="132"/>
      <c r="E48" s="132"/>
      <c r="F48" s="96">
        <f>'R-Caribe'!F47+'R-Andes'!F47+'R-Orinoquia'!F47+'R-Amazonas'!F47</f>
        <v>210.1163956560743</v>
      </c>
      <c r="G48" s="96">
        <f>'R-Caribe'!G47+'R-Andes'!G47+'R-Orinoquia'!G47+'R-Amazonas'!G47</f>
        <v>611.094976987059</v>
      </c>
      <c r="H48" s="96">
        <f>'R-Caribe'!H47+'R-Andes'!H47+'R-Orinoquia'!H47+'R-Amazonas'!H47</f>
        <v>1979.4354717617803</v>
      </c>
      <c r="I48" s="96">
        <f>'R-Caribe'!I47+'R-Andes'!I47+'R-Orinoquia'!I47+'R-Amazonas'!I47</f>
        <v>4883.6534276063103</v>
      </c>
      <c r="J48" s="96">
        <f>'R-Caribe'!J47+'R-Andes'!J47+'R-Orinoquia'!J47+'R-Amazonas'!J47</f>
        <v>9739.9167047075698</v>
      </c>
      <c r="K48" s="96">
        <f>'R-Caribe'!K47+'R-Andes'!K47+'R-Orinoquia'!K47+'R-Amazonas'!K47</f>
        <v>16778.705906945084</v>
      </c>
      <c r="L48" s="96">
        <f>'R-Caribe'!L47+'R-Andes'!L47+'R-Orinoquia'!L47+'R-Amazonas'!L47</f>
        <v>26056.607662182822</v>
      </c>
      <c r="M48" s="96">
        <f>'R-Caribe'!M47+'R-Andes'!M47+'R-Orinoquia'!M47+'R-Amazonas'!M47</f>
        <v>37488.258420260856</v>
      </c>
      <c r="N48" s="96">
        <f>'R-Caribe'!N47+'R-Andes'!N47+'R-Orinoquia'!N47+'R-Amazonas'!N47</f>
        <v>50884.004993951457</v>
      </c>
      <c r="O48" s="96">
        <f>'R-Caribe'!O47+'R-Andes'!O47+'R-Orinoquia'!O47+'R-Amazonas'!O47</f>
        <v>65805.787487563197</v>
      </c>
      <c r="P48" s="96">
        <f>'R-Caribe'!P47+'R-Andes'!P47+'R-Orinoquia'!P47+'R-Amazonas'!P47</f>
        <v>81959.752053109318</v>
      </c>
      <c r="Q48" s="96">
        <f>'R-Caribe'!Q47+'R-Andes'!Q47+'R-Orinoquia'!Q47+'R-Amazonas'!Q47</f>
        <v>98318.621699052135</v>
      </c>
      <c r="R48" s="96">
        <f>'R-Caribe'!R47+'R-Andes'!R47+'R-Orinoquia'!R47+'R-Amazonas'!R47</f>
        <v>114013.14738456011</v>
      </c>
      <c r="S48" s="96">
        <f>'R-Caribe'!S47+'R-Andes'!S47+'R-Orinoquia'!S47+'R-Amazonas'!S47</f>
        <v>128329.80489469855</v>
      </c>
      <c r="T48" s="96">
        <f>'R-Caribe'!T47+'R-Andes'!T47+'R-Orinoquia'!T47+'R-Amazonas'!T47</f>
        <v>140760.39093651812</v>
      </c>
      <c r="U48" s="96">
        <f>'R-Caribe'!U47+'R-Andes'!U47+'R-Orinoquia'!U47+'R-Amazonas'!U47</f>
        <v>150999.19256222129</v>
      </c>
      <c r="V48" s="96">
        <f>'R-Caribe'!V47+'R-Andes'!V47+'R-Orinoquia'!V47+'R-Amazonas'!V47</f>
        <v>158915.47347906354</v>
      </c>
      <c r="W48" s="96">
        <f>'R-Caribe'!W47+'R-Andes'!W47+'R-Orinoquia'!W47+'R-Amazonas'!W47</f>
        <v>164517.07154068447</v>
      </c>
      <c r="X48" s="96">
        <f>'R-Caribe'!X47+'R-Andes'!X47+'R-Orinoquia'!X47+'R-Amazonas'!X47</f>
        <v>167913.65075597819</v>
      </c>
      <c r="Y48" s="96">
        <f>'R-Caribe'!Y47+'R-Andes'!Y47+'R-Orinoquia'!Y47+'R-Amazonas'!Y47</f>
        <v>169283.81867268641</v>
      </c>
      <c r="Z48" s="96">
        <f>'R-Caribe'!Z47+'R-Andes'!Z47+'R-Orinoquia'!Z47+'R-Amazonas'!Z47</f>
        <v>160669.87915737496</v>
      </c>
      <c r="AA48" s="96">
        <f>'R-Caribe'!AA47+'R-Andes'!AA47+'R-Orinoquia'!AA47+'R-Amazonas'!AA47</f>
        <v>147258.58970936592</v>
      </c>
      <c r="AB48" s="96">
        <f>'R-Caribe'!AB47+'R-Andes'!AB47+'R-Orinoquia'!AB47+'R-Amazonas'!AB47</f>
        <v>133042.33655249013</v>
      </c>
      <c r="AC48" s="96">
        <f>'R-Caribe'!AC47+'R-Andes'!AC47+'R-Orinoquia'!AC47+'R-Amazonas'!AC47</f>
        <v>118272.64747130984</v>
      </c>
      <c r="AD48" s="96">
        <f>'R-Caribe'!AD47+'R-Andes'!AD47+'R-Orinoquia'!AD47+'R-Amazonas'!AD47</f>
        <v>103176.08082836667</v>
      </c>
      <c r="AE48" s="96">
        <f>'R-Caribe'!AE47+'R-Andes'!AE47+'R-Orinoquia'!AE47+'R-Amazonas'!AE47</f>
        <v>87950.914233252886</v>
      </c>
      <c r="AF48" s="96">
        <f>'R-Caribe'!AF47+'R-Andes'!AF47+'R-Orinoquia'!AF47+'R-Amazonas'!AF47</f>
        <v>72765.691677877097</v>
      </c>
      <c r="AG48" s="96">
        <f>'R-Caribe'!AG47+'R-Andes'!AG47+'R-Orinoquia'!AG47+'R-Amazonas'!AG47</f>
        <v>57758.723144253221</v>
      </c>
      <c r="AH48" s="96">
        <f>'R-Caribe'!AH47+'R-Andes'!AH47+'R-Orinoquia'!AH47+'R-Amazonas'!AH47</f>
        <v>43037.137904511779</v>
      </c>
      <c r="AI48" s="96">
        <f>'R-Caribe'!AI47+'R-Andes'!AI47+'R-Orinoquia'!AI47+'R-Amazonas'!AI47</f>
        <v>37077.099394448931</v>
      </c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</row>
    <row r="49" spans="1:49" ht="15.6" customHeight="1" x14ac:dyDescent="0.25">
      <c r="A49" s="33"/>
      <c r="B49" s="33"/>
      <c r="C49" s="131" t="s">
        <v>62</v>
      </c>
      <c r="D49" s="131"/>
      <c r="E49" s="131"/>
      <c r="F49" s="97">
        <f>'R-Caribe'!F48+'R-Andes'!F48+'R-Orinoquia'!F48+'R-Amazonas'!F48</f>
        <v>210.1163956560743</v>
      </c>
      <c r="G49" s="95">
        <f>'R-Caribe'!G48+'R-Andes'!G48+'R-Orinoquia'!G48+'R-Amazonas'!G48</f>
        <v>821.21137264313336</v>
      </c>
      <c r="H49" s="95">
        <f>'R-Caribe'!H48+'R-Andes'!H48+'R-Orinoquia'!H48+'R-Amazonas'!H48</f>
        <v>2800.6468444049133</v>
      </c>
      <c r="I49" s="95">
        <f>'R-Caribe'!I48+'R-Andes'!I48+'R-Orinoquia'!I48+'R-Amazonas'!I48</f>
        <v>7684.3002720112236</v>
      </c>
      <c r="J49" s="98">
        <f>'R-Caribe'!J48+'R-Andes'!J48+'R-Orinoquia'!J48+'R-Amazonas'!J48</f>
        <v>17424.216976718795</v>
      </c>
      <c r="K49" s="95">
        <f>'R-Caribe'!K48+'R-Andes'!K48+'R-Orinoquia'!K48+'R-Amazonas'!K48</f>
        <v>34202.922883663879</v>
      </c>
      <c r="L49" s="95">
        <f>'R-Caribe'!L48+'R-Andes'!L48+'R-Orinoquia'!L48+'R-Amazonas'!L48</f>
        <v>60259.530545846705</v>
      </c>
      <c r="M49" s="95">
        <f>'R-Caribe'!M48+'R-Andes'!M48+'R-Orinoquia'!M48+'R-Amazonas'!M48</f>
        <v>97747.788966107561</v>
      </c>
      <c r="N49" s="99">
        <f>'R-Caribe'!N48+'R-Andes'!N48+'R-Orinoquia'!N48+'R-Amazonas'!N48</f>
        <v>148631.793960059</v>
      </c>
      <c r="O49" s="98">
        <f>'R-Caribe'!O48+'R-Andes'!O48+'R-Orinoquia'!O48+'R-Amazonas'!O48</f>
        <v>214437.58144762221</v>
      </c>
      <c r="P49" s="95">
        <f>'R-Caribe'!P48+'R-Andes'!P48+'R-Orinoquia'!P48+'R-Amazonas'!P48</f>
        <v>296397.3335007315</v>
      </c>
      <c r="Q49" s="95">
        <f>'R-Caribe'!Q48+'R-Andes'!Q48+'R-Orinoquia'!Q48+'R-Amazonas'!Q48</f>
        <v>394715.95519978367</v>
      </c>
      <c r="R49" s="95">
        <f>'R-Caribe'!R48+'R-Andes'!R48+'R-Orinoquia'!R48+'R-Amazonas'!R48</f>
        <v>508729.10258434375</v>
      </c>
      <c r="S49" s="95">
        <f>'R-Caribe'!S48+'R-Andes'!S48+'R-Orinoquia'!S48+'R-Amazonas'!S48</f>
        <v>637058.90747904242</v>
      </c>
      <c r="T49" s="95">
        <f>'R-Caribe'!T48+'R-Andes'!T48+'R-Orinoquia'!T48+'R-Amazonas'!T48</f>
        <v>777819.29841556051</v>
      </c>
      <c r="U49" s="95">
        <f>'R-Caribe'!U48+'R-Andes'!U48+'R-Orinoquia'!U48+'R-Amazonas'!U48</f>
        <v>928818.49097778182</v>
      </c>
      <c r="V49" s="95">
        <f>'R-Caribe'!V48+'R-Andes'!V48+'R-Orinoquia'!V48+'R-Amazonas'!V48</f>
        <v>1087733.9644568453</v>
      </c>
      <c r="W49" s="95">
        <f>'R-Caribe'!W48+'R-Andes'!W48+'R-Orinoquia'!W48+'R-Amazonas'!W48</f>
        <v>1252251.0359975297</v>
      </c>
      <c r="X49" s="95">
        <f>'R-Caribe'!X48+'R-Andes'!X48+'R-Orinoquia'!X48+'R-Amazonas'!X48</f>
        <v>1420164.6867535079</v>
      </c>
      <c r="Y49" s="98">
        <f>'R-Caribe'!Y48+'R-Andes'!Y48+'R-Orinoquia'!Y48+'R-Amazonas'!Y48</f>
        <v>1589448.5054261945</v>
      </c>
      <c r="Z49" s="95">
        <f>'R-Caribe'!Z48+'R-Andes'!Z48+'R-Orinoquia'!Z48+'R-Amazonas'!Z48</f>
        <v>1750118.3845835694</v>
      </c>
      <c r="AA49" s="95">
        <f>'R-Caribe'!AA48+'R-Andes'!AA48+'R-Orinoquia'!AA48+'R-Amazonas'!AA48</f>
        <v>1897376.9742929353</v>
      </c>
      <c r="AB49" s="95">
        <f>'R-Caribe'!AB48+'R-Andes'!AB48+'R-Orinoquia'!AB48+'R-Amazonas'!AB48</f>
        <v>2030419.3108454254</v>
      </c>
      <c r="AC49" s="95">
        <f>'R-Caribe'!AC48+'R-Andes'!AC48+'R-Orinoquia'!AC48+'R-Amazonas'!AC48</f>
        <v>2148691.958316735</v>
      </c>
      <c r="AD49" s="95">
        <f>'R-Caribe'!AD48+'R-Andes'!AD48+'R-Orinoquia'!AD48+'R-Amazonas'!AD48</f>
        <v>2251868.0391451018</v>
      </c>
      <c r="AE49" s="95">
        <f>'R-Caribe'!AE48+'R-Andes'!AE48+'R-Orinoquia'!AE48+'R-Amazonas'!AE48</f>
        <v>2339818.9533783547</v>
      </c>
      <c r="AF49" s="95">
        <f>'R-Caribe'!AF48+'R-Andes'!AF48+'R-Orinoquia'!AF48+'R-Amazonas'!AF48</f>
        <v>2412584.6450562319</v>
      </c>
      <c r="AG49" s="95">
        <f>'R-Caribe'!AG48+'R-Andes'!AG48+'R-Orinoquia'!AG48+'R-Amazonas'!AG48</f>
        <v>2470343.3682004851</v>
      </c>
      <c r="AH49" s="95">
        <f>'R-Caribe'!AH48+'R-Andes'!AH48+'R-Orinoquia'!AH48+'R-Amazonas'!AH48</f>
        <v>2513380.5061049969</v>
      </c>
      <c r="AI49" s="100">
        <f>'R-Caribe'!AI48+'R-Andes'!AI48+'R-Orinoquia'!AI48+'R-Amazonas'!AI48</f>
        <v>2550457.6054994459</v>
      </c>
      <c r="AJ49" s="9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</row>
    <row r="50" spans="1:49" x14ac:dyDescent="0.25">
      <c r="A50" s="33"/>
      <c r="B50" s="33"/>
      <c r="C50" s="125" t="s">
        <v>63</v>
      </c>
      <c r="D50" s="125"/>
      <c r="E50" s="101"/>
      <c r="F50" s="54">
        <f>'R-Caribe'!F49+'R-Andes'!F49+'R-Orinoquia'!F49+'R-Amazonas'!F49</f>
        <v>0.66155455621810821</v>
      </c>
      <c r="G50" s="54">
        <f>'R-Caribe'!G49+'R-Andes'!G49+'R-Orinoquia'!G49+'R-Amazonas'!G49</f>
        <v>0.96060732241369617</v>
      </c>
      <c r="H50" s="54">
        <f>'R-Caribe'!H49+'R-Andes'!H49+'R-Orinoquia'!H49+'R-Amazonas'!H49</f>
        <v>2.071233539464953</v>
      </c>
      <c r="I50" s="54">
        <f>'R-Caribe'!I49+'R-Andes'!I49+'R-Orinoquia'!I49+'R-Amazonas'!I49</f>
        <v>3.8284265850182218</v>
      </c>
      <c r="J50" s="54">
        <f>'R-Caribe'!J49+'R-Andes'!J49+'R-Orinoquia'!J49+'R-Amazonas'!J49</f>
        <v>6.1034813539416515</v>
      </c>
      <c r="K50" s="54">
        <f>'R-Caribe'!K49+'R-Andes'!K49+'R-Orinoquia'!K49+'R-Amazonas'!K49</f>
        <v>8.7567046270040496</v>
      </c>
      <c r="L50" s="54">
        <f>'R-Caribe'!L49+'R-Andes'!L49+'R-Orinoquia'!L49+'R-Amazonas'!L49</f>
        <v>11.650674905616777</v>
      </c>
      <c r="M50" s="54">
        <f>'R-Caribe'!M49+'R-Andes'!M49+'R-Orinoquia'!M49+'R-Amazonas'!M49</f>
        <v>14.661360070434412</v>
      </c>
      <c r="N50" s="54">
        <f>'R-Caribe'!N49+'R-Andes'!N49+'R-Orinoquia'!N49+'R-Amazonas'!N49</f>
        <v>17.683769093503482</v>
      </c>
      <c r="O50" s="54">
        <f>'R-Caribe'!O49+'R-Andes'!O49+'R-Orinoquia'!O49+'R-Amazonas'!O49</f>
        <v>22.863784421097947</v>
      </c>
      <c r="P50" s="54">
        <f>'R-Caribe'!P49+'R-Andes'!P49+'R-Orinoquia'!P49+'R-Amazonas'!P49</f>
        <v>28.470353568444501</v>
      </c>
      <c r="Q50" s="54">
        <f>'R-Caribe'!Q49+'R-Andes'!Q49+'R-Orinoquia'!Q49+'R-Amazonas'!Q49</f>
        <v>34.14704084496487</v>
      </c>
      <c r="R50" s="54">
        <f>'R-Caribe'!R49+'R-Andes'!R49+'R-Orinoquia'!R49+'R-Amazonas'!R49</f>
        <v>39.592417969855703</v>
      </c>
      <c r="S50" s="54">
        <f>'R-Caribe'!S49+'R-Andes'!S49+'R-Orinoquia'!S49+'R-Amazonas'!S49</f>
        <v>44.559164612915161</v>
      </c>
      <c r="T50" s="54">
        <f>'R-Caribe'!T49+'R-Andes'!T49+'R-Orinoquia'!T49+'R-Amazonas'!T49</f>
        <v>48.871209273429933</v>
      </c>
      <c r="U50" s="54">
        <f>'R-Caribe'!U49+'R-Andes'!U49+'R-Orinoquia'!U49+'R-Amazonas'!U49</f>
        <v>52.422703345160478</v>
      </c>
      <c r="V50" s="54">
        <f>'R-Caribe'!V49+'R-Andes'!V49+'R-Orinoquia'!V49+'R-Amazonas'!V49</f>
        <v>55.168454312382892</v>
      </c>
      <c r="W50" s="54">
        <f>'R-Caribe'!W49+'R-Andes'!W49+'R-Orinoquia'!W49+'R-Amazonas'!W49</f>
        <v>57.111291419927781</v>
      </c>
      <c r="X50" s="54">
        <f>'R-Caribe'!X49+'R-Andes'!X49+'R-Orinoquia'!X49+'R-Amazonas'!X49</f>
        <v>58.289321179445025</v>
      </c>
      <c r="Y50" s="54">
        <f>'R-Caribe'!Y49+'R-Andes'!Y49+'R-Orinoquia'!Y49+'R-Amazonas'!Y49</f>
        <v>58.764528546238566</v>
      </c>
      <c r="Z50" s="54">
        <f>'R-Caribe'!Z49+'R-Andes'!Z49+'R-Orinoquia'!Z49+'R-Amazonas'!Z49</f>
        <v>55.776951795264935</v>
      </c>
      <c r="AA50" s="54">
        <f>'R-Caribe'!AA49+'R-Andes'!AA49+'R-Orinoquia'!AA49+'R-Amazonas'!AA49</f>
        <v>51.117446061933286</v>
      </c>
      <c r="AB50" s="54">
        <f>'R-Caribe'!AB49+'R-Andes'!AB49+'R-Orinoquia'!AB49+'R-Amazonas'!AB49</f>
        <v>46.178707417264199</v>
      </c>
      <c r="AC50" s="54">
        <f>'R-Caribe'!AC49+'R-Andes'!AC49+'R-Orinoquia'!AC49+'R-Amazonas'!AC49</f>
        <v>41.047889728450137</v>
      </c>
      <c r="AD50" s="54">
        <f>'R-Caribe'!AD49+'R-Andes'!AD49+'R-Orinoquia'!AD49+'R-Amazonas'!AD49</f>
        <v>35.803481064636543</v>
      </c>
      <c r="AE50" s="54">
        <f>'R-Caribe'!AE49+'R-Andes'!AE49+'R-Orinoquia'!AE49+'R-Amazonas'!AE49</f>
        <v>30.51415187945566</v>
      </c>
      <c r="AF50" s="54">
        <f>'R-Caribe'!AF49+'R-Andes'!AF49+'R-Orinoquia'!AF49+'R-Amazonas'!AF49</f>
        <v>25.238243082869701</v>
      </c>
      <c r="AG50" s="54">
        <f>'R-Caribe'!AG49+'R-Andes'!AG49+'R-Orinoquia'!AG49+'R-Amazonas'!AG49</f>
        <v>20.023576108169902</v>
      </c>
      <c r="AH50" s="54">
        <f>'R-Caribe'!AH49+'R-Andes'!AH49+'R-Orinoquia'!AH49+'R-Amazonas'!AH49</f>
        <v>14.907090568151427</v>
      </c>
      <c r="AI50" s="54">
        <f>'R-Caribe'!AI49+'R-Andes'!AI49+'R-Orinoquia'!AI49+'R-Amazonas'!AI49</f>
        <v>12.832488002806926</v>
      </c>
      <c r="AJ50" s="54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</row>
    <row r="51" spans="1:49" x14ac:dyDescent="0.25">
      <c r="A51" s="33"/>
      <c r="B51" s="33"/>
      <c r="C51" s="126" t="s">
        <v>64</v>
      </c>
      <c r="D51" s="126"/>
      <c r="E51" s="102"/>
      <c r="F51" s="103">
        <f>'R-Caribe'!F50+'R-Andes'!F50+'R-Orinoquia'!F50+'R-Amazonas'!F50</f>
        <v>0.66155455621810821</v>
      </c>
      <c r="G51" s="104">
        <f>'R-Caribe'!G50+'R-Andes'!G50+'R-Orinoquia'!G50+'R-Amazonas'!G50</f>
        <v>1.6221618786318044</v>
      </c>
      <c r="H51" s="104">
        <f>'R-Caribe'!H50+'R-Andes'!H50+'R-Orinoquia'!H50+'R-Amazonas'!H50</f>
        <v>3.693395418096757</v>
      </c>
      <c r="I51" s="104">
        <f>'R-Caribe'!I50+'R-Andes'!I50+'R-Orinoquia'!I50+'R-Amazonas'!I50</f>
        <v>7.5218220031149787</v>
      </c>
      <c r="J51" s="104">
        <f>'R-Caribe'!J50+'R-Andes'!J50+'R-Orinoquia'!J50+'R-Amazonas'!J50</f>
        <v>13.625303357056632</v>
      </c>
      <c r="K51" s="104">
        <f>'R-Caribe'!K50+'R-Andes'!K50+'R-Orinoquia'!K50+'R-Amazonas'!K50</f>
        <v>22.382007984060678</v>
      </c>
      <c r="L51" s="104">
        <f>'R-Caribe'!L50+'R-Andes'!L50+'R-Orinoquia'!L50+'R-Amazonas'!L50</f>
        <v>34.03268288967746</v>
      </c>
      <c r="M51" s="104">
        <f>'R-Caribe'!M50+'R-Andes'!M50+'R-Orinoquia'!M50+'R-Amazonas'!M50</f>
        <v>48.694042960111865</v>
      </c>
      <c r="N51" s="104">
        <f>'R-Caribe'!N50+'R-Andes'!N50+'R-Orinoquia'!N50+'R-Amazonas'!N50</f>
        <v>66.377812053615344</v>
      </c>
      <c r="O51" s="104">
        <f>'R-Caribe'!O50+'R-Andes'!O50+'R-Orinoquia'!O50+'R-Amazonas'!O50</f>
        <v>89.241596474713305</v>
      </c>
      <c r="P51" s="104">
        <f>'R-Caribe'!P50+'R-Andes'!P50+'R-Orinoquia'!P50+'R-Amazonas'!P50</f>
        <v>117.7119500431578</v>
      </c>
      <c r="Q51" s="104">
        <f>'R-Caribe'!Q50+'R-Andes'!Q50+'R-Orinoquia'!Q50+'R-Amazonas'!Q50</f>
        <v>151.85899088812266</v>
      </c>
      <c r="R51" s="104">
        <f>'R-Caribe'!R50+'R-Andes'!R50+'R-Orinoquia'!R50+'R-Amazonas'!R50</f>
        <v>191.45140885797835</v>
      </c>
      <c r="S51" s="104">
        <f>'R-Caribe'!S50+'R-Andes'!S50+'R-Orinoquia'!S50+'R-Amazonas'!S50</f>
        <v>236.01057347089352</v>
      </c>
      <c r="T51" s="104">
        <f>'R-Caribe'!T50+'R-Andes'!T50+'R-Orinoquia'!T50+'R-Amazonas'!T50</f>
        <v>284.88178274432346</v>
      </c>
      <c r="U51" s="104">
        <f>'R-Caribe'!U50+'R-Andes'!U50+'R-Orinoquia'!U50+'R-Amazonas'!U50</f>
        <v>337.30448608948399</v>
      </c>
      <c r="V51" s="104">
        <f>'R-Caribe'!V50+'R-Andes'!V50+'R-Orinoquia'!V50+'R-Amazonas'!V50</f>
        <v>392.47294040186688</v>
      </c>
      <c r="W51" s="104">
        <f>'R-Caribe'!W50+'R-Andes'!W50+'R-Orinoquia'!W50+'R-Amazonas'!W50</f>
        <v>449.58423182179462</v>
      </c>
      <c r="X51" s="104">
        <f>'R-Caribe'!X50+'R-Andes'!X50+'R-Orinoquia'!X50+'R-Amazonas'!X50</f>
        <v>507.87355300123966</v>
      </c>
      <c r="Y51" s="104">
        <f>'R-Caribe'!Y50+'R-Andes'!Y50+'R-Orinoquia'!Y50+'R-Amazonas'!Y50</f>
        <v>566.63808154747824</v>
      </c>
      <c r="Z51" s="104">
        <f>'R-Caribe'!Z50+'R-Andes'!Z50+'R-Orinoquia'!Z50+'R-Amazonas'!Z50</f>
        <v>622.41503334274319</v>
      </c>
      <c r="AA51" s="104">
        <f>'R-Caribe'!AA50+'R-Andes'!AA50+'R-Orinoquia'!AA50+'R-Amazonas'!AA50</f>
        <v>673.53247940467645</v>
      </c>
      <c r="AB51" s="104">
        <f>'R-Caribe'!AB50+'R-Andes'!AB50+'R-Orinoquia'!AB50+'R-Amazonas'!AB50</f>
        <v>719.7111868219406</v>
      </c>
      <c r="AC51" s="104">
        <f>'R-Caribe'!AC50+'R-Andes'!AC50+'R-Orinoquia'!AC50+'R-Amazonas'!AC50</f>
        <v>760.75907655039077</v>
      </c>
      <c r="AD51" s="104">
        <f>'R-Caribe'!AD50+'R-Andes'!AD50+'R-Orinoquia'!AD50+'R-Amazonas'!AD50</f>
        <v>796.56255761502734</v>
      </c>
      <c r="AE51" s="104">
        <f>'R-Caribe'!AE50+'R-Andes'!AE50+'R-Orinoquia'!AE50+'R-Amazonas'!AE50</f>
        <v>827.07670949448311</v>
      </c>
      <c r="AF51" s="104">
        <f>'R-Caribe'!AF50+'R-Andes'!AF50+'R-Orinoquia'!AF50+'R-Amazonas'!AF50</f>
        <v>852.31495257735264</v>
      </c>
      <c r="AG51" s="104">
        <f>'R-Caribe'!AG50+'R-Andes'!AG50+'R-Orinoquia'!AG50+'R-Amazonas'!AG50</f>
        <v>872.33852868552253</v>
      </c>
      <c r="AH51" s="104">
        <f>'R-Caribe'!AH50+'R-Andes'!AH50+'R-Orinoquia'!AH50+'R-Amazonas'!AH50</f>
        <v>887.24561925367402</v>
      </c>
      <c r="AI51" s="104">
        <f>'R-Caribe'!AI50+'R-Andes'!AI50+'R-Orinoquia'!AI50+'R-Amazonas'!AI50</f>
        <v>900.07810725648096</v>
      </c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</row>
    <row r="52" spans="1:49" x14ac:dyDescent="0.25">
      <c r="A52" s="33"/>
      <c r="B52" s="33"/>
      <c r="C52" s="33"/>
      <c r="D52" s="33"/>
      <c r="E52" s="33"/>
      <c r="F52" s="33"/>
      <c r="G52" s="93"/>
      <c r="H52" s="33"/>
      <c r="I52" s="33"/>
      <c r="J52" s="33"/>
      <c r="K52" s="33"/>
      <c r="L52" s="33"/>
      <c r="M52" s="33"/>
      <c r="N52" s="8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</row>
    <row r="53" spans="1:49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</row>
    <row r="54" spans="1:49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</row>
  </sheetData>
  <mergeCells count="8">
    <mergeCell ref="C50:D50"/>
    <mergeCell ref="C51:D51"/>
    <mergeCell ref="C44:E44"/>
    <mergeCell ref="C45:E45"/>
    <mergeCell ref="C46:E46"/>
    <mergeCell ref="C47:E47"/>
    <mergeCell ref="C48:E48"/>
    <mergeCell ref="C49:E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References</vt:lpstr>
      <vt:lpstr>Restoration Area</vt:lpstr>
      <vt:lpstr>R-Caribe</vt:lpstr>
      <vt:lpstr>R-Andes</vt:lpstr>
      <vt:lpstr>R-Orinoquia</vt:lpstr>
      <vt:lpstr>R-Amazonas</vt:lpstr>
      <vt:lpstr>R-total estimates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modprofile</dc:creator>
  <cp:lastModifiedBy>Aguilar-Amuchastegui, Naikoa</cp:lastModifiedBy>
  <dcterms:created xsi:type="dcterms:W3CDTF">2021-10-08T13:38:30Z</dcterms:created>
  <dcterms:modified xsi:type="dcterms:W3CDTF">2021-10-11T15:17:19Z</dcterms:modified>
</cp:coreProperties>
</file>