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Users\Renh\OneDrive - Food and Agriculture Organization\Documents\GCF-RAP\Philippines\Reduce budget\Annex\DSP SUBMIT\4\"/>
    </mc:Choice>
  </mc:AlternateContent>
  <bookViews>
    <workbookView xWindow="-105" yWindow="-105" windowWidth="23250" windowHeight="12450" tabRatio="401"/>
  </bookViews>
  <sheets>
    <sheet name="Budget APA" sheetId="17" r:id="rId1"/>
    <sheet name="Comparison" sheetId="19" state="hidden" r:id="rId2"/>
    <sheet name="Budget notes APA" sheetId="18" r:id="rId3"/>
  </sheets>
  <definedNames>
    <definedName name="_xlnm._FilterDatabase" localSheetId="0" hidden="1">'Budget APA'!$A$2:$R$247</definedName>
    <definedName name="Arr_Budget_Content" localSheetId="0">#REF!</definedName>
    <definedName name="Arr_Budget_Content" localSheetId="2">#REF!</definedName>
    <definedName name="Arr_Budget_Content">#REF!</definedName>
    <definedName name="Array_Judgement" localSheetId="0">#REF!</definedName>
    <definedName name="Array_Judgement" localSheetId="2">#REF!</definedName>
    <definedName name="Array_Judgement">#REF!</definedName>
    <definedName name="Cost_Dimitra_Club_Initiation" localSheetId="0">#REF!</definedName>
    <definedName name="Cost_Dimitra_Club_Initiation" localSheetId="2">#REF!</definedName>
    <definedName name="Cost_Dimitra_Club_Initiation">#REF!</definedName>
    <definedName name="Cost_Norm" localSheetId="0">#REF!</definedName>
    <definedName name="Cost_Norm" localSheetId="2">#REF!</definedName>
    <definedName name="Cost_Norm">#REF!</definedName>
    <definedName name="Cost_Operational_FFS" localSheetId="0">#REF!</definedName>
    <definedName name="Cost_Operational_FFS" localSheetId="2">#REF!</definedName>
    <definedName name="Cost_Operational_FFS">#REF!</definedName>
    <definedName name="DolToFCFA" localSheetId="0">#REF!</definedName>
    <definedName name="DolToFCFA" localSheetId="2">#REF!</definedName>
    <definedName name="DolToFCFA">#REF!</definedName>
    <definedName name="Jean_Name" localSheetId="0">#REF!</definedName>
    <definedName name="Jean_Name" localSheetId="2">#REF!</definedName>
    <definedName name="Jean_Name">#REF!</definedName>
    <definedName name="List_Activity" localSheetId="0">#REF!</definedName>
    <definedName name="List_Activity" localSheetId="2">#REF!</definedName>
    <definedName name="List_Activity">#REF!</definedName>
    <definedName name="List_Budget_Headings" localSheetId="0">#REF!</definedName>
    <definedName name="List_Budget_Headings" localSheetId="2">#REF!</definedName>
    <definedName name="List_Budget_Headings">#REF!</definedName>
    <definedName name="List_Budget_Line" localSheetId="0">#REF!</definedName>
    <definedName name="List_Budget_Line" localSheetId="2">#REF!</definedName>
    <definedName name="List_Budget_Line">#REF!</definedName>
    <definedName name="List_Budget_Lines" localSheetId="0">#REF!</definedName>
    <definedName name="List_Budget_Lines" localSheetId="2">#REF!</definedName>
    <definedName name="List_Budget_Lines">#REF!</definedName>
    <definedName name="List_Component" localSheetId="0">#REF!</definedName>
    <definedName name="List_Component" localSheetId="2">#REF!</definedName>
    <definedName name="List_Component">#REF!</definedName>
    <definedName name="List_Donor_Unique" localSheetId="0">#REF!</definedName>
    <definedName name="List_Donor_Unique" localSheetId="2">#REF!</definedName>
    <definedName name="List_Donor_Unique">#REF!</definedName>
    <definedName name="List_Excecuting_Entity" localSheetId="0">#REF!</definedName>
    <definedName name="List_Excecuting_Entity" localSheetId="2">#REF!</definedName>
    <definedName name="List_Excecuting_Entity">#REF!</definedName>
    <definedName name="List_family" localSheetId="0">#REF!</definedName>
    <definedName name="List_family" localSheetId="2">#REF!</definedName>
    <definedName name="List_family">#REF!</definedName>
    <definedName name="List_Funders" localSheetId="0">#REF!</definedName>
    <definedName name="List_Funders" localSheetId="2">#REF!</definedName>
    <definedName name="List_Funders">#REF!</definedName>
    <definedName name="List_Funders_2" localSheetId="0">#REF!</definedName>
    <definedName name="List_Funders_2" localSheetId="2">#REF!</definedName>
    <definedName name="List_Funders_2">#REF!</definedName>
    <definedName name="List_Funders_Unique" localSheetId="0">#REF!</definedName>
    <definedName name="List_Funders_Unique" localSheetId="2">#REF!</definedName>
    <definedName name="List_Funders_Unique">#REF!</definedName>
    <definedName name="List_Implementors" localSheetId="0">#REF!</definedName>
    <definedName name="List_Implementors" localSheetId="2">#REF!</definedName>
    <definedName name="List_Implementors">#REF!</definedName>
    <definedName name="List_Intervention_Logic" localSheetId="0">#REF!</definedName>
    <definedName name="List_Intervention_Logic" localSheetId="2">#REF!</definedName>
    <definedName name="List_Intervention_Logic">#REF!</definedName>
    <definedName name="List_number" localSheetId="0">#REF!</definedName>
    <definedName name="List_number" localSheetId="2">#REF!</definedName>
    <definedName name="List_number">#REF!</definedName>
    <definedName name="List_Output" localSheetId="0">#REF!</definedName>
    <definedName name="List_Output" localSheetId="2">#REF!</definedName>
    <definedName name="List_Output">#REF!</definedName>
    <definedName name="List_Sub_Activity" localSheetId="0">#REF!</definedName>
    <definedName name="List_Sub_Activity" localSheetId="2">#REF!</definedName>
    <definedName name="List_Sub_Activity">#REF!</definedName>
    <definedName name="List_Units" localSheetId="0">#REF!</definedName>
    <definedName name="List_Units" localSheetId="2">#REF!</definedName>
    <definedName name="List_Units">#REF!</definedName>
    <definedName name="My_Name" localSheetId="0">#REF!</definedName>
    <definedName name="My_Name" localSheetId="2">#REF!</definedName>
    <definedName name="My_Name">#REF!</definedName>
    <definedName name="Staff_Commune_Month" localSheetId="0">#REF!</definedName>
    <definedName name="Staff_Commune_Month" localSheetId="2">#REF!</definedName>
    <definedName name="Staff_Commune_Month">#REF!</definedName>
    <definedName name="Staff_Coordinator_Month" localSheetId="0">#REF!</definedName>
    <definedName name="Staff_Coordinator_Month" localSheetId="2">#REF!</definedName>
    <definedName name="Staff_Coordinator_Month">#REF!</definedName>
    <definedName name="Staff_Expert_Month" localSheetId="0">#REF!</definedName>
    <definedName name="Staff_Expert_Month" localSheetId="2">#REF!</definedName>
    <definedName name="Staff_Expert_Month">#REF!</definedName>
    <definedName name="Staff_Gov_Month" localSheetId="0">#REF!</definedName>
    <definedName name="Staff_Gov_Month" localSheetId="2">#REF!</definedName>
    <definedName name="Staff_Gov_Month">#REF!</definedName>
    <definedName name="Staff_Int_Exp_P3_Month" localSheetId="0">#REF!</definedName>
    <definedName name="Staff_Int_Exp_P3_Month" localSheetId="2">#REF!</definedName>
    <definedName name="Staff_Int_Exp_P3_Month">#REF!</definedName>
    <definedName name="Staff_Int_Expert_Month" localSheetId="0">#REF!</definedName>
    <definedName name="Staff_Int_Expert_Month" localSheetId="2">#REF!</definedName>
    <definedName name="Staff_Int_Expert_Month">#REF!</definedName>
    <definedName name="Staff_Loc_Expert_Month" localSheetId="0">#REF!</definedName>
    <definedName name="Staff_Loc_Expert_Month" localSheetId="2">#REF!</definedName>
    <definedName name="Staff_Loc_Expert_Month">#REF!</definedName>
    <definedName name="Staff_Loc_FP_Month" localSheetId="0">#REF!</definedName>
    <definedName name="Staff_Loc_FP_Month" localSheetId="2">#REF!</definedName>
    <definedName name="Staff_Loc_FP_Month">#REF!</definedName>
    <definedName name="Staff_Tech_Expert_Month" localSheetId="0">#REF!</definedName>
    <definedName name="Staff_Tech_Expert_Month" localSheetId="2">#REF!</definedName>
    <definedName name="Staff_Tech_Expert_Month">#REF!</definedName>
    <definedName name="Unit_Name" localSheetId="0">#REF!</definedName>
    <definedName name="Unit_Name" localSheetId="2">#REF!</definedName>
    <definedName name="Unit_Name">#REF!</definedName>
    <definedName name="Your_Name" localSheetId="0">#REF!</definedName>
    <definedName name="Your_Name" localSheetId="2">#REF!</definedName>
    <definedName name="Your_Name">#REF!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1" i="17" l="1"/>
  <c r="R221" i="17"/>
  <c r="Q221" i="17"/>
  <c r="P221" i="17"/>
  <c r="O221" i="17"/>
  <c r="N221" i="17"/>
  <c r="M221" i="17"/>
  <c r="L221" i="17"/>
  <c r="J221" i="17"/>
  <c r="L128" i="17"/>
  <c r="S124" i="17"/>
  <c r="L130" i="17" l="1"/>
  <c r="L131" i="17" s="1"/>
  <c r="L143" i="17"/>
  <c r="L145" i="17"/>
  <c r="L146" i="17" s="1"/>
  <c r="L162" i="17"/>
  <c r="L163" i="17" s="1"/>
  <c r="L172" i="17"/>
  <c r="L173" i="17"/>
  <c r="L185" i="17"/>
  <c r="L186" i="17" s="1"/>
  <c r="L196" i="17"/>
  <c r="L197" i="17"/>
  <c r="L214" i="17"/>
  <c r="L215" i="17"/>
  <c r="L216" i="17"/>
  <c r="L217" i="17"/>
  <c r="L231" i="17"/>
  <c r="L241" i="17" s="1"/>
  <c r="L242" i="17" s="1"/>
  <c r="L243" i="17" s="1"/>
  <c r="L240" i="17"/>
  <c r="K273" i="17"/>
  <c r="S221" i="17"/>
  <c r="K274" i="17"/>
  <c r="L198" i="17" l="1"/>
  <c r="L174" i="17"/>
  <c r="I129" i="17"/>
  <c r="L199" i="17" l="1"/>
  <c r="Q129" i="17"/>
  <c r="P129" i="17"/>
  <c r="O129" i="17"/>
  <c r="N129" i="17"/>
  <c r="K275" i="17" l="1"/>
  <c r="M215" i="17" l="1"/>
  <c r="N215" i="17"/>
  <c r="O215" i="17"/>
  <c r="P215" i="17"/>
  <c r="Q215" i="17"/>
  <c r="R215" i="17"/>
  <c r="M214" i="17"/>
  <c r="N214" i="17"/>
  <c r="O214" i="17"/>
  <c r="P214" i="17"/>
  <c r="Q214" i="17"/>
  <c r="R214" i="17"/>
  <c r="S213" i="17"/>
  <c r="S212" i="17"/>
  <c r="S211" i="17"/>
  <c r="S208" i="17" l="1"/>
  <c r="M216" i="17" l="1"/>
  <c r="M217" i="17" s="1"/>
  <c r="N216" i="17"/>
  <c r="N217" i="17" s="1"/>
  <c r="O216" i="17"/>
  <c r="O217" i="17" s="1"/>
  <c r="P216" i="17"/>
  <c r="P217" i="17" s="1"/>
  <c r="Q216" i="17"/>
  <c r="Q217" i="17" s="1"/>
  <c r="R216" i="17"/>
  <c r="R217" i="17" s="1"/>
  <c r="S209" i="17" l="1"/>
  <c r="S207" i="17"/>
  <c r="N231" i="17" l="1"/>
  <c r="S123" i="17"/>
  <c r="S232" i="17"/>
  <c r="S223" i="17"/>
  <c r="S218" i="17"/>
  <c r="S191" i="17"/>
  <c r="S187" i="17"/>
  <c r="S181" i="17"/>
  <c r="S175" i="17"/>
  <c r="S205" i="17"/>
  <c r="S164" i="17"/>
  <c r="S158" i="17"/>
  <c r="S147" i="17"/>
  <c r="S144" i="17"/>
  <c r="S142" i="17"/>
  <c r="S134" i="17"/>
  <c r="S129" i="17"/>
  <c r="S125" i="17"/>
  <c r="S200" i="17"/>
  <c r="S108" i="17"/>
  <c r="S105" i="17"/>
  <c r="S96" i="17"/>
  <c r="S89" i="17"/>
  <c r="S84" i="17"/>
  <c r="S82" i="17"/>
  <c r="S77" i="17"/>
  <c r="S75" i="17"/>
  <c r="S65" i="17"/>
  <c r="S62" i="17"/>
  <c r="S53" i="17"/>
  <c r="S50" i="17"/>
  <c r="S43" i="17"/>
  <c r="S38" i="17"/>
  <c r="S24" i="17"/>
  <c r="S21" i="17"/>
  <c r="S17" i="17"/>
  <c r="S16" i="17"/>
  <c r="S3" i="17"/>
  <c r="S233" i="17"/>
  <c r="S234" i="17"/>
  <c r="S235" i="17"/>
  <c r="S236" i="17"/>
  <c r="S237" i="17"/>
  <c r="S238" i="17"/>
  <c r="S239" i="17"/>
  <c r="S224" i="17"/>
  <c r="S225" i="17"/>
  <c r="S226" i="17"/>
  <c r="S227" i="17"/>
  <c r="S228" i="17"/>
  <c r="S229" i="17"/>
  <c r="S230" i="17"/>
  <c r="S219" i="17"/>
  <c r="S220" i="17"/>
  <c r="S222" i="17"/>
  <c r="S192" i="17"/>
  <c r="S193" i="17"/>
  <c r="S194" i="17"/>
  <c r="S195" i="17"/>
  <c r="S188" i="17"/>
  <c r="S189" i="17"/>
  <c r="S190" i="17"/>
  <c r="S182" i="17"/>
  <c r="S183" i="17"/>
  <c r="S184" i="17"/>
  <c r="S176" i="17"/>
  <c r="S177" i="17"/>
  <c r="S178" i="17"/>
  <c r="S179" i="17"/>
  <c r="S180" i="17"/>
  <c r="S169" i="17"/>
  <c r="S170" i="17"/>
  <c r="S171" i="17"/>
  <c r="S206" i="17"/>
  <c r="S165" i="17"/>
  <c r="S210" i="17"/>
  <c r="S166" i="17"/>
  <c r="S167" i="17"/>
  <c r="S168" i="17"/>
  <c r="S159" i="17"/>
  <c r="S160" i="17"/>
  <c r="S161" i="17"/>
  <c r="S148" i="17"/>
  <c r="S149" i="17"/>
  <c r="S150" i="17"/>
  <c r="S151" i="17"/>
  <c r="S152" i="17"/>
  <c r="S153" i="17"/>
  <c r="S154" i="17"/>
  <c r="S155" i="17"/>
  <c r="S156" i="17"/>
  <c r="S157" i="17"/>
  <c r="S135" i="17"/>
  <c r="S136" i="17"/>
  <c r="S137" i="17"/>
  <c r="S138" i="17"/>
  <c r="S139" i="17"/>
  <c r="S140" i="17"/>
  <c r="S141" i="17"/>
  <c r="S126" i="17"/>
  <c r="S127" i="17"/>
  <c r="S201" i="17"/>
  <c r="S202" i="17"/>
  <c r="S203" i="17"/>
  <c r="S204" i="17"/>
  <c r="S114" i="17"/>
  <c r="S115" i="17"/>
  <c r="S116" i="17"/>
  <c r="S117" i="17"/>
  <c r="S118" i="17"/>
  <c r="S119" i="17"/>
  <c r="S120" i="17"/>
  <c r="S109" i="17"/>
  <c r="S110" i="17"/>
  <c r="S111" i="17"/>
  <c r="S112" i="17"/>
  <c r="S113" i="17"/>
  <c r="S97" i="17"/>
  <c r="S98" i="17"/>
  <c r="S99" i="17"/>
  <c r="S100" i="17"/>
  <c r="S101" i="17"/>
  <c r="S102" i="17"/>
  <c r="S103" i="17"/>
  <c r="S90" i="17"/>
  <c r="S91" i="17"/>
  <c r="S92" i="17"/>
  <c r="S93" i="17"/>
  <c r="S94" i="17"/>
  <c r="S95" i="17"/>
  <c r="S78" i="17"/>
  <c r="S79" i="17"/>
  <c r="S80" i="17"/>
  <c r="S76" i="17"/>
  <c r="S66" i="17"/>
  <c r="S67" i="17"/>
  <c r="S68" i="17"/>
  <c r="S69" i="17"/>
  <c r="S70" i="17"/>
  <c r="S71" i="17"/>
  <c r="S72" i="17"/>
  <c r="S73" i="17"/>
  <c r="S74" i="17"/>
  <c r="S54" i="17"/>
  <c r="S55" i="17"/>
  <c r="S56" i="17"/>
  <c r="S57" i="17"/>
  <c r="S58" i="17"/>
  <c r="S59" i="17"/>
  <c r="S60" i="17"/>
  <c r="S51" i="17"/>
  <c r="S52" i="17"/>
  <c r="S44" i="17"/>
  <c r="S45" i="17"/>
  <c r="S46" i="17"/>
  <c r="S39" i="17"/>
  <c r="S40" i="17"/>
  <c r="S41" i="17"/>
  <c r="S25" i="17"/>
  <c r="S26" i="17"/>
  <c r="S27" i="17"/>
  <c r="S28" i="17"/>
  <c r="S29" i="17"/>
  <c r="S30" i="17"/>
  <c r="S31" i="17"/>
  <c r="S32" i="17"/>
  <c r="S33" i="17"/>
  <c r="S34" i="17"/>
  <c r="S35" i="17"/>
  <c r="S36" i="17"/>
  <c r="S37" i="17"/>
  <c r="S18" i="17"/>
  <c r="S19" i="17"/>
  <c r="S4" i="17"/>
  <c r="S5" i="17"/>
  <c r="S6" i="17"/>
  <c r="S7" i="17"/>
  <c r="S8" i="17"/>
  <c r="S9" i="17"/>
  <c r="S10" i="17"/>
  <c r="S11" i="17"/>
  <c r="S12" i="17"/>
  <c r="S13" i="17"/>
  <c r="S14" i="17"/>
  <c r="S15" i="17"/>
  <c r="S215" i="17" l="1"/>
  <c r="S214" i="17"/>
  <c r="S231" i="17"/>
  <c r="S240" i="17"/>
  <c r="S216" i="17"/>
  <c r="S217" i="17" s="1"/>
  <c r="E313" i="17"/>
  <c r="I308" i="17"/>
  <c r="H308" i="17"/>
  <c r="G308" i="17"/>
  <c r="J307" i="17" s="1"/>
  <c r="E315" i="17"/>
  <c r="E314" i="17"/>
  <c r="D226" i="18"/>
  <c r="R185" i="17"/>
  <c r="Q185" i="17"/>
  <c r="P185" i="17"/>
  <c r="O185" i="17"/>
  <c r="N185" i="17"/>
  <c r="M185" i="17"/>
  <c r="S185" i="17"/>
  <c r="S196" i="17"/>
  <c r="S162" i="17"/>
  <c r="S143" i="17"/>
  <c r="S121" i="17"/>
  <c r="S104" i="17"/>
  <c r="S81" i="17"/>
  <c r="S61" i="17"/>
  <c r="S47" i="17"/>
  <c r="S42" i="17"/>
  <c r="S22" i="17"/>
  <c r="B299" i="17"/>
  <c r="B297" i="17"/>
  <c r="B296" i="17"/>
  <c r="B295" i="17"/>
  <c r="B294" i="17"/>
  <c r="B293" i="17"/>
  <c r="K305" i="17" l="1"/>
  <c r="E305" i="17" s="1"/>
  <c r="K307" i="17"/>
  <c r="E307" i="17" s="1"/>
  <c r="K306" i="17"/>
  <c r="E306" i="17" s="1"/>
  <c r="K304" i="17"/>
  <c r="E304" i="17" s="1"/>
  <c r="K303" i="17"/>
  <c r="L303" i="17"/>
  <c r="F303" i="17" s="1"/>
  <c r="L305" i="17"/>
  <c r="F305" i="17" s="1"/>
  <c r="L304" i="17"/>
  <c r="F304" i="17" s="1"/>
  <c r="L306" i="17"/>
  <c r="F306" i="17" s="1"/>
  <c r="L307" i="17"/>
  <c r="F307" i="17" s="1"/>
  <c r="B266" i="17"/>
  <c r="E316" i="17"/>
  <c r="J304" i="17"/>
  <c r="D304" i="17" s="1"/>
  <c r="J303" i="17"/>
  <c r="J305" i="17"/>
  <c r="D305" i="17" s="1"/>
  <c r="J306" i="17"/>
  <c r="D306" i="17" s="1"/>
  <c r="D307" i="17"/>
  <c r="C289" i="17"/>
  <c r="C287" i="17"/>
  <c r="C286" i="17"/>
  <c r="C285" i="17"/>
  <c r="C284" i="17"/>
  <c r="K308" i="17" l="1"/>
  <c r="E308" i="17" s="1"/>
  <c r="E303" i="17"/>
  <c r="L308" i="17"/>
  <c r="F308" i="17" s="1"/>
  <c r="B304" i="17"/>
  <c r="J308" i="17"/>
  <c r="B306" i="17"/>
  <c r="D303" i="17"/>
  <c r="D308" i="17" s="1"/>
  <c r="B307" i="17"/>
  <c r="B305" i="17"/>
  <c r="C290" i="17"/>
  <c r="Q231" i="17"/>
  <c r="P231" i="17"/>
  <c r="R186" i="17"/>
  <c r="S186" i="17"/>
  <c r="O231" i="17"/>
  <c r="Q186" i="17"/>
  <c r="P186" i="17"/>
  <c r="M231" i="17"/>
  <c r="M186" i="17"/>
  <c r="R231" i="17"/>
  <c r="O186" i="17"/>
  <c r="N186" i="17"/>
  <c r="B303" i="17" l="1"/>
  <c r="B308" i="17" s="1"/>
  <c r="P240" i="17"/>
  <c r="P241" i="17" s="1"/>
  <c r="P242" i="17" s="1"/>
  <c r="P243" i="17" s="1"/>
  <c r="O240" i="17"/>
  <c r="O241" i="17" s="1"/>
  <c r="O242" i="17" s="1"/>
  <c r="O243" i="17" s="1"/>
  <c r="R145" i="17"/>
  <c r="Q145" i="17"/>
  <c r="P145" i="17"/>
  <c r="O145" i="17"/>
  <c r="N145" i="17"/>
  <c r="M145" i="17"/>
  <c r="R130" i="17"/>
  <c r="P130" i="17"/>
  <c r="O130" i="17"/>
  <c r="N130" i="17"/>
  <c r="R106" i="17"/>
  <c r="Q106" i="17"/>
  <c r="P106" i="17"/>
  <c r="O106" i="17"/>
  <c r="N106" i="17"/>
  <c r="M106" i="17"/>
  <c r="L106" i="17"/>
  <c r="R85" i="17"/>
  <c r="Q85" i="17"/>
  <c r="P85" i="17"/>
  <c r="O85" i="17"/>
  <c r="N85" i="17"/>
  <c r="M85" i="17"/>
  <c r="L85" i="17"/>
  <c r="R83" i="17"/>
  <c r="Q83" i="17"/>
  <c r="P83" i="17"/>
  <c r="O83" i="17"/>
  <c r="N83" i="17"/>
  <c r="M83" i="17"/>
  <c r="L83" i="17"/>
  <c r="R63" i="17"/>
  <c r="Q63" i="17"/>
  <c r="P63" i="17"/>
  <c r="O63" i="17"/>
  <c r="N63" i="17"/>
  <c r="M63" i="17"/>
  <c r="L63" i="17"/>
  <c r="Q61" i="17"/>
  <c r="R47" i="17"/>
  <c r="Q47" i="17"/>
  <c r="O47" i="17"/>
  <c r="N47" i="17"/>
  <c r="M47" i="17"/>
  <c r="L47" i="17"/>
  <c r="L247" i="17" s="1"/>
  <c r="R42" i="17"/>
  <c r="Q42" i="17"/>
  <c r="P42" i="17"/>
  <c r="O42" i="17"/>
  <c r="N42" i="17"/>
  <c r="M42" i="17"/>
  <c r="L42" i="17"/>
  <c r="R22" i="17"/>
  <c r="Q22" i="17"/>
  <c r="P22" i="17"/>
  <c r="O22" i="17"/>
  <c r="N22" i="17"/>
  <c r="M22" i="17"/>
  <c r="L22" i="17"/>
  <c r="L246" i="17" s="1"/>
  <c r="N247" i="17" l="1"/>
  <c r="O247" i="17"/>
  <c r="M247" i="17"/>
  <c r="O246" i="17"/>
  <c r="R247" i="17"/>
  <c r="Q247" i="17"/>
  <c r="P246" i="17"/>
  <c r="E275" i="17"/>
  <c r="F275" i="17"/>
  <c r="E274" i="17"/>
  <c r="H275" i="17"/>
  <c r="L48" i="17"/>
  <c r="Q48" i="17"/>
  <c r="O48" i="17"/>
  <c r="J275" i="17"/>
  <c r="R48" i="17"/>
  <c r="M48" i="17"/>
  <c r="M20" i="17"/>
  <c r="Q64" i="17"/>
  <c r="O20" i="17"/>
  <c r="Q130" i="17"/>
  <c r="J274" i="17" s="1"/>
  <c r="Q162" i="17"/>
  <c r="Q163" i="17" s="1"/>
  <c r="R240" i="17"/>
  <c r="R241" i="17" s="1"/>
  <c r="R242" i="17" s="1"/>
  <c r="R243" i="17" s="1"/>
  <c r="P20" i="17"/>
  <c r="G274" i="17"/>
  <c r="L61" i="17"/>
  <c r="L64" i="17" s="1"/>
  <c r="Q20" i="17"/>
  <c r="H273" i="17"/>
  <c r="H274" i="17"/>
  <c r="M61" i="17"/>
  <c r="M64" i="17" s="1"/>
  <c r="M81" i="17"/>
  <c r="M86" i="17" s="1"/>
  <c r="M121" i="17"/>
  <c r="M122" i="17" s="1"/>
  <c r="N61" i="17"/>
  <c r="N64" i="17" s="1"/>
  <c r="M240" i="17"/>
  <c r="M241" i="17" s="1"/>
  <c r="M242" i="17" s="1"/>
  <c r="M243" i="17" s="1"/>
  <c r="R20" i="17"/>
  <c r="I274" i="17"/>
  <c r="I273" i="17"/>
  <c r="N48" i="17"/>
  <c r="G275" i="17"/>
  <c r="O61" i="17"/>
  <c r="O64" i="17" s="1"/>
  <c r="M130" i="17"/>
  <c r="N240" i="17"/>
  <c r="N241" i="17" s="1"/>
  <c r="N242" i="17" s="1"/>
  <c r="N243" i="17" s="1"/>
  <c r="P47" i="17"/>
  <c r="P61" i="17"/>
  <c r="P64" i="17" s="1"/>
  <c r="O162" i="17"/>
  <c r="O163" i="17" s="1"/>
  <c r="M196" i="17"/>
  <c r="M197" i="17" s="1"/>
  <c r="M198" i="17" s="1"/>
  <c r="L20" i="17"/>
  <c r="L245" i="17" s="1"/>
  <c r="N20" i="17"/>
  <c r="R61" i="17"/>
  <c r="R64" i="17" s="1"/>
  <c r="P162" i="17"/>
  <c r="P163" i="17" s="1"/>
  <c r="Q240" i="17"/>
  <c r="Q241" i="17" s="1"/>
  <c r="Q242" i="17" s="1"/>
  <c r="Q243" i="17" s="1"/>
  <c r="N81" i="17"/>
  <c r="N86" i="17" s="1"/>
  <c r="O104" i="17"/>
  <c r="O107" i="17" s="1"/>
  <c r="Q121" i="17"/>
  <c r="Q122" i="17" s="1"/>
  <c r="L121" i="17"/>
  <c r="L122" i="17" s="1"/>
  <c r="Q81" i="17"/>
  <c r="Q86" i="17" s="1"/>
  <c r="L104" i="17"/>
  <c r="L107" i="17" s="1"/>
  <c r="N121" i="17"/>
  <c r="N122" i="17" s="1"/>
  <c r="M162" i="17"/>
  <c r="M163" i="17" s="1"/>
  <c r="N104" i="17"/>
  <c r="N107" i="17" s="1"/>
  <c r="P121" i="17"/>
  <c r="P122" i="17" s="1"/>
  <c r="N162" i="17"/>
  <c r="N163" i="17" s="1"/>
  <c r="P104" i="17"/>
  <c r="P107" i="17" s="1"/>
  <c r="R81" i="17"/>
  <c r="R86" i="17" s="1"/>
  <c r="M104" i="17"/>
  <c r="M107" i="17" s="1"/>
  <c r="Q104" i="17"/>
  <c r="Q107" i="17" s="1"/>
  <c r="R104" i="17"/>
  <c r="R107" i="17" s="1"/>
  <c r="P81" i="17"/>
  <c r="P86" i="17" s="1"/>
  <c r="O81" i="17"/>
  <c r="O86" i="17" s="1"/>
  <c r="L81" i="17"/>
  <c r="L86" i="17" s="1"/>
  <c r="R143" i="17"/>
  <c r="R146" i="17" s="1"/>
  <c r="Q143" i="17"/>
  <c r="Q146" i="17" s="1"/>
  <c r="O143" i="17"/>
  <c r="O146" i="17" s="1"/>
  <c r="N143" i="17"/>
  <c r="N146" i="17" s="1"/>
  <c r="M143" i="17"/>
  <c r="M146" i="17" s="1"/>
  <c r="O121" i="17"/>
  <c r="O122" i="17" s="1"/>
  <c r="R121" i="17"/>
  <c r="R122" i="17" s="1"/>
  <c r="R162" i="17"/>
  <c r="R163" i="17" s="1"/>
  <c r="N196" i="17"/>
  <c r="N197" i="17" s="1"/>
  <c r="N198" i="17" s="1"/>
  <c r="O196" i="17"/>
  <c r="O197" i="17" s="1"/>
  <c r="O198" i="17" s="1"/>
  <c r="P196" i="17"/>
  <c r="P197" i="17" s="1"/>
  <c r="P198" i="17" s="1"/>
  <c r="Q196" i="17"/>
  <c r="Q197" i="17" s="1"/>
  <c r="Q198" i="17" s="1"/>
  <c r="R196" i="17"/>
  <c r="R197" i="17" s="1"/>
  <c r="R198" i="17" s="1"/>
  <c r="L132" i="17" l="1"/>
  <c r="L133" i="17" s="1"/>
  <c r="F273" i="17"/>
  <c r="Q246" i="17"/>
  <c r="I275" i="17"/>
  <c r="P247" i="17"/>
  <c r="N246" i="17"/>
  <c r="R246" i="17"/>
  <c r="M246" i="17"/>
  <c r="F274" i="17"/>
  <c r="O87" i="17"/>
  <c r="P48" i="17"/>
  <c r="P143" i="17"/>
  <c r="P146" i="17" s="1"/>
  <c r="G273" i="17"/>
  <c r="J273" i="17"/>
  <c r="L87" i="17"/>
  <c r="R87" i="17"/>
  <c r="Q23" i="17"/>
  <c r="Q49" i="17" s="1"/>
  <c r="P87" i="17"/>
  <c r="N23" i="17"/>
  <c r="N49" i="17" s="1"/>
  <c r="M87" i="17"/>
  <c r="Q87" i="17"/>
  <c r="P23" i="17"/>
  <c r="M23" i="17"/>
  <c r="M49" i="17" s="1"/>
  <c r="R23" i="17"/>
  <c r="L23" i="17"/>
  <c r="L49" i="17" s="1"/>
  <c r="N87" i="17"/>
  <c r="O23" i="17"/>
  <c r="O49" i="17" s="1"/>
  <c r="S145" i="17"/>
  <c r="S85" i="17"/>
  <c r="S83" i="17"/>
  <c r="S63" i="17"/>
  <c r="R49" i="17" l="1"/>
  <c r="R88" i="17" s="1"/>
  <c r="S247" i="17"/>
  <c r="C275" i="17"/>
  <c r="L88" i="17"/>
  <c r="L244" i="17" s="1"/>
  <c r="N88" i="17"/>
  <c r="Q88" i="17"/>
  <c r="M88" i="17"/>
  <c r="O88" i="17"/>
  <c r="P49" i="17"/>
  <c r="P88" i="17" s="1"/>
  <c r="C278" i="17"/>
  <c r="S64" i="17"/>
  <c r="S86" i="17"/>
  <c r="S130" i="17"/>
  <c r="S146" i="17"/>
  <c r="S197" i="17"/>
  <c r="S198" i="17" s="1"/>
  <c r="S241" i="17"/>
  <c r="S242" i="17" s="1"/>
  <c r="S243" i="17" s="1"/>
  <c r="B265" i="17" s="1"/>
  <c r="S106" i="17"/>
  <c r="S163" i="17"/>
  <c r="S122" i="17"/>
  <c r="B267" i="17" l="1"/>
  <c r="S246" i="17"/>
  <c r="C273" i="17"/>
  <c r="B261" i="17" s="1"/>
  <c r="C280" i="17"/>
  <c r="B262" i="17"/>
  <c r="C274" i="17"/>
  <c r="C279" i="17"/>
  <c r="S107" i="17"/>
  <c r="S87" i="17"/>
  <c r="S48" i="17"/>
  <c r="C281" i="17" l="1"/>
  <c r="B298" i="17" l="1"/>
  <c r="B300" i="17" s="1"/>
  <c r="S20" i="17"/>
  <c r="S23" i="17" l="1"/>
  <c r="S49" i="17" s="1"/>
  <c r="S88" i="17" s="1"/>
  <c r="P128" i="17"/>
  <c r="O128" i="17"/>
  <c r="M128" i="17"/>
  <c r="Q128" i="17"/>
  <c r="N128" i="17"/>
  <c r="R128" i="17"/>
  <c r="S128" i="17"/>
  <c r="P131" i="17" l="1"/>
  <c r="P132" i="17" s="1"/>
  <c r="P133" i="17" s="1"/>
  <c r="M131" i="17"/>
  <c r="M132" i="17" s="1"/>
  <c r="M133" i="17" s="1"/>
  <c r="R131" i="17"/>
  <c r="N131" i="17"/>
  <c r="N132" i="17" s="1"/>
  <c r="N133" i="17" s="1"/>
  <c r="Q131" i="17"/>
  <c r="Q132" i="17" s="1"/>
  <c r="Q133" i="17" s="1"/>
  <c r="O131" i="17"/>
  <c r="O132" i="17" s="1"/>
  <c r="O133" i="17" s="1"/>
  <c r="S131" i="17"/>
  <c r="S132" i="17" s="1"/>
  <c r="S133" i="17" s="1"/>
  <c r="R132" i="17" l="1"/>
  <c r="R133" i="17" s="1"/>
  <c r="R172" i="17" l="1"/>
  <c r="N172" i="17"/>
  <c r="N173" i="17" s="1"/>
  <c r="N174" i="17" s="1"/>
  <c r="N199" i="17" s="1"/>
  <c r="N244" i="17" s="1"/>
  <c r="Q172" i="17"/>
  <c r="J271" i="17" s="1"/>
  <c r="S172" i="17"/>
  <c r="M172" i="17"/>
  <c r="P172" i="17"/>
  <c r="I271" i="17" s="1"/>
  <c r="O172" i="17"/>
  <c r="R173" i="17" l="1"/>
  <c r="M245" i="17"/>
  <c r="F271" i="17"/>
  <c r="N245" i="17"/>
  <c r="G271" i="17"/>
  <c r="O245" i="17"/>
  <c r="H271" i="17"/>
  <c r="C271" i="17"/>
  <c r="C272" i="17"/>
  <c r="I272" i="17"/>
  <c r="P245" i="17"/>
  <c r="B260" i="17"/>
  <c r="R174" i="17"/>
  <c r="K272" i="17"/>
  <c r="Q245" i="17"/>
  <c r="R245" i="17"/>
  <c r="P173" i="17"/>
  <c r="P174" i="17" s="1"/>
  <c r="P199" i="17" s="1"/>
  <c r="P244" i="17" s="1"/>
  <c r="M173" i="17"/>
  <c r="M174" i="17" s="1"/>
  <c r="M199" i="17" s="1"/>
  <c r="M244" i="17" s="1"/>
  <c r="F272" i="17"/>
  <c r="Q173" i="17"/>
  <c r="Q174" i="17" s="1"/>
  <c r="Q199" i="17" s="1"/>
  <c r="Q244" i="17" s="1"/>
  <c r="J272" i="17"/>
  <c r="R199" i="17"/>
  <c r="R244" i="17" s="1"/>
  <c r="S245" i="17"/>
  <c r="H272" i="17"/>
  <c r="S173" i="17"/>
  <c r="S174" i="17" s="1"/>
  <c r="S199" i="17" s="1"/>
  <c r="B259" i="17" s="1"/>
  <c r="G272" i="17"/>
  <c r="O173" i="17"/>
  <c r="O174" i="17" s="1"/>
  <c r="O199" i="17" s="1"/>
  <c r="O244" i="17" s="1"/>
  <c r="M277" i="17" l="1"/>
  <c r="S244" i="17"/>
  <c r="B268" i="17" l="1"/>
  <c r="B264" i="17"/>
  <c r="B310" i="17"/>
  <c r="B311" i="17" s="1"/>
  <c r="E272" i="17" l="1"/>
  <c r="E271" i="17" l="1"/>
  <c r="E273" i="17" l="1"/>
</calcChain>
</file>

<file path=xl/comments1.xml><?xml version="1.0" encoding="utf-8"?>
<comments xmlns="http://schemas.openxmlformats.org/spreadsheetml/2006/main">
  <authors>
    <author>Ren, Hui (OCBDD)</author>
  </authors>
  <commentList>
    <comment ref="E128" authorId="0" shapeId="0">
      <text>
        <r>
          <rPr>
            <b/>
            <sz val="9"/>
            <color indexed="81"/>
            <rFont val="Tahoma"/>
            <family val="2"/>
          </rPr>
          <t>Ren, Hui (OCBDD):</t>
        </r>
        <r>
          <rPr>
            <sz val="9"/>
            <color indexed="81"/>
            <rFont val="Tahoma"/>
            <family val="2"/>
          </rPr>
          <t xml:space="preserve">
Two budget line under activity 2.1.3 has been removed.
USD 4,500,000 DA co-financing budget under Sub activity 2.1.3.3 ;
and USD 500,000 GCF proceeds budget under Sub activity 2.1.3.2</t>
        </r>
      </text>
    </comment>
  </commentList>
</comments>
</file>

<file path=xl/sharedStrings.xml><?xml version="1.0" encoding="utf-8"?>
<sst xmlns="http://schemas.openxmlformats.org/spreadsheetml/2006/main" count="2092" uniqueCount="780">
  <si>
    <t>Budget Line No</t>
  </si>
  <si>
    <t>Component</t>
  </si>
  <si>
    <t>Output</t>
  </si>
  <si>
    <t>Activity</t>
  </si>
  <si>
    <t>Sub-Activity</t>
  </si>
  <si>
    <t>Financing source</t>
  </si>
  <si>
    <t>GCF Cost category</t>
  </si>
  <si>
    <t>Unit</t>
  </si>
  <si>
    <t>Unit Cost</t>
  </si>
  <si>
    <t>Quantity</t>
  </si>
  <si>
    <t>Executing Entity</t>
  </si>
  <si>
    <t>Total amount Y1</t>
  </si>
  <si>
    <t>Total amount Y2</t>
  </si>
  <si>
    <t>Total amount Y3</t>
  </si>
  <si>
    <t>Total amount Y4</t>
  </si>
  <si>
    <t>Total amount Y5</t>
  </si>
  <si>
    <t>Total amount Y6</t>
  </si>
  <si>
    <t>Total amount Y7</t>
  </si>
  <si>
    <t>Total Costs</t>
  </si>
  <si>
    <t>BLN 1.1.1.a-GCF</t>
  </si>
  <si>
    <t>Component 1</t>
  </si>
  <si>
    <t>Ouptput 1.1: Strengthened capacity and coordination for Climate Information Services (CIS)</t>
  </si>
  <si>
    <t>Activity 1.1.1: Strengthen Technical Working Groups (TWG) for CIS and CRA services</t>
  </si>
  <si>
    <t xml:space="preserve">Sub-activity 1.1.1.1 [DA] Establish and facilitate TWGs and CIS Platform </t>
  </si>
  <si>
    <t>GCF</t>
  </si>
  <si>
    <t>Training, workshops, and conference</t>
  </si>
  <si>
    <t>No.</t>
  </si>
  <si>
    <t>DA</t>
  </si>
  <si>
    <t>BLN 1.1.1.b-GCF</t>
  </si>
  <si>
    <t>Regional</t>
  </si>
  <si>
    <t>BLN 1.1.1.c-GCF</t>
  </si>
  <si>
    <t>Sets</t>
  </si>
  <si>
    <t>BLN 1.1.1.d-GCF</t>
  </si>
  <si>
    <t>Travel</t>
  </si>
  <si>
    <t>BLN 1.1.1.e-GCF</t>
  </si>
  <si>
    <t>Local Consultant</t>
  </si>
  <si>
    <t>Months</t>
  </si>
  <si>
    <t>BLN 1.1.1.f-GCF</t>
  </si>
  <si>
    <t>Local consultant</t>
  </si>
  <si>
    <t>BLN 1.1.1.g-GCF</t>
  </si>
  <si>
    <t>BLN 1.1.1.h-GCF</t>
  </si>
  <si>
    <t>Equipment</t>
  </si>
  <si>
    <t>BLN 1.1.1.i-GCF</t>
  </si>
  <si>
    <t>BLN 1.1.1.j-GCF</t>
  </si>
  <si>
    <t>BLN 1.1.1.k-GCF</t>
  </si>
  <si>
    <t>Provincial</t>
  </si>
  <si>
    <t>BLN 1.1.1.l-GCF</t>
  </si>
  <si>
    <t>BLN 1.1.1.m-GCF</t>
  </si>
  <si>
    <t>Professional/Contractual Services</t>
  </si>
  <si>
    <t>BLN 1.1.1.n-GCF</t>
  </si>
  <si>
    <t>Sub-activity 1.1.1.2 [PAGASA] Facilitate TWGs and CIS Platform to produce and disseminate CIS</t>
  </si>
  <si>
    <t>PAGASA</t>
  </si>
  <si>
    <t>BLN 1.1.1.o-GCF</t>
  </si>
  <si>
    <t>Sub-activity 1.1.1.3 [FAO] Provide training and technical support for TWGs and CIS Platform</t>
  </si>
  <si>
    <t>FAO</t>
  </si>
  <si>
    <t>BLN 1.1.1.p-GCF</t>
  </si>
  <si>
    <t>Staff Cost</t>
  </si>
  <si>
    <t>Days</t>
  </si>
  <si>
    <t>BLN 1.1.1.q-GCF</t>
  </si>
  <si>
    <t>GCF - 1.1.1.0</t>
  </si>
  <si>
    <t>Activity 1.1.1 Total (GCF finance)</t>
  </si>
  <si>
    <t>BLN 1.1.1.a-DA</t>
  </si>
  <si>
    <t>Sub-activity 1.1.1.4 [DA] CIS developed by National Support Specialists</t>
  </si>
  <si>
    <t>DA - 1.1.1.0</t>
  </si>
  <si>
    <t>Activity 1.1.1 Total (DA finance)</t>
  </si>
  <si>
    <t>BLN 1.1.1.0</t>
  </si>
  <si>
    <t>Activity 1.1.1 Total (all sources)</t>
  </si>
  <si>
    <t>BLN 1.1.2.a-GCF</t>
  </si>
  <si>
    <t xml:space="preserve">Activity 1.1.2: Strengthen capacity to produce CIS </t>
  </si>
  <si>
    <t>Sub-activity 1.1.2.1 [PAGASA] Upgrade agromet data, deliver training and lead the production of improved CIS</t>
  </si>
  <si>
    <t>BLN 1.1.2.b-GCF</t>
  </si>
  <si>
    <t>BLN 1.1.2.c-GCF</t>
  </si>
  <si>
    <t>BLN 1.1.2.d-GCF</t>
  </si>
  <si>
    <t>BLN 1.1.2.e-GCF</t>
  </si>
  <si>
    <t>BLN 1.1.2.f-GCF</t>
  </si>
  <si>
    <t>BLN 1.1.2.g-GCF</t>
  </si>
  <si>
    <t>BLN 1.1.2.h-GCF</t>
  </si>
  <si>
    <t>BLN 1.1.2.i-GCF</t>
  </si>
  <si>
    <t>BLN 1.1.2.j-GCF</t>
  </si>
  <si>
    <t>Person-days</t>
  </si>
  <si>
    <t>BLN 1.1.2.k-GCF</t>
  </si>
  <si>
    <t>BLN 1.1.2.l-GCF</t>
  </si>
  <si>
    <t>BLN 1.1.2.m-GCF</t>
  </si>
  <si>
    <t>BLN 1.1.2.n-GCF</t>
  </si>
  <si>
    <t>BLN 1.1.2.o-GCF</t>
  </si>
  <si>
    <t>Sub-activity 1.1.2.2 [FAO] Provide technical support and quality assurance of CIS production</t>
  </si>
  <si>
    <t>International Consultant</t>
  </si>
  <si>
    <t>BLN 1.1.2.p-GCF</t>
  </si>
  <si>
    <t>BLN 1.1.2.q-GCF</t>
  </si>
  <si>
    <t>BLN 1.1.2.r-GCF</t>
  </si>
  <si>
    <t>GCF - 1.1.2.0</t>
  </si>
  <si>
    <t>Activity 1.1.2 Total (GCF finance)</t>
  </si>
  <si>
    <t>BLN 1.1.2.a-PAGASA</t>
  </si>
  <si>
    <t>Sub-activity 1.1.2.3 [PAGASA] Operation &amp; Maintenance of agromet network</t>
  </si>
  <si>
    <t>BLN 1.1.2.b-PAGASA</t>
  </si>
  <si>
    <t>BLN 1.1.2.c-PAGASA</t>
  </si>
  <si>
    <t>BLN 1.1.2.d-PAGASA</t>
  </si>
  <si>
    <t>PAGASA - 1.1.2.0</t>
  </si>
  <si>
    <t>Activity 1.1.2 Total (PAGASA finance)</t>
  </si>
  <si>
    <t>BLN 1.1.2.0</t>
  </si>
  <si>
    <t>Activity 1.1.2 Total (all sources)</t>
  </si>
  <si>
    <t>BLN 1.1.0.0</t>
  </si>
  <si>
    <t>Output 1.1 Total</t>
  </si>
  <si>
    <t>BLN 1.2.1.a-GCF</t>
  </si>
  <si>
    <t>Output 1.2: Develop capacity for localized CRA services</t>
  </si>
  <si>
    <t xml:space="preserve">Activity 1.2.1: Prepare CRA strategic plans </t>
  </si>
  <si>
    <t>Sub-activity 1.2.1.1 [DA] Facilitate participatory CRA strategic planning</t>
  </si>
  <si>
    <t>BLN 1.2.1.b-GCF</t>
  </si>
  <si>
    <t>BLN 1.2.1.c-GCF</t>
  </si>
  <si>
    <t>BLN 1.2.1.d-GCF</t>
  </si>
  <si>
    <t>Sub-activity 1.2.1.2 [FAO] Support the preparation of evidence-based CRA Strategic Plans and identification of CRA practices and services</t>
  </si>
  <si>
    <t>BLN 1.2.1.e-GCF</t>
  </si>
  <si>
    <t>BLN 1.2.1.f-GCF</t>
  </si>
  <si>
    <t>BLN 1.2.1.g-GCF</t>
  </si>
  <si>
    <t>BLN 1.2.1.h-GCF</t>
  </si>
  <si>
    <t>BLN 1.2.1.i-GCF</t>
  </si>
  <si>
    <t>BLN 1.2.1.j-GCF</t>
  </si>
  <si>
    <t>BLN 1.2.1.k-GCF</t>
  </si>
  <si>
    <t>GCF - 1.2.1.0</t>
  </si>
  <si>
    <t>Activity 1.2.1 Total (GCF finance)</t>
  </si>
  <si>
    <t>BLN 1.2.1.a-DA</t>
  </si>
  <si>
    <t>Sub-activity 1.2.1.3 [DA] CRA strategic plans developed by National Specialists</t>
  </si>
  <si>
    <t>DA - 1.2.1.0</t>
  </si>
  <si>
    <t>Activity 1.2.1 Total (DA finance)</t>
  </si>
  <si>
    <t>BLN 1.2.1.0</t>
  </si>
  <si>
    <t>Activity 1.2.1 Total (all sources)</t>
  </si>
  <si>
    <t>BLN 1.2.2.a-GCF</t>
  </si>
  <si>
    <t xml:space="preserve">Activity 1.2.2: Develop CRA training and service delivery capacity </t>
  </si>
  <si>
    <t>Sub-activity 1.2.2.1 [DA] Develop and deliver CRA training</t>
  </si>
  <si>
    <t>BLN 1.2.2.b-GCF</t>
  </si>
  <si>
    <t>BLN 1.2.2.c-GCF</t>
  </si>
  <si>
    <t>Farmers</t>
  </si>
  <si>
    <t>BLN 1.2.2.d-GCF</t>
  </si>
  <si>
    <t>BLN 1.2.2.e-GCF</t>
  </si>
  <si>
    <t>BLN 1.2.2.f-GCF</t>
  </si>
  <si>
    <t>BLN 1.2.2.g-GCF</t>
  </si>
  <si>
    <t>BLN 1.2.2.h-GCF</t>
  </si>
  <si>
    <t>BLN 1.2.2.i-GCF</t>
  </si>
  <si>
    <t>BLN 1.2.2.j-GCF</t>
  </si>
  <si>
    <t>BLN 1.2.2.k-GCF</t>
  </si>
  <si>
    <t>Sub-activity 1.2.2.2 [PAGASA] Strengthen PAGASA capacities for CRA</t>
  </si>
  <si>
    <t>BLN 1.2.2.l-GCF</t>
  </si>
  <si>
    <t>BLN 1.2.2.m-GCF</t>
  </si>
  <si>
    <t>Sub-activity 1.2.2.3 [FAO] Technical support for CRA capacity development</t>
  </si>
  <si>
    <t>BLN 1.2.2.n-GCF</t>
  </si>
  <si>
    <t>BLN 1.2.2.o-GCF</t>
  </si>
  <si>
    <t>BLN 1.2.2.p-GCF</t>
  </si>
  <si>
    <t>GCF - 1.2.2.0</t>
  </si>
  <si>
    <t>Activity 1.2.2 Total (GCF finance)</t>
  </si>
  <si>
    <t>BLN 1.2.2.a-DA</t>
  </si>
  <si>
    <t>Sub-activity 1.2.2.4 [DA] CRA capacity and service development by Regional Support Specialists</t>
  </si>
  <si>
    <t>DA - 1.2.2.0</t>
  </si>
  <si>
    <t>Activity 1.2.2 Total (DA finance)</t>
  </si>
  <si>
    <t>BLN 1.2.2.a-PAGASA</t>
  </si>
  <si>
    <t>Sub-activity 1.2.2.5 [PAGASA] CRA capacity and service development by Regional Technical Specialists</t>
  </si>
  <si>
    <t>PAGASA - 1.2.2.0</t>
  </si>
  <si>
    <t>Activity 1.2.2 Total (PAGASA finance)</t>
  </si>
  <si>
    <t>BLN 1.2.2.0</t>
  </si>
  <si>
    <t>Activity 1.2.2 Total (all sources)</t>
  </si>
  <si>
    <t>BLN 1.2.0.0</t>
  </si>
  <si>
    <t>Output 1.2 Total</t>
  </si>
  <si>
    <t>BLN 1.0.0.0</t>
  </si>
  <si>
    <t>Component 1 Total</t>
  </si>
  <si>
    <t>BLN 2.1.1.a-GCF</t>
  </si>
  <si>
    <t>Component 2</t>
  </si>
  <si>
    <t>Output 2.1:  CRA enterprise investment plans prepared and implemented</t>
  </si>
  <si>
    <t xml:space="preserve">Activity 2.1.1: Deliver CRA enterprise development training </t>
  </si>
  <si>
    <t>Sub-activity 2.1.1.1 [DA] Deliver CRA enterprise development training</t>
  </si>
  <si>
    <t>BLN 2.1.1.b-GCF</t>
  </si>
  <si>
    <t>BLN 2.1.1.c-GCF</t>
  </si>
  <si>
    <t>BLN 2.1.1.d-GCF</t>
  </si>
  <si>
    <t>BLN 2.1.1.e-GCF</t>
  </si>
  <si>
    <t>BLN 2.1.1.f-GCF</t>
  </si>
  <si>
    <t>BLN 2.1.1.g-GCF</t>
  </si>
  <si>
    <t>BLN 2.1.1.h-GCF</t>
  </si>
  <si>
    <t>Sub-activity 2.1.1.2 [FAO] Design and provide technical support for CRA enterprise development training</t>
  </si>
  <si>
    <t>BLN 2.1.1.i-GCF</t>
  </si>
  <si>
    <t>BLN 2.1.1.j-GCF</t>
  </si>
  <si>
    <t>BLN 2.1.1.k-GCF</t>
  </si>
  <si>
    <t>BLN 2.1.1.l-GCF</t>
  </si>
  <si>
    <t>BLN 2.1.1.m-GCF</t>
  </si>
  <si>
    <t>BLN 2.1.1.n-GCF</t>
  </si>
  <si>
    <t>BLN 2.1.1.o-GCF</t>
  </si>
  <si>
    <t>GCF - 2.1.1.0</t>
  </si>
  <si>
    <t>Activity 2.1.1 Total (GCF finance)</t>
  </si>
  <si>
    <t>BLN 2.1.1.a-DA</t>
  </si>
  <si>
    <t xml:space="preserve">Sub-activity 2.1.1.3 [DA] Provision of agricultural inputs for CRA practice experiment </t>
  </si>
  <si>
    <t>DA - 2.1.1.0</t>
  </si>
  <si>
    <t>Activity 2.1.1 Total (DA finance)</t>
  </si>
  <si>
    <t>BLN 2.1.1.0</t>
  </si>
  <si>
    <t>Activity 2.1.1 Total (all sources)</t>
  </si>
  <si>
    <t>BLN 2.1.2.a-GCF</t>
  </si>
  <si>
    <t xml:space="preserve">Activity 2.1.2: Support farmers’ organizations to prepare CRA enterprise investment plans </t>
  </si>
  <si>
    <t>Sub-activity 2.1.2.1 [DA] Facilitate CRA enterprise investment planning</t>
  </si>
  <si>
    <t>BLN 2.1.2.b-GCF</t>
  </si>
  <si>
    <t>BLN 2.1.2.c-GCF</t>
  </si>
  <si>
    <t>BLN 2.1.2.d-GCF</t>
  </si>
  <si>
    <t>BLN 2.1.2.e-GCF</t>
  </si>
  <si>
    <t>BLN 2.1.2.f-GCF</t>
  </si>
  <si>
    <t>BLN 2.1.2.l-GCF</t>
  </si>
  <si>
    <t>Sub-activity 2.1.2.2 [FAO] Capacity building and quality assurance of CRA enterprise investment plans</t>
  </si>
  <si>
    <t>BLN 2.1.2.m-GCF</t>
  </si>
  <si>
    <t>BLN 2.1.2.n-GCF</t>
  </si>
  <si>
    <t>BLN 2.1.2.o-GCF</t>
  </si>
  <si>
    <t>BLN 2.1.2.p-GCF</t>
  </si>
  <si>
    <t>BLN 2.1.2.q-GCF</t>
  </si>
  <si>
    <t>BLN 2.1.2.r-GCF</t>
  </si>
  <si>
    <t>GCF - 2.1.2.0</t>
  </si>
  <si>
    <t>Activity 2.1.2 Total (GCF finance)</t>
  </si>
  <si>
    <t>BLN 2.1.2.0</t>
  </si>
  <si>
    <t>Activity 2.1.2 Total (all sources)</t>
  </si>
  <si>
    <t>BLN 2.1.3.a-GCF</t>
  </si>
  <si>
    <t>Activity 2.1.3: Invest in and implement CRA enterprise investment plans</t>
  </si>
  <si>
    <t>Sub-activity 2.1.3.1 [DA] Support CRA enterprise investment plan implementation</t>
  </si>
  <si>
    <t>BLN 2.1.3.b-GCF</t>
  </si>
  <si>
    <t>Sub-activity 2.1.3.2 [FAO]  Catalyse and leverage finance for CRA Enterprise investment plan implementation</t>
  </si>
  <si>
    <t>BLN 2.1.3.c-GCF</t>
  </si>
  <si>
    <t>BLN 2.1.3.d-GCF</t>
  </si>
  <si>
    <t>GCF - 2.1.3.0</t>
  </si>
  <si>
    <t>Activity 2.1.3 Total (GCF finance)</t>
  </si>
  <si>
    <t>BLN 2.1.3.a-DA</t>
  </si>
  <si>
    <t>Sub-activity 2.1.3.3 [DA] Finance for CRA investment plan implementation</t>
  </si>
  <si>
    <t>DA - 2.1.3.0</t>
  </si>
  <si>
    <t>Activity 2.1.3 Total (DA finance)</t>
  </si>
  <si>
    <t>BLN 2.1.3.0</t>
  </si>
  <si>
    <t>Activity 2.1.3 Total  (all sources)</t>
  </si>
  <si>
    <t>BLN 2.1.0.0</t>
  </si>
  <si>
    <t>Output 2.1 Total</t>
  </si>
  <si>
    <t>BLN 2.0.0.0</t>
  </si>
  <si>
    <t>Component 2 Total</t>
  </si>
  <si>
    <t>BLN 3.1.1.a-GCF</t>
  </si>
  <si>
    <t>Component 3</t>
  </si>
  <si>
    <t xml:space="preserve">Output 3.1: CRA mainstreamed into national and LGU programmes  </t>
  </si>
  <si>
    <t>Activity 3.1.1: Heighten farmers’ awareness and understanding on CRA</t>
  </si>
  <si>
    <t>Sub-activity 3.1.1.1 [DA] Implement CRA awareness raising campaigns and peer learning</t>
  </si>
  <si>
    <t>BLN 3.1.1.b-GCF</t>
  </si>
  <si>
    <t>BLN 3.1.1.c-GCF</t>
  </si>
  <si>
    <t>BLN 3.1.1.d-GCF</t>
  </si>
  <si>
    <t>BLN 3.1.1.e-GCF</t>
  </si>
  <si>
    <t>BLN 3.1.1.f-GCF</t>
  </si>
  <si>
    <t>BLN 3.1.1.g-GCF</t>
  </si>
  <si>
    <t>BLN 3.1.1.h-GCF</t>
  </si>
  <si>
    <t>BLN 3.1.1.i-GCF</t>
  </si>
  <si>
    <t>Sub-activity 3.1.1.2 [FAO] Support CRA strategic communication</t>
  </si>
  <si>
    <t>GCF - 3.1.1.0</t>
  </si>
  <si>
    <t>Activity 3.1.1 Total (GCF finance)</t>
  </si>
  <si>
    <t>BLN 3.1.1.a-DA</t>
  </si>
  <si>
    <t>Sub-activity 3.1.1.3 [DA] CRA communication by DA</t>
  </si>
  <si>
    <t>DA - 3.1.1.0</t>
  </si>
  <si>
    <t>Activity 3.1.1 Total (DA finance)</t>
  </si>
  <si>
    <t>BLN 3.1.1.0</t>
  </si>
  <si>
    <t>Activity 3.1.1 Total (all sources)</t>
  </si>
  <si>
    <t>BLN 3.1.2.a-GCF</t>
  </si>
  <si>
    <t xml:space="preserve">Activity 3.1.2: Mainstream CRA practices and enterprise development into national and LGU programmes </t>
  </si>
  <si>
    <t xml:space="preserve">Sub-activity 3.1.2.1 [DA] Training and facilitation for CRA mainstreaming </t>
  </si>
  <si>
    <t>BLN 3.1.2.b-GCF</t>
  </si>
  <si>
    <t>BLN 3.1.2.c-GCF</t>
  </si>
  <si>
    <t>BLN 3.1.2.d-GCF</t>
  </si>
  <si>
    <t>BLN 3.1.2.e-GCF</t>
  </si>
  <si>
    <t>BLN 3.1.2.f-GCF</t>
  </si>
  <si>
    <t>BLN 3.1.2.g-GCF</t>
  </si>
  <si>
    <t>BLN 3.1.2.h-GCF</t>
  </si>
  <si>
    <t>BLN 3.1.2.i-GCF</t>
  </si>
  <si>
    <t>BLN 3.1.2.j-GCF</t>
  </si>
  <si>
    <t>BLN 3.1.2.k-GCF</t>
  </si>
  <si>
    <t>BLN 3.1.2.l-GCF</t>
  </si>
  <si>
    <t xml:space="preserve">Sub-activity 3.1.2.2 [FAO] Policy advisories and technical support for CRA mainstreaming  </t>
  </si>
  <si>
    <t>BLN 3.1.2.m-GCF</t>
  </si>
  <si>
    <t>BLN 3.1.2.n-GCF</t>
  </si>
  <si>
    <t>BLN 3.1.2.o-GCF</t>
  </si>
  <si>
    <t>GCF - 3.1.2.0</t>
  </si>
  <si>
    <t>Activity 3.1.2 Total (GCF finance)</t>
  </si>
  <si>
    <t>BLN 3.1.2.0</t>
  </si>
  <si>
    <t>Activity 3.1.2 Total (all sources)</t>
  </si>
  <si>
    <t>BLN 3.1.3.a-GCF</t>
  </si>
  <si>
    <t>Activity 3.1.3:   Develop a national CRA implementation monitoring system</t>
  </si>
  <si>
    <t>Sub-activity 3.1.3.1 [DA] Establish and operate the National CRA monitoring system</t>
  </si>
  <si>
    <t>BLN 3.1.3.b-GCF</t>
  </si>
  <si>
    <t>BLN 3.1.3.c-GCF</t>
  </si>
  <si>
    <t>BLN 3.1.3.d-GCF</t>
  </si>
  <si>
    <t>BLN 3.1.3.e-GCF</t>
  </si>
  <si>
    <t>BLN 3.1.3.f-GCF</t>
  </si>
  <si>
    <t xml:space="preserve">Sub-activity 3.1.3.2 [FAO] Technical support for monitoring and measuring adaptation and mitigation benefits of CRA </t>
  </si>
  <si>
    <t>BLN 3.1.3.g-GCF</t>
  </si>
  <si>
    <t>BLN 3.1.3.h-GCF</t>
  </si>
  <si>
    <t>GCF - 3.1.3.0</t>
  </si>
  <si>
    <t>Activity 3.1.3 Total (GCF finance)</t>
  </si>
  <si>
    <t>BLN 3.1.3.0</t>
  </si>
  <si>
    <t>Activity 3.1.3 Total (all sources)</t>
  </si>
  <si>
    <t>BLN 3.1.0.0</t>
  </si>
  <si>
    <t>Output 3.1 Total</t>
  </si>
  <si>
    <t>BLN 3.2.1.a-GCF</t>
  </si>
  <si>
    <t xml:space="preserve">Output 3.2: Enabling financial mechanisms and value-chains for sustainable CRA adoption </t>
  </si>
  <si>
    <t xml:space="preserve">Activity 3.2.1: Faciliate inclusive CRA value chain development </t>
  </si>
  <si>
    <t>Sub-activity 3.2.1.1 [DA] Facilitate information sharing and dialogue among CRA value chain actors</t>
  </si>
  <si>
    <t>BLN 3.2.1.b-GCF</t>
  </si>
  <si>
    <t>BLN 3.2.1.c-GCF</t>
  </si>
  <si>
    <t>BLN 3.2.1.d-GCF</t>
  </si>
  <si>
    <t>BLN 3.2.1.e-GCF</t>
  </si>
  <si>
    <t>BLN 3.2.1.f-GCF</t>
  </si>
  <si>
    <t>BLN 3.2.1.g-GCF</t>
  </si>
  <si>
    <t>Sub-activity 3.2.1.2 [FAO] Technical support for dialogue and PPP establishment</t>
  </si>
  <si>
    <t>BLN 3.2.1.h-GCF</t>
  </si>
  <si>
    <t>BLN 3.2.1.i-GCF</t>
  </si>
  <si>
    <t>BLN 3.2.1.j-GCF</t>
  </si>
  <si>
    <t>GCF - 3.2.1.0</t>
  </si>
  <si>
    <t>Activity 3.2.1 Total (GCF finance)</t>
  </si>
  <si>
    <t>BLN 3.2.1.0</t>
  </si>
  <si>
    <t>Activity 3.2.1 Total (all sources)</t>
  </si>
  <si>
    <t>BLN 3.2.2.a-GCF</t>
  </si>
  <si>
    <t xml:space="preserve">Activity 3.2.2: Use climate information and CRA advisory products to improve credit and insurance products </t>
  </si>
  <si>
    <t xml:space="preserve">Sub-activity 3.2.2.1 [DA] Facilitate information sharing and dialogue with financial institutions and insurance companies  </t>
  </si>
  <si>
    <t>BLN 3.2.2.b-GCF</t>
  </si>
  <si>
    <t>BLN 3.2.2.c-GCF</t>
  </si>
  <si>
    <t>BLN 3.2.2.d-GCF</t>
  </si>
  <si>
    <t>BLN 3.2.2.e-GCF</t>
  </si>
  <si>
    <t>Sub-activity 3.2.2.2 [FAO] Policy advisories and technical support for improved/new products</t>
  </si>
  <si>
    <t>BLN 3.2.2.f-GCF</t>
  </si>
  <si>
    <t>BLN 3.2.2.g-GCF</t>
  </si>
  <si>
    <t>BLN 3.2.2.h-GCF</t>
  </si>
  <si>
    <t>BLN 3.2.2.i-GCF</t>
  </si>
  <si>
    <t>GCF - 3.2.2.0</t>
  </si>
  <si>
    <t>Activity 3.2.2 Total (GCF finance)</t>
  </si>
  <si>
    <t>BLN 3.2.2.0</t>
  </si>
  <si>
    <t>Activity 3.2.2 Total (all sources)</t>
  </si>
  <si>
    <t>BLN 3.2.0.0</t>
  </si>
  <si>
    <t>Output 3.2 Total</t>
  </si>
  <si>
    <t>BLN 3.0.0.0</t>
  </si>
  <si>
    <t>Component 3 Total</t>
  </si>
  <si>
    <t>BLN M.E.a-GCF</t>
  </si>
  <si>
    <t>M&amp;E</t>
  </si>
  <si>
    <t>BLN M.E.b-GCF</t>
  </si>
  <si>
    <t>BLN M.E.c-GCF</t>
  </si>
  <si>
    <t>International consultant</t>
  </si>
  <si>
    <t>BLN M.E.d-GCF</t>
  </si>
  <si>
    <t>BLN M.E.e-GCF</t>
  </si>
  <si>
    <t>BLN M.E.f-GCF</t>
  </si>
  <si>
    <t>BLN M.E.g-GCF</t>
  </si>
  <si>
    <t>BLN M.E.h-GCF</t>
  </si>
  <si>
    <t>BLN M.E.i-GCF</t>
  </si>
  <si>
    <t>BLN M.E.j-GCF</t>
  </si>
  <si>
    <t>BLN M.E.k-GCF</t>
  </si>
  <si>
    <t>BLN M.E.l-GCF</t>
  </si>
  <si>
    <t>BLN M.E.m-GCF</t>
  </si>
  <si>
    <t>BLN M.E.n-GCF</t>
  </si>
  <si>
    <t>BLN M.E.0-GCF</t>
  </si>
  <si>
    <t>M&amp;E Total(GCF finance)</t>
  </si>
  <si>
    <t>BLN M.E.0.0-GCF</t>
  </si>
  <si>
    <t>M&amp;E Total (all sources)</t>
  </si>
  <si>
    <t>BLN M.E.0.0.0-GCF</t>
  </si>
  <si>
    <t>M&amp;E Output total</t>
  </si>
  <si>
    <t>BLN M.E.0.0.0.0-GCF</t>
  </si>
  <si>
    <t>M&amp;E Component Total</t>
  </si>
  <si>
    <t>BLN 0.1.1.a-GCF</t>
  </si>
  <si>
    <t>PMC</t>
  </si>
  <si>
    <t>Sub-activity 0.1.1.1 [DA] PMC</t>
  </si>
  <si>
    <t>BLN 0.1.1.b-GCF</t>
  </si>
  <si>
    <t>BLN 0.1.1.c-GCF</t>
  </si>
  <si>
    <t>BLN 0.1.1.d-GCF</t>
  </si>
  <si>
    <t>BLN 0.1.1.e-GCF</t>
  </si>
  <si>
    <t>BLN 0.1.1.f-GCF</t>
  </si>
  <si>
    <t>Sub-activity 0.1.1.2 [FAO] PMC</t>
  </si>
  <si>
    <t>BLN 0.1.1.g-GCF</t>
  </si>
  <si>
    <t>BLN 0.1.1.h-GCF</t>
  </si>
  <si>
    <t>BLN 0.1.1.i-GCF</t>
  </si>
  <si>
    <t>BLN 0.1.1.j-GCF</t>
  </si>
  <si>
    <t>BLN 0.1.1.k-GCF</t>
  </si>
  <si>
    <t>BLN 0.1.1.l-GCF</t>
  </si>
  <si>
    <t>BLN 0.1.1.m-GCF</t>
  </si>
  <si>
    <t>GCF - 0.1.1.0</t>
  </si>
  <si>
    <t>Project Management Activity Total (GCF finance)</t>
  </si>
  <si>
    <t>BLN 0.1.1.a-DA</t>
  </si>
  <si>
    <t>Sub-activity 0.1.1.3 [DA] PMC</t>
  </si>
  <si>
    <t>BLN 0.1.1.b-DA</t>
  </si>
  <si>
    <t>BLN 0.1.1.c-DA</t>
  </si>
  <si>
    <t>BLN 0.1.1.d-DA</t>
  </si>
  <si>
    <t>BLN 0.1.1.e-DA</t>
  </si>
  <si>
    <t>BLN 0.1.1.f-DA</t>
  </si>
  <si>
    <t>BLN 0.1.1.g-DA</t>
  </si>
  <si>
    <t>BLN 0.1.1.h-DA</t>
  </si>
  <si>
    <t>DA - 0.1.1.0</t>
  </si>
  <si>
    <t>Project Management Activity Total (DA finance)</t>
  </si>
  <si>
    <t>BLN 0.1.1.0</t>
  </si>
  <si>
    <t>Project Management Activity (all sources)</t>
  </si>
  <si>
    <t>BLN 0.1.0.0</t>
  </si>
  <si>
    <t>Project Management Output Total</t>
  </si>
  <si>
    <t>BLN 0.0.0.0</t>
  </si>
  <si>
    <t>Project Management Component Total</t>
  </si>
  <si>
    <t>Total Amount</t>
  </si>
  <si>
    <t>Total Amount GCF</t>
  </si>
  <si>
    <t>Total Amount DA</t>
  </si>
  <si>
    <t>Total Amount PAGASA</t>
  </si>
  <si>
    <t>This color denotes DA executed sub-activities</t>
  </si>
  <si>
    <t>This color denotes PAGASA executed sub-activities</t>
  </si>
  <si>
    <t>This color denotes FAO executed sub-activities</t>
  </si>
  <si>
    <t>This color denotes co-finaced sub-activities</t>
  </si>
  <si>
    <t>[square bracket] denotes EE for the sub-activity</t>
  </si>
  <si>
    <t>This color denotes activity level total by funding source</t>
  </si>
  <si>
    <t>This color denotes activity level total (all sources)</t>
  </si>
  <si>
    <t>This color denotes output level total</t>
  </si>
  <si>
    <t>This color denotes component level total</t>
  </si>
  <si>
    <t>NEW PROJECT TOTAL</t>
  </si>
  <si>
    <t>GCF ratio</t>
  </si>
  <si>
    <t>TOTAL PMC</t>
  </si>
  <si>
    <t>TOTAL GCF PMC</t>
  </si>
  <si>
    <t>RATIO</t>
  </si>
  <si>
    <t>RATIO PMC</t>
  </si>
  <si>
    <t>Budget by source</t>
  </si>
  <si>
    <t>Total</t>
  </si>
  <si>
    <t>Y1</t>
  </si>
  <si>
    <t>Y2</t>
  </si>
  <si>
    <t>Y3</t>
  </si>
  <si>
    <t>Y4</t>
  </si>
  <si>
    <t>Y5</t>
  </si>
  <si>
    <t>Y6</t>
  </si>
  <si>
    <t>Y7</t>
  </si>
  <si>
    <t>Financed by</t>
  </si>
  <si>
    <t>GCF incl. PMC</t>
  </si>
  <si>
    <t>GCF excl. PMC</t>
  </si>
  <si>
    <t>DA incl. PMC</t>
  </si>
  <si>
    <t>DA excl. PMC</t>
  </si>
  <si>
    <t>Co-finance by type and source</t>
  </si>
  <si>
    <t>Financed by DA</t>
  </si>
  <si>
    <t>DA in-kind</t>
  </si>
  <si>
    <t>DA grant</t>
  </si>
  <si>
    <t>Financed by PAGASA</t>
  </si>
  <si>
    <t>PAGASA in-kind</t>
  </si>
  <si>
    <t>Co-fiannce total</t>
  </si>
  <si>
    <t>Co-finance by output</t>
  </si>
  <si>
    <t>co-finance</t>
  </si>
  <si>
    <t>Co-finance total</t>
  </si>
  <si>
    <t>Budget by category</t>
  </si>
  <si>
    <t>Budget by region</t>
  </si>
  <si>
    <t>Regional (ratio)</t>
  </si>
  <si>
    <t>Provincial (ratio)</t>
  </si>
  <si>
    <t>Farmers (ratio)</t>
  </si>
  <si>
    <t>Region II – Cagayan Valley</t>
  </si>
  <si>
    <t>Cordillera Autonomous Region (CAR)</t>
  </si>
  <si>
    <t>Region V – Bicol</t>
  </si>
  <si>
    <t>Region X – Northern Mindanao</t>
  </si>
  <si>
    <t>Region XII – Soccsksargen</t>
  </si>
  <si>
    <t>Total Regional Budget</t>
  </si>
  <si>
    <t>Total National Budget</t>
  </si>
  <si>
    <t>ORIGINAL</t>
  </si>
  <si>
    <t>ADJUSTED</t>
  </si>
  <si>
    <t>DIFFERENCE / REDUCED BY</t>
  </si>
  <si>
    <t>53.11%</t>
  </si>
  <si>
    <t>4.19%</t>
  </si>
  <si>
    <t>Budget line short description</t>
  </si>
  <si>
    <t>Budget notes</t>
  </si>
  <si>
    <t>National TWG meetings (regular review meetings, special sessions with experts)</t>
  </si>
  <si>
    <t>Costs for meals, honorarium of external experts; At least 2 annual national TWG meetings, provision of at least 2 special sessions per year</t>
  </si>
  <si>
    <t>Regional/Local TWG meetings (regular review meetings, special sessions with experts)</t>
  </si>
  <si>
    <t>Costs for meals, honorarium of external experts; At least 4 annual regional TWG meetings, provision for 5 local annual TWG meetings</t>
  </si>
  <si>
    <t>Materials for TWG meetings, at national, regional and local levels</t>
  </si>
  <si>
    <t>Printing of materials, translation from/to local languages, communication cost. $2,000 per year x 7 years</t>
  </si>
  <si>
    <t>National and sub-national travel</t>
  </si>
  <si>
    <t>TWG members travel to provinces; sub-national TWG members travel to Manila; lumpsum fund for air/land/sea travel,  lodging and allowances in line with government travel policies, 6trips @$500 x 7 years</t>
  </si>
  <si>
    <t>National CIS Specialists</t>
  </si>
  <si>
    <t>GCF-funded two specialists, full time, new-hire, based in Project Management Office at DA, to complement/build capacity of DA co-fianced part-time staff</t>
  </si>
  <si>
    <t>Regional Operations Assistant</t>
  </si>
  <si>
    <t>GCF-funded, one for each of 5 regions, full time, new-hire, based in RFO, to complement/build capacity of DA co-financed part-time regional office staff</t>
  </si>
  <si>
    <t>Regional Project Coordinators</t>
  </si>
  <si>
    <t>Computers, data storage for CIS platform in Central Office</t>
  </si>
  <si>
    <t>PCs, data storage to support expanded DA’s CIS functions; 1 set @$40,000</t>
  </si>
  <si>
    <t>Computers for CIS specialists in DA</t>
  </si>
  <si>
    <t>2 units to be assigned to National CIS Specialists (DA-based) @$3000</t>
  </si>
  <si>
    <t>Computers, data storage for CIS platform in DA-RFOs</t>
  </si>
  <si>
    <t>5 units or sets, one unit each for the DA-RFOs, supplementary to existing CIS operations centers @$5000</t>
  </si>
  <si>
    <t>Computers, data storage for CIS platform in provincial level</t>
  </si>
  <si>
    <t>9 units or sets, one each for the 9 beneficiary provinces, either supplementary or first hand set-ups @10,000 /set</t>
  </si>
  <si>
    <t>Materials, supplies, communications</t>
  </si>
  <si>
    <t>Expendables for activities related to CIS platform development (Printing, translation, office equipment/ supplies, communication etc.)</t>
  </si>
  <si>
    <t>CIS systems development</t>
  </si>
  <si>
    <t xml:space="preserve">For CIS platform, servers and software development cost, with training and after service </t>
  </si>
  <si>
    <t>Computer for CIS specialists in PAGASA</t>
  </si>
  <si>
    <t>1 unit, high specification for agromet, climate modelling, other data processing @$5000</t>
  </si>
  <si>
    <t>Computer for International CIS Advisor</t>
  </si>
  <si>
    <t>1 unit, high specification @$5000</t>
  </si>
  <si>
    <t>Technical Support Services (TSS)</t>
  </si>
  <si>
    <t>Technical assistance with CIS platform, P4, 15 days @ $1048</t>
  </si>
  <si>
    <t>International travel</t>
  </si>
  <si>
    <t>International travel for Technical Support Services, 3 trips @$2500</t>
  </si>
  <si>
    <t>[in-kind] National CIS Support Specialists (DA staff)</t>
  </si>
  <si>
    <t>Three specialists, designated DA staff, part time, 3 persons x36 months x $900/month</t>
  </si>
  <si>
    <t>Personnel for re-opened agromet station</t>
  </si>
  <si>
    <t>GCF-funded two local consultants for reopened agromet station</t>
  </si>
  <si>
    <t>Agromet sensors (evaporation pan, stilling well, micrometer hooke gauge, soil thermograph, three cup totalizing anemometer)</t>
  </si>
  <si>
    <t xml:space="preserve">8 sets of additional agromet sensors (evaporation pan, stilling well, micrometer hooke gauge, soil thermograph, three cup totalizing anemometer) for synop stations (5,500 USD/ set); </t>
  </si>
  <si>
    <t>Agromet sensors (as above) and 10m wind vane and anemometer, mounting accessories, wiring interconnections</t>
  </si>
  <si>
    <t>3 sets of additional agromet sensors (as above) and 10m wind vane and anemometer, mounting accessories, wiring interconnections for AWS (22,000 USD/set);</t>
  </si>
  <si>
    <t>Re-opening closed agromet station through repair and replaced sensors</t>
  </si>
  <si>
    <t>1 set of re-opening closed agromet station through repair and replaced sensors (55,000 USD/set)</t>
  </si>
  <si>
    <t>Training for station personnel on O&amp;M, calibration, installation, instrumentation, AWS and technical agromet topics</t>
  </si>
  <si>
    <t>Training for station personnel on O&amp;M, calibration, installation, instrumentation, AWS and technical agromet topics; including logistics (e.g. venue, catering, stationary, etc.), travel and allowance, 2,000 x 14</t>
  </si>
  <si>
    <t>Contract for operation and maintenance of new and upgraded agromet stations</t>
  </si>
  <si>
    <t>Contract for operation and maintenance of upgraded agromet stations 6,000 x 12</t>
  </si>
  <si>
    <t>National CIS Specialist (PAGASA-based)</t>
  </si>
  <si>
    <t>GCF-funded, one specialist, full time, new--hire, based in PAGASA project management office, to complement PAGASA co-financed part-time staff</t>
  </si>
  <si>
    <t>Computer equipment and software</t>
  </si>
  <si>
    <t>Computer equipment and software for PAGASA central office for agromet data collection, archiving, and sharing @$11,500</t>
  </si>
  <si>
    <t>Knowledge sharing and dissemination actions</t>
  </si>
  <si>
    <t>Communication, journal and publication fees, participation costs in symposia, workshops, for CIS, agromet science work</t>
  </si>
  <si>
    <t>Training - PAGASA and DA capacity for specialized services - agromet data collection and analysis, advisories production</t>
  </si>
  <si>
    <t>National Trainings/workshops, 10 to 15 days, 35 people x 3 years- PAGASA and DA capacity for agromet forecasting; including trainer fees, logistics (e.g. venue, catering, stationary, etc.), travel and allowance, $150/day/person</t>
  </si>
  <si>
    <t>Training - PAGASA and DA capacity for production of longer-term agro-climate information and climate change</t>
  </si>
  <si>
    <t>National Trainings/workshops, 4 to 8 days x  35 people x 3 years - production of longer-term agro-climate information; including trainer fees, logistics (e.g. venue, catering, stationary, etc.), travel and allowance,  $150/day/person</t>
  </si>
  <si>
    <t>Expendables for activities related to capacity building production of CIS/CRA products (Printing, translation, office equipment/ supplies, communication etc.)</t>
  </si>
  <si>
    <t>Travel within Philippines (air, land, water) for operation and maintenance of stations under this project; lumpsum fund for air/land/sea travel,  lodging and allowances in line with government travel policies, 20trips @$500 x 6 years</t>
  </si>
  <si>
    <t>Travel within Philippines (air, land, water) related to capacity building under this project; lumpsum fund for air/land/sea travel,  lodging and allowances, a set of 6trips @$500 = $3000; 3 sets for Y1-3, 2 sets for Y4, 3 sets for Y5-7</t>
  </si>
  <si>
    <t>International CIS Advisor</t>
  </si>
  <si>
    <t>International consultant to supervise all CIS, agromet related capacity building for Output 1, ensuring international standards and best practices; full time only in years 2-3, part time in next years</t>
  </si>
  <si>
    <t>Technical assistance with CIS production, P4, 15 days @ $1048</t>
  </si>
  <si>
    <t>Travel and living allowance for CRA planning specialist, first 4 years @$25,000, and next 2 years @12,500</t>
  </si>
  <si>
    <t>[in-kind] PAGASA Personnel for operation and maintenance of agromet stations</t>
  </si>
  <si>
    <t>Personnel for operation and maintenance - 1 agromet stations, 2 staff members each, 2 persons x 78 months x $990/month</t>
  </si>
  <si>
    <t>[in-kind] PAGASA Personnel for operation and maintenance of synoptic stations</t>
  </si>
  <si>
    <t>Personnel for operation and maintenance - 9 synoptic stations, 5 staff members each, 9 stations x 5 persons x 78 months x $990/month</t>
  </si>
  <si>
    <t xml:space="preserve">[in-kind] New synoptic weather stations basic instruments (thermometer, barometer, psychrometer, standard raingauge, pyranometer etc) </t>
  </si>
  <si>
    <t>5 sets of new synoptic weather station basic instruments (thermometer, barometer, psychrometer, standard raingauge, pyranometer etc), spare instruments and supplies, station building, perimeter fence  (@$140,000)</t>
  </si>
  <si>
    <t>[in-kind] National CIS Support Specialists (PAGASA staff)</t>
  </si>
  <si>
    <t>Three specialists, designated PAGASA staff, part time; official government titles may differ, 3 persons x 36 months x $900/month</t>
  </si>
  <si>
    <t>Planning workshops for CRA strategic plans</t>
  </si>
  <si>
    <t>Series of workshops in each of the 9 provinces (ave. 10 municipalities per province); includes all logistics (meals, travel, lodging, allowances) for participants, as applicable</t>
  </si>
  <si>
    <t>National and sub-national travel (DA)</t>
  </si>
  <si>
    <t xml:space="preserve">Travel within Philippines (air, land, water) related to CRA strategic planning; lumpsum fund for air/land/sea travel,  lodging and allowances in line with government travel policies, 5 trips for Y1, 10 trips for Y2-3 @$500 </t>
  </si>
  <si>
    <t>Assessment activiities (local level feasibility, needs assessments)</t>
  </si>
  <si>
    <t>Assessment actions (local level feasibility, needs assessments), with allocation for the 9 provinces</t>
  </si>
  <si>
    <t>National CRA Planning Consultant</t>
  </si>
  <si>
    <t>One specialist, full time (Y1-Y7), project based, reporting to FAO</t>
  </si>
  <si>
    <t>National TA Coordinator (Climate Change Adaptation Specialist)</t>
  </si>
  <si>
    <t>One specialist, full time for 7 years, reports to FAO but physically stationed in DA central; technical expertise as a Climate Change Specialist; over-all TA manager</t>
  </si>
  <si>
    <t>International CRA Planning and Training Specialist</t>
  </si>
  <si>
    <t>Subsequent consultant contract for international CRA planning and training specialist</t>
  </si>
  <si>
    <t>One specialist at P3 level, full time for 3 years and in the following years as consultant</t>
  </si>
  <si>
    <t>Technical assistance with CRA stragic planning, P4, 10 days @ $1048</t>
  </si>
  <si>
    <t>Travel and living allowance for CRA planning and training specialist, Y5-7 @$25,000</t>
  </si>
  <si>
    <t>National and sub-national travel (FAO)</t>
  </si>
  <si>
    <t xml:space="preserve">Travel within Philippines (air, land, water) related to CRA strategic planning; costs include DSA under FAO/UN policy, 5 trips for Y1, 10 trips for Y2-3 @$500 </t>
  </si>
  <si>
    <t>International travel for Technical Support Services, 2 trips @$2500</t>
  </si>
  <si>
    <t>[in-kind] National CRA Specialists (DA based)</t>
  </si>
  <si>
    <t>Three specialists, with roles related to CRA implementation in the country, part time assigned to project for 7 years; official government titles may differ, 3 persons x 42 months x $900/month</t>
  </si>
  <si>
    <t>Regional CIS Specialists (DA RFO and PAGASA RSC)</t>
  </si>
  <si>
    <t>GCF-funded, 1 specialist for each of 5 project regions, full time, new-hire, based in RFO but reports also to PAGASA RSC, to complement DA and PAGASA co-fianced part-time staff</t>
  </si>
  <si>
    <t>National Technical Operations Assistants</t>
  </si>
  <si>
    <t>GCF-funded, two, full time, new-hire, based in Project Management Office to complement DA co-financed part-time staff; handling CIS, CRA, logistics, central to field communications, assists documentation and other admin functions</t>
  </si>
  <si>
    <t>Projectors</t>
  </si>
  <si>
    <t>Mini-projectors for use on field; 1 projector for every 4 municipalities; 25 units @$600/unit</t>
  </si>
  <si>
    <t>Materials, supplies, communications for CRA trainings and service delivery capacity buildings</t>
  </si>
  <si>
    <t>Expendables for activities related to updating training programmes and localize IEC materials (Printing, translation, office equipment/ supplies, communication etc.)</t>
  </si>
  <si>
    <t>Training on basic agrometeorology</t>
  </si>
  <si>
    <t>Basic training on agrometeorology – 5 days, 30 people (national),  $150/day/person</t>
  </si>
  <si>
    <t>Training on agroment advisories and localizations</t>
  </si>
  <si>
    <t>Agromet advisories and localizations – 10 days, 30 people x 2 years (national),  $150/day/person</t>
  </si>
  <si>
    <t>Training on communication of agroment advisories</t>
  </si>
  <si>
    <t>Communication of agromet info and advisories – 5 days, 50 people,  $150/day/person</t>
  </si>
  <si>
    <t>Materials, supplies, communications (DA)</t>
  </si>
  <si>
    <t>Expendables for activities related to CRA service delivery capacity (Printing, translation, office equipment/ supplies, communication etc.)</t>
  </si>
  <si>
    <t>Expendable for CRA training and other services</t>
  </si>
  <si>
    <t>Expendables for CRA training and services (Office equipment/ supplies, communication, printing etc.)</t>
  </si>
  <si>
    <t xml:space="preserve">Travel within Philippines (air, land, water) related to CRA service delivery capacity; lumpsum fund for air/land/sea travel,  lodging and allowances in line with government travel policies, 16trips/year, Y2-3 @$500 </t>
  </si>
  <si>
    <t>National and sub-national travel (PAGASA)</t>
  </si>
  <si>
    <t xml:space="preserve">Travel within Philippines (air, land, water) related to CRA service delivery capacity; lumpsum fund for air/land/sea travel,  lodging and allowances in line with government travel policies,  4 trips/year for Y2-3 @$500 </t>
  </si>
  <si>
    <t>National Officer for PAGASA</t>
  </si>
  <si>
    <t>GCF-funded, one staff, full time, new-hire, based in PAGASA project management office; acts as coordinator for PAGASA executed activities, and manages CIS, to complement PAGASA co-financed part-time staff</t>
  </si>
  <si>
    <t>Materials, supplies, communications (FAO)</t>
  </si>
  <si>
    <t>Technical assistance with CRA training and delivery, P4, 25 days @ $1048</t>
  </si>
  <si>
    <t xml:space="preserve">Travel within Philippines (air, land, water) related to CRA service delivery capacity; costs include DSA under FAO/UN policy, 10 trips/year for Y2-3 @$500 </t>
  </si>
  <si>
    <t>International travel for Technical Support Services,  5 trips @$2500</t>
  </si>
  <si>
    <t>[in-kind] Regional CIS Support Specialists (DA staff)</t>
  </si>
  <si>
    <t>Two specialists per region, designated DA staff, part time 50%, 2 persons x 5 regions x 36 months x $800/month</t>
  </si>
  <si>
    <t>[in-kind] Regional CIS Support Specialists (PAGASA staff)</t>
  </si>
  <si>
    <t>Two specialists per region, designated PAGASA staff, part time, 2 persons x 5 regions x 36 months x $800/month</t>
  </si>
  <si>
    <t>CRA Master Trainers</t>
  </si>
  <si>
    <t>GCF-funded, Pool of part time consultants, project based Y2 -5, reports to DA; to be trained on enterprise development and CRA capacity building and in turn will train farmer leaders and groups; 9 persons (or 1 for each prov) with LOE of 120 days per year @ $40/day</t>
  </si>
  <si>
    <t>CRA enterprise development training of trainers</t>
  </si>
  <si>
    <t>Trainings on CRA enterprise development at sub-national level (9 provinces); $10,000 per province</t>
  </si>
  <si>
    <t>CRA enterprise development training</t>
  </si>
  <si>
    <t>Training costs of estimated value $2,000 for each of the 1,500 farmer group beneficiaries to conduct year-round training</t>
  </si>
  <si>
    <t>Knowledge exchanges (study trips, farm visits)</t>
  </si>
  <si>
    <t>$10,000 for each province on Y2-Y3 x 9 provinces</t>
  </si>
  <si>
    <t>Expendables for activities related to CRA enterprise development trainings (Printing, translation, office equipment/ supplies, communication etc.) @$1,000 x 9 provinces x 3 years</t>
  </si>
  <si>
    <t>Travel within Philippines (air, land, water) related to CRA enterprise development training; lumpsum fund for air/land/sea travel,  lodging and allowances in line with government travel policies, 20 trips/year, Y2-4, @$500</t>
  </si>
  <si>
    <t xml:space="preserve">Provisions of agriculture inputs, equipment for demonstration of CRA practices (GCF grant) 
</t>
  </si>
  <si>
    <t xml:space="preserve">Agriculture inputs, equipment for demonstration of CRA practices; DA to also provide counterpart as needed in the demonstrations; 1500 farmer groups x 30 farmers/group x $25/farmer 
</t>
  </si>
  <si>
    <t>National CRA finance consultant</t>
  </si>
  <si>
    <t>One specialist, full time except for first and last years, project based, reporting to FAO</t>
  </si>
  <si>
    <t>International CRA enterprise specialist</t>
  </si>
  <si>
    <t>Subsequent consultant contract for international CRA enterprise specialist</t>
  </si>
  <si>
    <t>Expendables for activities related to CRA enterprise development trainings (Printing, translation, office equipment/ supplies, communication etc.)</t>
  </si>
  <si>
    <t>One specialist at P4 level, full time for 3 years and in the following years as consultant</t>
  </si>
  <si>
    <t>Technical assistance with CRA enterprise development, P4, 15 days @ $1048</t>
  </si>
  <si>
    <t>International Travel</t>
  </si>
  <si>
    <t>travel and living allowance for international CRA enterprise specialist, Y5-7 @$25,000</t>
  </si>
  <si>
    <t>Travel within Philippines (air, land, water) related to CRA enterprise development training; costs include DSA under FAO/UN policy, 10 trips/year, Y2-4, @$500</t>
  </si>
  <si>
    <t>International travel for Technical Support Services,  3 trips @$2500</t>
  </si>
  <si>
    <t xml:space="preserve">[grant] Provisions of Agriculture inputs, equipment for demonstration of CRA practices (DA-Co-finance) 
</t>
  </si>
  <si>
    <t xml:space="preserve">Agriculture inputs, equipment for demonstration of CRA practices; 1500 farmer groups x 30 farmers/group x $25/farmer 
</t>
  </si>
  <si>
    <t>Computer sets (15)</t>
  </si>
  <si>
    <t>1 computer each for Regional Project Coordinator, Admin &amp; Finance, Operation Assistant of 5 regions @$2000</t>
  </si>
  <si>
    <t>CRA investment planning workshops</t>
  </si>
  <si>
    <t>Workshops in cluster of 3-5 learning groups (or 90-100 farmers) into AMIA village; some special group clusters; 400 clusters x $500/cluster</t>
  </si>
  <si>
    <t>Expendables for activities related to farmer CRA enterprise investment planning (Printing, translation, office equipment/ supplies, communication etc.)</t>
  </si>
  <si>
    <t>Travel within Philippines (air, land, water) related to farmer CRA enterprise investment planning; costs include lodging and allowances in line with government travel policy, 20 trips/year, Y2-4, @$500</t>
  </si>
  <si>
    <t>Travel within Philippines (air, land, water) for Regional Project Coordinator, Admin &amp; Finance, Operation Assistant; costs include lodging and allowances in line with government travel policy, 10 trips / year @$500 x 7 years</t>
  </si>
  <si>
    <t>CRA Enterprise development facilitators</t>
  </si>
  <si>
    <t>Service contract or honorarium for part time services as local facilitators to farmer groups from 100 municipalities, 1 facilitator each, 300 billable days (over 3 years) @ $20/day/facilitator</t>
  </si>
  <si>
    <t>Technical assistance with farmer CRA enterprise investment planning, P4,  40days @ $1048</t>
  </si>
  <si>
    <t xml:space="preserve">Travel incl DSA for international social protectoin specialist, 9 trips of 10-day long @$4000 </t>
  </si>
  <si>
    <t xml:space="preserve">Travel incl DSA for international safeguards specialist, 9 trips of 10-day long @$4000 </t>
  </si>
  <si>
    <t>Travel within Philippines (air, land, water) related to farmer CRA enterprise investment planning; costs include DSA under FAO/UN policy, 10 trips/year, Y2-4, @$500</t>
  </si>
  <si>
    <t>International travel for Technical Support Services,  4 trips @$2500</t>
  </si>
  <si>
    <t>Monitoring &amp; evaluation of social protection graduation programme</t>
  </si>
  <si>
    <t>LOA with local service provider for monitoring &amp; evaluation of social protection graduation programme, Years 2, 4, 7 @$15,000</t>
  </si>
  <si>
    <t xml:space="preserve">CRA enterprise investment plan implementation (GCF) 
</t>
  </si>
  <si>
    <t>GCF grant through DA to provide inputs to crowd in/complement DA co-finance for on-farm CRA implementation (84% of $125/farmer x 45000 farmers);  Provision of CRA agriculture inputs</t>
  </si>
  <si>
    <t>P4 level technical support for CRA enterprise implementation, 20 days @ $1048</t>
  </si>
  <si>
    <t xml:space="preserve"> CRA enterprise investment plan implementation (GCF) 
</t>
  </si>
  <si>
    <t xml:space="preserve">GCF grant through FAO to crowd in/complement DA co-finance in providing inputs to on-farm CRA implementation (16% of $125/farmer x 45000 farmers). Provide CRA catalyst inputs 
</t>
  </si>
  <si>
    <t xml:space="preserve">[grant] CRA on-farm implementation (DA co-finance) 
</t>
  </si>
  <si>
    <t xml:space="preserve">DA co-finance to provide inputs to for on-farm CRA implementation ($125/farmer x 45000 farmers);  Provision of CRA agriculture inputs, production, technologies, capacity building/training, other farm support
</t>
  </si>
  <si>
    <t>Field Technical Assistants (9)</t>
  </si>
  <si>
    <t>GCF-funded, 1 full time, new-hire, field technical assistant for and based in each of the 9 provinces; in-charge of day-to-day project liason with farmer beneficiaries, local governments, and other local partners</t>
  </si>
  <si>
    <t>Multi-media CIS/CRA dissemination (print)</t>
  </si>
  <si>
    <t>Multi-media CIS/CRA dissemination budget (print form) Y2-7 @ $20,000</t>
  </si>
  <si>
    <t>Sub-national trainings on CRA communication and outreach</t>
  </si>
  <si>
    <t xml:space="preserve">CRA communications trainings at provincial and municipality levels @$5,000 per training/workshop </t>
  </si>
  <si>
    <t>Sub-national outreach &amp; trainings on CRA technologies and practices</t>
  </si>
  <si>
    <t>Outreach activities, trainings, workshops, forums on CRA (adaptation-mitigation) technologies and practices in the 100 target municipalities, except the 45,000 farming HH in enterprise development; @$2000 per municipality</t>
  </si>
  <si>
    <t>Experience sharing, peer learning, extension and outreach for CRA adoption at scale</t>
  </si>
  <si>
    <t>CRA peer learning and exchange visits in 100 municipalities @$6000/municipality</t>
  </si>
  <si>
    <t>Multi-media CIS/CRA dissemination (broadcast)</t>
  </si>
  <si>
    <t>Multi-media CIS/CRA dissemination budget (radio, TV) Y2-7 @ $90,000 at national and regional levels</t>
  </si>
  <si>
    <t>Multi-media CIS/CRA dissemination (digital)</t>
  </si>
  <si>
    <t>Multi-media CIS/CRA dissemination budget (through web sites, mobile apps, and videos) Y2-7 @ $5,000</t>
  </si>
  <si>
    <t>FPIC activities</t>
  </si>
  <si>
    <t>USD 4,000 x 11 clusters</t>
  </si>
  <si>
    <t>National Communications Specialist</t>
  </si>
  <si>
    <t>Full time, project based, stationed in FAO; leads production of CRA communications products and arranging multi-media activities</t>
  </si>
  <si>
    <t>[in-kind] Communications Staff (DA)</t>
  </si>
  <si>
    <t>Estimated 1 designated DA staff working on communications, 42 months x $900/month</t>
  </si>
  <si>
    <t>Provincial TA coordinators (9)</t>
  </si>
  <si>
    <t>GCF-funded, 1 full time new-hire coordinator for and based in each of the 9 provinces; liases with government counterparts and coordinates all arrangements for activities across the participating municipalities in each province.</t>
  </si>
  <si>
    <t>Computers sets (6)</t>
  </si>
  <si>
    <t>1 computer each for Natl Proj Coordinator, Natl Admin Officer, Natl Finance Officer, National Operations Asst @$2000</t>
  </si>
  <si>
    <t>CRA mainstreaming workshops with DA National Programs</t>
  </si>
  <si>
    <t>Series of workshops with DA banner programs, units, agencies, bureaus to mainstream CRA practices and enterprise development, Y2-4, @$25,000</t>
  </si>
  <si>
    <t>Exposure Visits to AMIA villages</t>
  </si>
  <si>
    <t>Field training for LGU, DA planning officers, other technical support agencies, Y2-4 @$10,000</t>
  </si>
  <si>
    <t>Knowledge sharing and training of DA-RFOs and LGU staff</t>
  </si>
  <si>
    <t>Knowledge sharing and training of DA-RFOs and LGU staff on the integration of CRA enterprise development and CRVA in the Provincial Commodity Investment Plan (PCIP); for 5 regions, Y2-4 @$5,000 per region per year</t>
  </si>
  <si>
    <t xml:space="preserve">Training of LGU staff on the use of CRA enterprise development and CRVA results in updating or enhancing Local Climate Change Action Plan (LCCAP) </t>
  </si>
  <si>
    <t>1 week training for each of 9 provinces @$20,000 per province</t>
  </si>
  <si>
    <t>Training to develop models for enterprise development with different partners</t>
  </si>
  <si>
    <t>Other outreach trainings</t>
  </si>
  <si>
    <t>Training for each of 9 provinces: area coordinators orientations; use of PCVRA; Identification of climate risks in target areas and CRA options; and conducting techno-demo or community participatory action research (CPAR); @$15,000 per province</t>
  </si>
  <si>
    <t>Travel within Philippines (air, land, water) related to CRA mainstreaming; costs include lodging and allowances in line with government travel policy, 40 trips / year, Y2-4, @$500</t>
  </si>
  <si>
    <t>Travel within Philippines (air, land, water) related for Natl Proj Coordinator, Natl Admin Officer, Natl Finance Officer, National Operations Asst; costs include lodging and allowances in line with government travel policy, 10 trips / year x 7 years</t>
  </si>
  <si>
    <t>Provision of support services by the DA to the identified or priority climate-resilient value chain</t>
  </si>
  <si>
    <t>Y2-7, 5 regions, @$20,000 / region / year</t>
  </si>
  <si>
    <t>Technical assistance with mainstreaming CRA pratices and enterprise, P4, 15 days @ $1048</t>
  </si>
  <si>
    <t>Travel within Philippines (air, land, water) related to CRA mainstreaming; costs include DSA under FAO/UN policy, 20 trips / year, Y2-4, @$500</t>
  </si>
  <si>
    <t>National CRA planning and mainstreaming consultants</t>
  </si>
  <si>
    <t>Three specialists, full time (Y3-Y6), project based, reports to FAO; works across the sites @$1400/month</t>
  </si>
  <si>
    <t>National MIS Specialist</t>
  </si>
  <si>
    <t>GCF-funded, part time, based in Project Management Office; support management of information systems and ensuring connectivity with DA and PAGASA ICT infrastructures; 6months/year x @$1200</t>
  </si>
  <si>
    <t>Computer set, with storage and accessories</t>
  </si>
  <si>
    <t>One computer set assigned to this component for M&amp;E and MIS purposes @$2000</t>
  </si>
  <si>
    <t>Trainings on CRA M&amp;E</t>
  </si>
  <si>
    <t>Trainings for DA system operating units on doing and mainstreaming M&amp;E for CRA, Y3-4, @$20,000/year</t>
  </si>
  <si>
    <t>Workshop and other meetings</t>
  </si>
  <si>
    <t>Workshops and other meetings (venue, meals), 5 each year @$1,000</t>
  </si>
  <si>
    <t>Travel within Philippines (air, land, water) related to CRA monitoring systems; costs include lodging and allowances in line with government travel policy, 20 trips / year, @$500 x 7 years</t>
  </si>
  <si>
    <t>Technical assistance with CRA monitoring system, P4, 15 days @ $1048</t>
  </si>
  <si>
    <t>Travel within Philippines (air, land, water) related to CRAmonitoring systems; costs include DSA under FAO/UN policy, 20 trips / year, @$500 x 7 years</t>
  </si>
  <si>
    <t>Trainings for financial institutions</t>
  </si>
  <si>
    <t>Needs based trainings, seminars, for financial institutions in 9 provinces @$10,000/province</t>
  </si>
  <si>
    <t>Trainings for other private sector supporting agricultural value chains</t>
  </si>
  <si>
    <t>Needs based trainings, seminars, for agriculture private sector organizations in 9 provinces @$10,000</t>
  </si>
  <si>
    <t>Trainings for NGOs, other civil society</t>
  </si>
  <si>
    <t>Needs based trainings, seminars, for NGOs, CSOs to support CRA in 9 provinces @$10,000/province</t>
  </si>
  <si>
    <t>Expendables for private sector capacity development</t>
  </si>
  <si>
    <t>Expendables for activities related to private sector capacity development (Printing, translation, office equipment/ supplies, communication etc.)</t>
  </si>
  <si>
    <t xml:space="preserve">Expendables for financial mechanisms and value chains </t>
  </si>
  <si>
    <t>Expendables for financial mechanisms and value chains  (Office equipment/ supplies, communication, printing etc.) (PMO, 5xRPOs)</t>
  </si>
  <si>
    <t>Travel within Philippines (air, land, water) related to private sector capacity development; costs include lodging and allowances in line with government travel policy, 10 trips / year, Y4-6 @$500</t>
  </si>
  <si>
    <t>National Operations Specialists</t>
  </si>
  <si>
    <t>2 full time specialists, reports to FAO, @$450/month</t>
  </si>
  <si>
    <t>Technical assistance with private sector capacity building, P4, 35 days @ $1048</t>
  </si>
  <si>
    <t>Travel within Philippines (air, land, water) related to private sector capacity development; costs include DSA under FAO/UN policy, 10 trips / year, Y4-6 @$500</t>
  </si>
  <si>
    <t>International travel for Technical Support Services,  6 trips @$2500</t>
  </si>
  <si>
    <t>Trainings / Meetings</t>
  </si>
  <si>
    <t>Training and meeting costs for credit and insurance institutions to collaborate on product and service improvements, Y4-6, @$10,000/year</t>
  </si>
  <si>
    <t>Expendables for activities related to credit and insurnace products (Printing, translation, office equipment/ supplies, communication etc.)</t>
  </si>
  <si>
    <t>Travel within Philippines (air, land, water) related to credit and insurance products; costs include lodging and allowances in line with government travel policy, 10 trips / year, Y4-6 @$500</t>
  </si>
  <si>
    <t>Assessments / studies for government finance institutions</t>
  </si>
  <si>
    <t>Assessments of credit and insurance products for government finance institutions, Y4-6 @$50,000/year</t>
  </si>
  <si>
    <t>Expendables for activities related to credit and insurance products (Printing, translation, office equipment/ supplies, communication etc.)</t>
  </si>
  <si>
    <t>Technical assistance with CRA and credit and insurance products, P4, 35 days @ $1048</t>
  </si>
  <si>
    <t>Travel within Philippines (air, land, water) related to credit and insurance products; costs include DSA under FAO/UN policy, 10 trips / year, Y4-6 @$500</t>
  </si>
  <si>
    <t>Decision support tool for climate finance</t>
  </si>
  <si>
    <t>Tool with digital component to assist Landbank and other partner financial institutions with decision making for financial risk assessments etc</t>
  </si>
  <si>
    <t>National Gender, Social Inclusion and IP Specialist</t>
  </si>
  <si>
    <t>Full time, project-based, stationed in FAO; $1,400/month</t>
  </si>
  <si>
    <t>safeguard expertise</t>
  </si>
  <si>
    <t>National Safeguards Specialist</t>
  </si>
  <si>
    <t xml:space="preserve">International Social Protection Specialist </t>
  </si>
  <si>
    <t>One specialist, part time, to design and guide social protection of beneficiary farmers under the project @$500/day</t>
  </si>
  <si>
    <t>International Gender, Social Inclusion and IP Specialist</t>
  </si>
  <si>
    <t>One specialist, part time, to design and guide gender and  social inclusion mechanisms of the project @$500/day</t>
  </si>
  <si>
    <t>International Env and Social safeguard specialist</t>
  </si>
  <si>
    <t>One specialist, part time, to design and guide environmental and scoial safeguards farmers and project @$500/day</t>
  </si>
  <si>
    <t>National M&amp;E Specialist</t>
  </si>
  <si>
    <t>Full time, project based, reports to FAO; @$1400/month</t>
  </si>
  <si>
    <t>M&amp;E expertise</t>
  </si>
  <si>
    <t>Monitoring &amp; measurement of adaptation and mitigation results</t>
  </si>
  <si>
    <t>Estimated at $50,000 eah for Y1, Y4 and Y7 (for baseline, mid and end-line assessment of i.e. soil fertility and carbon sequestration) and $25,000 each for other yeras</t>
  </si>
  <si>
    <t>Baseline, midline and endline Study</t>
  </si>
  <si>
    <t>Baseline midline and endline surveys @$100,000 each</t>
  </si>
  <si>
    <t>Stakeholder meetings and project final results validation workshops</t>
  </si>
  <si>
    <t>Series of workshops and meeting costs (venue, meals), 5 in last year each @$10,000</t>
  </si>
  <si>
    <t>Data collection and quantitative assessment of mitigation impacts</t>
  </si>
  <si>
    <t>Service contract for data collection and quantitative assessment @$150,000</t>
  </si>
  <si>
    <t>On-line M&amp;E network and system</t>
  </si>
  <si>
    <t>ICT soft and hard infrastructure for M&amp;E network and systems</t>
  </si>
  <si>
    <t>M&amp;E field activities (DA) to support the establishment and operating of National CRA monitoring system</t>
  </si>
  <si>
    <t>Budget for field based M&amp;E activities across project sites</t>
  </si>
  <si>
    <t xml:space="preserve">M&amp;E field activities(FAO) to support monitoring and measuring adaptation and mitigation benefits of CRA </t>
  </si>
  <si>
    <t>Safeguards activities</t>
  </si>
  <si>
    <t>Professional services to undertake safeguards activities as indicated in the ESFM plan</t>
  </si>
  <si>
    <t>safeguard</t>
  </si>
  <si>
    <t>National Project Coordinator</t>
  </si>
  <si>
    <t>GCF-funded, Project Management Office head, full time, new-hire, @1800/month</t>
  </si>
  <si>
    <t>National Administrative Officer</t>
  </si>
  <si>
    <t>GCF-funded, one staff, full time, new-hire, based in Project Management Office; handles recruitment, office-based coordination, assists on OPIM @$1000/month</t>
  </si>
  <si>
    <t>National Finance Officer</t>
  </si>
  <si>
    <t>GCF-funded, one staff, full time, new-hire, based in Project Management Office; handles budget and finance work, consolidates annual national and regional financial plans,  requests project funds; assists on OPIM @$1000/month</t>
  </si>
  <si>
    <t xml:space="preserve">Project Steering Committee and other management workshops and meetings </t>
  </si>
  <si>
    <t>Meeting costs (venues, meals) and other expendables for PMO, @$2000/year</t>
  </si>
  <si>
    <t>National OPIM manager</t>
  </si>
  <si>
    <t>Full time Y1-Y7, reports to FAO; over-all lead for operations and management of project, @$1800/month</t>
  </si>
  <si>
    <t>International procurement specialist</t>
  </si>
  <si>
    <t>Computers (5)</t>
  </si>
  <si>
    <t>1 computer each for National TA coordinator, National Comms Specialist, operations assistants, gender and social inclusion specialist @$2000</t>
  </si>
  <si>
    <t>Expendable for project management</t>
  </si>
  <si>
    <t>Expendables for project management (Office equipment/ supplies, communication, printing etc.) $1000/year</t>
  </si>
  <si>
    <t>Management workshops and meetings</t>
  </si>
  <si>
    <t>Meeting costs, $1000/year</t>
  </si>
  <si>
    <t>Training for sexual harassment prevention</t>
  </si>
  <si>
    <t>$5000/year x 3 years (Y1, Y3, Y6)</t>
  </si>
  <si>
    <t>Travel to and from Rome, Bangkok, Philippines for technical missions, @$5000 x 7 years</t>
  </si>
  <si>
    <t>Travel within Philippines (air, land, water) related to project management duties; costs include DSA following FAO/UN policy; 20 trips / year @$500 x 7 years. FAO project office Manila staff travel to 5 regions and 9 provinces, and regional project office staff travel (based in 5 provinces/regions) to other provinces.</t>
  </si>
  <si>
    <t>Project implementation and monitoring support missions</t>
  </si>
  <si>
    <t>Annual project implementation and monitoring support missions to take stock of  technical, operational, progress and issues, as well as ESS safeguard compliances, estimated at average of USD 8000 per year x 6 years (USD 3500 in 1st year). Cost include transport and DSA following FAO/UN policy; @$500 per domestic trip per person.</t>
  </si>
  <si>
    <t>[grant] Office supplies and meeting expenses (3,000/year), travel expenses (6,000/year), and utilities and other in-office support costs (3,000/year) for national/central PMO. (DA cofinancing)</t>
  </si>
  <si>
    <t>DA co-financing for office supplies, meeting, travel, and other in-office support costs, 7 years x $12,000/year (national office)</t>
  </si>
  <si>
    <t>[grant] Transport and drivers</t>
  </si>
  <si>
    <t xml:space="preserve">Transport and drivers (PMO); 7 years x $3,000/year </t>
  </si>
  <si>
    <t>[grant] Office supplies and meeting expenses (1600 x 5 regions), travel expenses (5000 x 5 regions), and utilities and other in-office support costs (2000 x 5 regions) for regional offices. (DA cofinancing)</t>
  </si>
  <si>
    <t>DA co-financing for office supplies, meeting, travel, and other in-office support costs, 7 years x $8,600/year x 5 regional offices</t>
  </si>
  <si>
    <t>Transport and drivers (5x RPOs); 5 regions x 7 years x $2,000/year</t>
  </si>
  <si>
    <t xml:space="preserve">[in-kind] National Project support specialists (DA staff) </t>
  </si>
  <si>
    <t>4  DA staff assigned to project, from banner programmes, CRA office, other units, co-coordinating within DA system; 3 months/year, @$900/month</t>
  </si>
  <si>
    <t>[in-kind] National Project Support assistants (DA staff)</t>
  </si>
  <si>
    <t>2 DA staff, part time 3 month/year, based in DA @$700/month</t>
  </si>
  <si>
    <t>[in-kind] DA Regional project support specialists (DA Staff)</t>
  </si>
  <si>
    <t>2 staff for each region, designated DA RFO staff, from banner programmes, CRAO, other units, co-coordinating within DA RFO system; 25% LOE for this project, 2 persons x 5 regionis x 21months x $700/month</t>
  </si>
  <si>
    <t>[in-kind] DA Regional project Support assistants (DA staff)</t>
  </si>
  <si>
    <t>Two DA staff for each of 5 regions, part time 6 months/year, based in DA RFO; DA co-fin from designated DA RFO staff @$600/month</t>
  </si>
  <si>
    <t/>
  </si>
  <si>
    <t>increased by 13%</t>
  </si>
  <si>
    <t>increased by 1.13%</t>
  </si>
  <si>
    <t>-</t>
  </si>
  <si>
    <t xml:space="preserve">                                                  -  </t>
  </si>
  <si>
    <t xml:space="preserve">                                                   -  </t>
  </si>
  <si>
    <t>BLN 2.1.3.e-GCF</t>
  </si>
  <si>
    <t>Regional Administrative and Finance Officer</t>
  </si>
  <si>
    <t>GCF-funded, full time, new-hire, based in an RFO, @700/month</t>
  </si>
  <si>
    <t>Sub-activity 2.1.3.1 [FAO] Support CRA enterprise investment plan implementation</t>
  </si>
  <si>
    <t>Part-time, @$9000/month for ~2 months per year during project implementation to ensure that risks associated with procurement for CRA investment implementation will be managed properly while providing technical support for DA and PAGASA's procurement to ensure alignment and building national capacities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</si>
</sst>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_);_(* \(#,##0.00\);_(* &quot;-&quot;??_);_(@_)"/>
    <numFmt numFmtId="165" formatCode="&quot;$&quot;#,##0.00"/>
    <numFmt numFmtId="166" formatCode="_(* #,##0_);_(* \(#,##0\);_(* &quot;-&quot;??_);_(@_)"/>
    <numFmt numFmtId="167" formatCode="&quot;$&quot;#,##0"/>
    <numFmt numFmtId="168" formatCode="[$$-409]#,##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1"/>
      <color rgb="FF006100"/>
      <name val="Calibri"/>
      <family val="2"/>
      <scheme val="minor"/>
    </font>
    <font>
      <sz val="11"/>
      <name val="Calibri"/>
      <family val="2"/>
      <scheme val="minor"/>
    </font>
    <font>
      <sz val="9"/>
      <color theme="1"/>
      <name val="Arial"/>
      <family val="2"/>
    </font>
    <font>
      <sz val="11"/>
      <color rgb="FFFF0000"/>
      <name val="Calibri"/>
      <family val="2"/>
      <scheme val="minor"/>
    </font>
    <font>
      <sz val="11"/>
      <color rgb="FF000000"/>
      <name val="Calibri"/>
      <family val="2"/>
      <scheme val="minor"/>
    </font>
    <font>
      <sz val="11"/>
      <color rgb="FF000000"/>
      <name val="Calibri"/>
      <family val="2"/>
    </font>
    <font>
      <sz val="11"/>
      <color rgb="FF006100"/>
      <name val="Calibri"/>
      <family val="2"/>
    </font>
    <font>
      <b/>
      <sz val="11"/>
      <color rgb="FF000000"/>
      <name val="Calibri"/>
      <family val="2"/>
    </font>
    <font>
      <b/>
      <sz val="11"/>
      <name val="Calibri"/>
      <family val="2"/>
      <scheme val="minor"/>
    </font>
    <font>
      <sz val="11"/>
      <color theme="9" tint="-0.499984740745262"/>
      <name val="Calibri"/>
      <family val="2"/>
      <scheme val="minor"/>
    </font>
    <font>
      <sz val="9"/>
      <color indexed="81"/>
      <name val="Tahoma"/>
      <family val="2"/>
    </font>
    <font>
      <b/>
      <sz val="9"/>
      <color indexed="81"/>
      <name val="Tahoma"/>
      <family val="2"/>
    </font>
    <font>
      <b/>
      <sz val="11"/>
      <color rgb="FFFF0000"/>
      <name val="Calibri"/>
      <family val="2"/>
      <scheme val="minor"/>
    </font>
  </fonts>
  <fills count="13">
    <fill>
      <patternFill patternType="none"/>
    </fill>
    <fill>
      <patternFill patternType="gray125"/>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C6EFCE"/>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C6E0B4"/>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0" fontId="3" fillId="7" borderId="0" applyNumberFormat="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96">
    <xf numFmtId="0" fontId="0" fillId="0" borderId="0" xfId="0"/>
    <xf numFmtId="0" fontId="0" fillId="0" borderId="0" xfId="0" applyAlignment="1">
      <alignment wrapText="1"/>
    </xf>
    <xf numFmtId="165" fontId="0" fillId="0" borderId="0" xfId="0" applyNumberFormat="1"/>
    <xf numFmtId="0" fontId="0" fillId="0" borderId="1" xfId="0" applyBorder="1" applyAlignment="1">
      <alignment wrapText="1"/>
    </xf>
    <xf numFmtId="0" fontId="2" fillId="0" borderId="1" xfId="0" applyFont="1" applyBorder="1" applyAlignment="1">
      <alignment wrapText="1"/>
    </xf>
    <xf numFmtId="0" fontId="0" fillId="3" borderId="0" xfId="0" applyFill="1"/>
    <xf numFmtId="0" fontId="0" fillId="6" borderId="0" xfId="0" applyFill="1"/>
    <xf numFmtId="0" fontId="0" fillId="5" borderId="0" xfId="0" applyFill="1"/>
    <xf numFmtId="0" fontId="0" fillId="4" borderId="0" xfId="0" applyFill="1"/>
    <xf numFmtId="10" fontId="3" fillId="2" borderId="0" xfId="2" applyNumberFormat="1" applyFill="1"/>
    <xf numFmtId="0" fontId="3" fillId="2" borderId="0" xfId="2" applyFill="1"/>
    <xf numFmtId="0" fontId="0" fillId="2" borderId="0" xfId="0" applyFill="1"/>
    <xf numFmtId="0" fontId="0" fillId="2" borderId="0" xfId="0" applyFill="1" applyAlignment="1">
      <alignment horizontal="right"/>
    </xf>
    <xf numFmtId="10" fontId="3" fillId="0" borderId="0" xfId="2" applyNumberFormat="1" applyFill="1"/>
    <xf numFmtId="0" fontId="0" fillId="8" borderId="0" xfId="0" applyFill="1"/>
    <xf numFmtId="0" fontId="0" fillId="9" borderId="0" xfId="0" applyFill="1"/>
    <xf numFmtId="0" fontId="0" fillId="10" borderId="0" xfId="0" applyFill="1"/>
    <xf numFmtId="0" fontId="0" fillId="8" borderId="1" xfId="0" applyFill="1" applyBorder="1" applyAlignment="1">
      <alignment wrapText="1"/>
    </xf>
    <xf numFmtId="0" fontId="0" fillId="8" borderId="0" xfId="0" applyFill="1" applyAlignment="1">
      <alignment wrapText="1"/>
    </xf>
    <xf numFmtId="0" fontId="0" fillId="9" borderId="1" xfId="0" applyFill="1" applyBorder="1" applyAlignment="1">
      <alignment wrapText="1"/>
    </xf>
    <xf numFmtId="0" fontId="0" fillId="9" borderId="0" xfId="0" applyFill="1" applyAlignment="1">
      <alignment wrapText="1"/>
    </xf>
    <xf numFmtId="0" fontId="0" fillId="10" borderId="1" xfId="0" applyFill="1" applyBorder="1" applyAlignment="1">
      <alignment wrapText="1"/>
    </xf>
    <xf numFmtId="0" fontId="0" fillId="10" borderId="0" xfId="0" applyFill="1" applyAlignment="1">
      <alignment wrapText="1"/>
    </xf>
    <xf numFmtId="0" fontId="4" fillId="8" borderId="1" xfId="0" applyFont="1" applyFill="1" applyBorder="1" applyAlignment="1">
      <alignment wrapText="1"/>
    </xf>
    <xf numFmtId="0" fontId="4" fillId="10" borderId="1" xfId="0" applyFont="1" applyFill="1" applyBorder="1" applyAlignment="1">
      <alignment wrapText="1"/>
    </xf>
    <xf numFmtId="0" fontId="0" fillId="11" borderId="0" xfId="0" applyFill="1"/>
    <xf numFmtId="0" fontId="0" fillId="11" borderId="0" xfId="0" applyFill="1" applyAlignment="1">
      <alignment wrapText="1"/>
    </xf>
    <xf numFmtId="0" fontId="0" fillId="11" borderId="1" xfId="0" applyFill="1" applyBorder="1" applyAlignment="1">
      <alignment wrapText="1"/>
    </xf>
    <xf numFmtId="0" fontId="4" fillId="8" borderId="1" xfId="0" applyFont="1" applyFill="1" applyBorder="1"/>
    <xf numFmtId="0" fontId="4" fillId="9" borderId="1" xfId="0" applyFont="1" applyFill="1" applyBorder="1"/>
    <xf numFmtId="0" fontId="4" fillId="10" borderId="1" xfId="0" applyFont="1" applyFill="1" applyBorder="1"/>
    <xf numFmtId="164" fontId="0" fillId="0" borderId="0" xfId="0" applyNumberFormat="1"/>
    <xf numFmtId="166" fontId="0" fillId="2" borderId="0" xfId="3" applyNumberFormat="1" applyFont="1" applyFill="1"/>
    <xf numFmtId="166" fontId="0" fillId="0" borderId="0" xfId="0" applyNumberFormat="1"/>
    <xf numFmtId="0" fontId="5" fillId="0" borderId="0" xfId="0" applyFont="1" applyAlignment="1">
      <alignment vertical="center" wrapText="1"/>
    </xf>
    <xf numFmtId="167" fontId="3" fillId="2" borderId="0" xfId="2" applyNumberFormat="1" applyFill="1"/>
    <xf numFmtId="166" fontId="0" fillId="2" borderId="0" xfId="0" applyNumberFormat="1" applyFill="1"/>
    <xf numFmtId="166" fontId="0" fillId="6" borderId="1" xfId="3" applyNumberFormat="1" applyFont="1" applyFill="1" applyBorder="1"/>
    <xf numFmtId="166" fontId="0" fillId="3" borderId="1" xfId="3" applyNumberFormat="1" applyFont="1" applyFill="1" applyBorder="1"/>
    <xf numFmtId="166" fontId="0" fillId="5" borderId="1" xfId="3" applyNumberFormat="1" applyFont="1" applyFill="1" applyBorder="1"/>
    <xf numFmtId="166" fontId="0" fillId="4" borderId="1" xfId="3" applyNumberFormat="1" applyFont="1" applyFill="1" applyBorder="1"/>
    <xf numFmtId="166" fontId="0" fillId="8" borderId="1" xfId="3" applyNumberFormat="1" applyFont="1" applyFill="1" applyBorder="1"/>
    <xf numFmtId="166" fontId="0" fillId="9" borderId="1" xfId="3" applyNumberFormat="1" applyFont="1" applyFill="1" applyBorder="1"/>
    <xf numFmtId="166" fontId="0" fillId="10" borderId="1" xfId="3" applyNumberFormat="1" applyFont="1" applyFill="1" applyBorder="1"/>
    <xf numFmtId="166" fontId="0" fillId="0" borderId="1" xfId="3" applyNumberFormat="1" applyFont="1" applyBorder="1"/>
    <xf numFmtId="166" fontId="0" fillId="0" borderId="0" xfId="3" applyNumberFormat="1" applyFont="1" applyFill="1"/>
    <xf numFmtId="0" fontId="0" fillId="0" borderId="0" xfId="0" applyAlignment="1">
      <alignment vertical="center" wrapText="1"/>
    </xf>
    <xf numFmtId="0" fontId="0" fillId="2" borderId="0" xfId="0" applyFill="1" applyAlignment="1">
      <alignment vertical="center" wrapText="1"/>
    </xf>
    <xf numFmtId="166" fontId="0" fillId="3" borderId="0" xfId="3" applyNumberFormat="1" applyFont="1" applyFill="1" applyBorder="1"/>
    <xf numFmtId="0" fontId="3" fillId="0" borderId="0" xfId="2" applyFill="1"/>
    <xf numFmtId="167" fontId="3" fillId="0" borderId="0" xfId="2" applyNumberFormat="1" applyFill="1"/>
    <xf numFmtId="166" fontId="0" fillId="0" borderId="0" xfId="3" applyNumberFormat="1" applyFont="1" applyFill="1" applyBorder="1"/>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0" fillId="2" borderId="1" xfId="0" applyFill="1" applyBorder="1"/>
    <xf numFmtId="0" fontId="0" fillId="2" borderId="2" xfId="0" applyFill="1" applyBorder="1"/>
    <xf numFmtId="0" fontId="0" fillId="2" borderId="1" xfId="0" applyFill="1" applyBorder="1" applyAlignment="1">
      <alignment wrapText="1"/>
    </xf>
    <xf numFmtId="0" fontId="0" fillId="8" borderId="10" xfId="0" applyFill="1" applyBorder="1"/>
    <xf numFmtId="0" fontId="2" fillId="6"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8" borderId="6" xfId="0" applyFill="1" applyBorder="1" applyAlignment="1">
      <alignment vertical="center"/>
    </xf>
    <xf numFmtId="0" fontId="0" fillId="8" borderId="1" xfId="0" applyFill="1" applyBorder="1"/>
    <xf numFmtId="0" fontId="2" fillId="6" borderId="3"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9" borderId="10" xfId="0" applyFill="1" applyBorder="1"/>
    <xf numFmtId="0" fontId="0" fillId="9" borderId="6" xfId="0" applyFill="1" applyBorder="1"/>
    <xf numFmtId="0" fontId="0" fillId="9" borderId="1" xfId="0" applyFill="1" applyBorder="1"/>
    <xf numFmtId="0" fontId="0" fillId="10" borderId="10" xfId="0" applyFill="1" applyBorder="1"/>
    <xf numFmtId="0" fontId="0" fillId="10" borderId="6" xfId="0" applyFill="1" applyBorder="1"/>
    <xf numFmtId="0" fontId="0" fillId="10" borderId="1" xfId="0" applyFill="1" applyBorder="1"/>
    <xf numFmtId="0" fontId="0" fillId="4" borderId="10" xfId="0" applyFill="1" applyBorder="1"/>
    <xf numFmtId="0" fontId="0" fillId="4" borderId="6" xfId="0" applyFill="1" applyBorder="1"/>
    <xf numFmtId="0" fontId="0" fillId="4" borderId="1" xfId="0" applyFill="1" applyBorder="1"/>
    <xf numFmtId="0" fontId="0" fillId="0" borderId="10" xfId="0" applyBorder="1"/>
    <xf numFmtId="0" fontId="0" fillId="0" borderId="6" xfId="0" applyBorder="1"/>
    <xf numFmtId="0" fontId="0" fillId="0" borderId="1" xfId="0" applyBorder="1"/>
    <xf numFmtId="0" fontId="0" fillId="5" borderId="10" xfId="0" applyFill="1" applyBorder="1"/>
    <xf numFmtId="0" fontId="0" fillId="5" borderId="6" xfId="0" applyFill="1" applyBorder="1"/>
    <xf numFmtId="0" fontId="0" fillId="5" borderId="1" xfId="0" applyFill="1" applyBorder="1"/>
    <xf numFmtId="0" fontId="0" fillId="3" borderId="10" xfId="0" applyFill="1" applyBorder="1"/>
    <xf numFmtId="0" fontId="2" fillId="3" borderId="3" xfId="0" applyFont="1" applyFill="1" applyBorder="1" applyAlignment="1">
      <alignment horizontal="center" vertical="center" wrapText="1"/>
    </xf>
    <xf numFmtId="0" fontId="0" fillId="3" borderId="1" xfId="0" applyFill="1" applyBorder="1"/>
    <xf numFmtId="0" fontId="0" fillId="8" borderId="6" xfId="0" applyFill="1" applyBorder="1"/>
    <xf numFmtId="0" fontId="2" fillId="3" borderId="9" xfId="0" applyFont="1" applyFill="1" applyBorder="1" applyAlignment="1">
      <alignment horizontal="center" vertical="center" wrapText="1"/>
    </xf>
    <xf numFmtId="0" fontId="0" fillId="6" borderId="10" xfId="0" applyFill="1" applyBorder="1"/>
    <xf numFmtId="0" fontId="0" fillId="6" borderId="8" xfId="0" applyFill="1" applyBorder="1"/>
    <xf numFmtId="0" fontId="0" fillId="6" borderId="2" xfId="0" applyFill="1" applyBorder="1"/>
    <xf numFmtId="0" fontId="0" fillId="6" borderId="1" xfId="0" applyFill="1" applyBorder="1"/>
    <xf numFmtId="0" fontId="0" fillId="3" borderId="9" xfId="0" applyFill="1" applyBorder="1"/>
    <xf numFmtId="0" fontId="2" fillId="6" borderId="4" xfId="0" applyFont="1" applyFill="1" applyBorder="1" applyAlignment="1">
      <alignment horizontal="center" vertical="center" wrapText="1"/>
    </xf>
    <xf numFmtId="0" fontId="0" fillId="3" borderId="4" xfId="0" applyFill="1" applyBorder="1"/>
    <xf numFmtId="0" fontId="0" fillId="5" borderId="9" xfId="0" applyFill="1" applyBorder="1"/>
    <xf numFmtId="0" fontId="0" fillId="6" borderId="4" xfId="0" applyFill="1" applyBorder="1"/>
    <xf numFmtId="0" fontId="0" fillId="3" borderId="3" xfId="0" applyFill="1" applyBorder="1"/>
    <xf numFmtId="0" fontId="0" fillId="8" borderId="11" xfId="0" applyFill="1" applyBorder="1" applyAlignment="1">
      <alignment vertical="center"/>
    </xf>
    <xf numFmtId="0" fontId="0" fillId="8" borderId="7" xfId="0" applyFill="1" applyBorder="1" applyAlignment="1">
      <alignment vertical="center"/>
    </xf>
    <xf numFmtId="0" fontId="0" fillId="9" borderId="5" xfId="0" applyFill="1" applyBorder="1"/>
    <xf numFmtId="0" fontId="0" fillId="9" borderId="8" xfId="0" applyFill="1" applyBorder="1"/>
    <xf numFmtId="0" fontId="0" fillId="10" borderId="5" xfId="0" applyFill="1" applyBorder="1"/>
    <xf numFmtId="0" fontId="0" fillId="10" borderId="8" xfId="0" applyFill="1" applyBorder="1"/>
    <xf numFmtId="0" fontId="0" fillId="0" borderId="5" xfId="0" applyBorder="1"/>
    <xf numFmtId="0" fontId="0" fillId="0" borderId="8" xfId="0" applyBorder="1"/>
    <xf numFmtId="0" fontId="0" fillId="4" borderId="5" xfId="0" applyFill="1" applyBorder="1"/>
    <xf numFmtId="0" fontId="0" fillId="4" borderId="8" xfId="0" applyFill="1" applyBorder="1"/>
    <xf numFmtId="0" fontId="0" fillId="5" borderId="5" xfId="0" applyFill="1" applyBorder="1"/>
    <xf numFmtId="0" fontId="0" fillId="5" borderId="8" xfId="0" applyFill="1" applyBorder="1"/>
    <xf numFmtId="0" fontId="0" fillId="3" borderId="5" xfId="0" applyFill="1" applyBorder="1"/>
    <xf numFmtId="0" fontId="0" fillId="3" borderId="8" xfId="0" applyFill="1" applyBorder="1"/>
    <xf numFmtId="0" fontId="0" fillId="6" borderId="12" xfId="0" applyFill="1" applyBorder="1"/>
    <xf numFmtId="0" fontId="0" fillId="6" borderId="9" xfId="0" applyFill="1" applyBorder="1"/>
    <xf numFmtId="0" fontId="0" fillId="8" borderId="13" xfId="0" applyFill="1" applyBorder="1" applyAlignment="1">
      <alignment vertical="center"/>
    </xf>
    <xf numFmtId="0" fontId="0" fillId="0" borderId="0" xfId="0" applyAlignment="1">
      <alignment vertical="center"/>
    </xf>
    <xf numFmtId="0" fontId="0" fillId="6" borderId="14" xfId="0" applyFill="1" applyBorder="1"/>
    <xf numFmtId="0" fontId="2" fillId="2" borderId="0" xfId="0" applyFont="1" applyFill="1"/>
    <xf numFmtId="166" fontId="0" fillId="11" borderId="0" xfId="0" applyNumberFormat="1" applyFill="1" applyAlignment="1">
      <alignment wrapText="1"/>
    </xf>
    <xf numFmtId="0" fontId="2" fillId="4" borderId="10" xfId="0" applyFont="1" applyFill="1" applyBorder="1"/>
    <xf numFmtId="0" fontId="2" fillId="4" borderId="6" xfId="0" applyFont="1" applyFill="1" applyBorder="1"/>
    <xf numFmtId="0" fontId="2" fillId="4" borderId="1" xfId="0" applyFont="1" applyFill="1" applyBorder="1"/>
    <xf numFmtId="166" fontId="2" fillId="4" borderId="1" xfId="3" applyNumberFormat="1" applyFont="1" applyFill="1" applyBorder="1"/>
    <xf numFmtId="0" fontId="2" fillId="11" borderId="0" xfId="0" applyFont="1" applyFill="1" applyAlignment="1">
      <alignment wrapText="1"/>
    </xf>
    <xf numFmtId="0" fontId="2" fillId="0" borderId="0" xfId="0" applyFont="1"/>
    <xf numFmtId="0" fontId="2" fillId="11" borderId="0" xfId="0" applyFont="1" applyFill="1"/>
    <xf numFmtId="0" fontId="2" fillId="4" borderId="0" xfId="0" applyFont="1" applyFill="1"/>
    <xf numFmtId="164" fontId="0" fillId="0" borderId="0" xfId="3" applyFont="1" applyFill="1" applyBorder="1"/>
    <xf numFmtId="167" fontId="0" fillId="0" borderId="0" xfId="0" applyNumberFormat="1"/>
    <xf numFmtId="9" fontId="0" fillId="0" borderId="0" xfId="4" applyFont="1"/>
    <xf numFmtId="10" fontId="0" fillId="0" borderId="0" xfId="4" applyNumberFormat="1" applyFont="1"/>
    <xf numFmtId="0" fontId="2" fillId="3" borderId="0" xfId="0" applyFont="1" applyFill="1"/>
    <xf numFmtId="166" fontId="2" fillId="3" borderId="0" xfId="3" applyNumberFormat="1" applyFont="1" applyFill="1" applyBorder="1"/>
    <xf numFmtId="0" fontId="2" fillId="0" borderId="0" xfId="0" applyFont="1" applyAlignment="1">
      <alignment wrapText="1"/>
    </xf>
    <xf numFmtId="0" fontId="2" fillId="6" borderId="0" xfId="0" applyFont="1" applyFill="1"/>
    <xf numFmtId="0" fontId="0" fillId="6" borderId="11" xfId="0" applyFill="1" applyBorder="1"/>
    <xf numFmtId="166" fontId="0" fillId="6" borderId="2" xfId="3" applyNumberFormat="1" applyFont="1" applyFill="1" applyBorder="1"/>
    <xf numFmtId="0" fontId="0" fillId="8" borderId="4" xfId="0" applyFill="1" applyBorder="1"/>
    <xf numFmtId="0" fontId="0" fillId="8" borderId="9" xfId="0" applyFill="1" applyBorder="1"/>
    <xf numFmtId="166" fontId="0" fillId="8" borderId="4" xfId="3" applyNumberFormat="1" applyFont="1" applyFill="1" applyBorder="1"/>
    <xf numFmtId="3" fontId="0" fillId="0" borderId="0" xfId="0" applyNumberFormat="1"/>
    <xf numFmtId="0" fontId="2" fillId="6" borderId="1" xfId="0" applyFont="1" applyFill="1" applyBorder="1" applyAlignment="1">
      <alignment horizontal="center" vertical="center" wrapText="1"/>
    </xf>
    <xf numFmtId="166" fontId="2" fillId="0" borderId="0" xfId="0" applyNumberFormat="1" applyFont="1"/>
    <xf numFmtId="166" fontId="0" fillId="0" borderId="0" xfId="0" applyNumberFormat="1" applyAlignment="1">
      <alignment wrapText="1"/>
    </xf>
    <xf numFmtId="3" fontId="7" fillId="0" borderId="0" xfId="0" applyNumberFormat="1" applyFont="1" applyAlignment="1">
      <alignment horizontal="right" vertical="center"/>
    </xf>
    <xf numFmtId="3" fontId="7" fillId="0" borderId="0" xfId="0" applyNumberFormat="1" applyFont="1" applyAlignment="1">
      <alignment vertical="center"/>
    </xf>
    <xf numFmtId="0" fontId="7" fillId="0" borderId="0" xfId="0" applyFont="1" applyAlignment="1">
      <alignment vertical="center"/>
    </xf>
    <xf numFmtId="0" fontId="7" fillId="0" borderId="0" xfId="0" applyFont="1" applyAlignment="1">
      <alignment horizontal="right" vertical="center"/>
    </xf>
    <xf numFmtId="0" fontId="0" fillId="0" borderId="6" xfId="0" applyBorder="1" applyAlignment="1">
      <alignment wrapText="1"/>
    </xf>
    <xf numFmtId="0" fontId="6" fillId="0" borderId="0" xfId="0" applyFont="1"/>
    <xf numFmtId="0" fontId="0" fillId="2" borderId="1" xfId="0" applyFill="1" applyBorder="1" applyAlignment="1">
      <alignment vertical="center" wrapText="1"/>
    </xf>
    <xf numFmtId="0" fontId="8" fillId="0" borderId="0" xfId="0" applyFont="1" applyFill="1" applyBorder="1" applyAlignment="1"/>
    <xf numFmtId="0" fontId="9" fillId="12" borderId="0" xfId="0" applyFont="1" applyFill="1" applyBorder="1" applyAlignment="1"/>
    <xf numFmtId="9" fontId="8" fillId="0" borderId="0" xfId="0" applyNumberFormat="1" applyFont="1" applyFill="1" applyBorder="1" applyAlignment="1"/>
    <xf numFmtId="0" fontId="10" fillId="12" borderId="0" xfId="0" applyFont="1" applyFill="1" applyBorder="1" applyAlignment="1"/>
    <xf numFmtId="0" fontId="8" fillId="12" borderId="0" xfId="0" applyFont="1" applyFill="1" applyBorder="1" applyAlignment="1"/>
    <xf numFmtId="3" fontId="8" fillId="0" borderId="0" xfId="0" applyNumberFormat="1" applyFont="1" applyFill="1" applyBorder="1" applyAlignment="1"/>
    <xf numFmtId="0" fontId="8" fillId="0" borderId="0" xfId="0" applyFont="1" applyFill="1" applyBorder="1" applyAlignment="1">
      <alignment horizontal="center"/>
    </xf>
    <xf numFmtId="168" fontId="8" fillId="0" borderId="0" xfId="0" applyNumberFormat="1" applyFont="1" applyFill="1" applyBorder="1" applyAlignment="1"/>
    <xf numFmtId="4" fontId="8" fillId="0" borderId="0" xfId="0" applyNumberFormat="1" applyFont="1" applyFill="1" applyBorder="1" applyAlignment="1"/>
    <xf numFmtId="0" fontId="4" fillId="10" borderId="6" xfId="0" applyFont="1" applyFill="1" applyBorder="1"/>
    <xf numFmtId="166" fontId="4" fillId="10" borderId="1" xfId="3" applyNumberFormat="1" applyFont="1" applyFill="1" applyBorder="1"/>
    <xf numFmtId="166" fontId="4" fillId="8" borderId="1" xfId="3" applyNumberFormat="1" applyFont="1" applyFill="1" applyBorder="1"/>
    <xf numFmtId="0" fontId="4" fillId="4" borderId="6" xfId="0" applyFont="1" applyFill="1" applyBorder="1"/>
    <xf numFmtId="166" fontId="4" fillId="4" borderId="1" xfId="3" applyNumberFormat="1" applyFont="1" applyFill="1" applyBorder="1"/>
    <xf numFmtId="0" fontId="4" fillId="5" borderId="6" xfId="0" applyFont="1" applyFill="1" applyBorder="1"/>
    <xf numFmtId="166" fontId="4" fillId="5" borderId="1" xfId="3" applyNumberFormat="1" applyFont="1" applyFill="1" applyBorder="1"/>
    <xf numFmtId="0" fontId="4" fillId="3" borderId="9" xfId="0" applyFont="1" applyFill="1" applyBorder="1"/>
    <xf numFmtId="0" fontId="4" fillId="3" borderId="4" xfId="0" applyFont="1" applyFill="1" applyBorder="1"/>
    <xf numFmtId="166" fontId="4" fillId="3" borderId="1" xfId="3" applyNumberFormat="1" applyFont="1" applyFill="1" applyBorder="1"/>
    <xf numFmtId="0" fontId="4" fillId="6" borderId="1" xfId="0" applyFont="1" applyFill="1" applyBorder="1"/>
    <xf numFmtId="166" fontId="4" fillId="6" borderId="1" xfId="0" applyNumberFormat="1" applyFont="1" applyFill="1" applyBorder="1"/>
    <xf numFmtId="3" fontId="5" fillId="0" borderId="0" xfId="0" applyNumberFormat="1" applyFont="1"/>
    <xf numFmtId="0" fontId="0" fillId="0" borderId="1" xfId="0" applyFill="1" applyBorder="1" applyAlignment="1">
      <alignment wrapText="1"/>
    </xf>
    <xf numFmtId="0" fontId="4" fillId="0" borderId="1" xfId="0" applyFont="1" applyFill="1" applyBorder="1" applyAlignment="1">
      <alignment wrapText="1"/>
    </xf>
    <xf numFmtId="0" fontId="6" fillId="0" borderId="0" xfId="0" applyFont="1" applyFill="1" applyAlignment="1">
      <alignment wrapText="1"/>
    </xf>
    <xf numFmtId="0" fontId="0" fillId="0" borderId="0" xfId="0" applyFill="1" applyAlignment="1">
      <alignment wrapText="1"/>
    </xf>
    <xf numFmtId="0" fontId="0" fillId="0" borderId="10" xfId="0" applyFill="1" applyBorder="1"/>
    <xf numFmtId="0" fontId="0" fillId="0" borderId="6" xfId="0" applyFill="1" applyBorder="1"/>
    <xf numFmtId="0" fontId="0" fillId="0" borderId="1" xfId="0" applyFill="1" applyBorder="1"/>
    <xf numFmtId="166" fontId="6" fillId="0" borderId="1" xfId="3" applyNumberFormat="1" applyFont="1" applyFill="1" applyBorder="1"/>
    <xf numFmtId="166" fontId="0" fillId="0" borderId="1" xfId="3" applyNumberFormat="1" applyFont="1" applyFill="1" applyBorder="1"/>
    <xf numFmtId="0" fontId="6" fillId="0" borderId="0" xfId="0" applyFont="1" applyFill="1"/>
    <xf numFmtId="0" fontId="0" fillId="0" borderId="0" xfId="0" applyFill="1"/>
    <xf numFmtId="2" fontId="3" fillId="2" borderId="0" xfId="2" applyNumberFormat="1" applyFill="1"/>
    <xf numFmtId="0" fontId="4" fillId="9" borderId="1" xfId="0" applyFont="1" applyFill="1" applyBorder="1" applyAlignment="1">
      <alignment wrapText="1"/>
    </xf>
    <xf numFmtId="0" fontId="4" fillId="0" borderId="6" xfId="0" applyFont="1" applyBorder="1" applyAlignment="1">
      <alignment wrapText="1"/>
    </xf>
    <xf numFmtId="0" fontId="4" fillId="0" borderId="1" xfId="0" applyFont="1" applyBorder="1" applyAlignment="1">
      <alignment wrapText="1"/>
    </xf>
    <xf numFmtId="10" fontId="12" fillId="2" borderId="0" xfId="2" applyNumberFormat="1" applyFont="1" applyFill="1"/>
    <xf numFmtId="166" fontId="4" fillId="6" borderId="1" xfId="3" applyNumberFormat="1" applyFont="1" applyFill="1" applyBorder="1"/>
    <xf numFmtId="166" fontId="6" fillId="3" borderId="0" xfId="3" applyNumberFormat="1" applyFont="1" applyFill="1" applyBorder="1"/>
    <xf numFmtId="166" fontId="15" fillId="3" borderId="0" xfId="3" applyNumberFormat="1" applyFont="1" applyFill="1" applyBorder="1"/>
    <xf numFmtId="167" fontId="4" fillId="2" borderId="0" xfId="2" applyNumberFormat="1" applyFont="1" applyFill="1"/>
    <xf numFmtId="0" fontId="11" fillId="6" borderId="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cellXfs>
  <cellStyles count="5">
    <cellStyle name="Comma" xfId="3" builtinId="3"/>
    <cellStyle name="Comma 2" xfId="1"/>
    <cellStyle name="Good" xfId="2" builtinId="26"/>
    <cellStyle name="Normal" xfId="0" builtinId="0"/>
    <cellStyle name="Percent" xfId="4" builtinId="5"/>
  </cellStyles>
  <dxfs count="0"/>
  <tableStyles count="0" defaultTableStyle="TableStyleMedium2" defaultPivotStyle="PivotStyleLight16"/>
  <colors>
    <mruColors>
      <color rgb="FFFF99FF"/>
      <color rgb="FFCC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BR316"/>
  <sheetViews>
    <sheetView tabSelected="1" zoomScale="85" zoomScaleNormal="85" workbookViewId="0">
      <pane xSplit="5" ySplit="2" topLeftCell="N227" activePane="bottomRight" state="frozen"/>
      <selection pane="topRight" activeCell="F1" sqref="F1"/>
      <selection pane="bottomLeft" activeCell="A3" sqref="A3"/>
      <selection pane="bottomRight" activeCell="G236" sqref="G236:G239"/>
    </sheetView>
  </sheetViews>
  <sheetFormatPr defaultRowHeight="15" x14ac:dyDescent="0.25"/>
  <cols>
    <col min="1" max="1" width="18.42578125" customWidth="1"/>
    <col min="2" max="2" width="16.7109375" customWidth="1"/>
    <col min="3" max="3" width="13" customWidth="1"/>
    <col min="4" max="4" width="16.5703125" customWidth="1"/>
    <col min="5" max="5" width="56.140625" customWidth="1"/>
    <col min="6" max="6" width="13.28515625" customWidth="1"/>
    <col min="7" max="7" width="33" customWidth="1"/>
    <col min="8" max="8" width="13.42578125" customWidth="1"/>
    <col min="9" max="9" width="15" customWidth="1"/>
    <col min="10" max="10" width="14.7109375" customWidth="1"/>
    <col min="11" max="11" width="10.5703125" customWidth="1"/>
    <col min="12" max="12" width="16.28515625" customWidth="1"/>
    <col min="13" max="14" width="12.5703125" customWidth="1"/>
    <col min="15" max="16" width="12.7109375" customWidth="1"/>
    <col min="17" max="17" width="17.7109375" customWidth="1"/>
    <col min="18" max="18" width="13.7109375" customWidth="1"/>
    <col min="19" max="19" width="12.28515625" customWidth="1"/>
    <col min="20" max="20" width="10.28515625" customWidth="1"/>
    <col min="21" max="21" width="10" style="1" bestFit="1" customWidth="1"/>
    <col min="22" max="22" width="11.140625" bestFit="1" customWidth="1"/>
    <col min="23" max="26" width="8.7109375"/>
  </cols>
  <sheetData>
    <row r="1" spans="1:70" x14ac:dyDescent="0.25">
      <c r="T1" s="26"/>
    </row>
    <row r="2" spans="1:70" ht="30" x14ac:dyDescent="0.25">
      <c r="A2" s="55" t="s">
        <v>0</v>
      </c>
      <c r="B2" s="56" t="s">
        <v>1</v>
      </c>
      <c r="C2" s="56" t="s">
        <v>2</v>
      </c>
      <c r="D2" s="56" t="s">
        <v>3</v>
      </c>
      <c r="E2" s="55" t="s">
        <v>4</v>
      </c>
      <c r="F2" s="57" t="s">
        <v>5</v>
      </c>
      <c r="G2" s="57" t="s">
        <v>6</v>
      </c>
      <c r="H2" s="57" t="s">
        <v>7</v>
      </c>
      <c r="I2" s="55" t="s">
        <v>8</v>
      </c>
      <c r="J2" s="55" t="s">
        <v>9</v>
      </c>
      <c r="K2" s="55" t="s">
        <v>10</v>
      </c>
      <c r="L2" s="147" t="s">
        <v>11</v>
      </c>
      <c r="M2" s="57" t="s">
        <v>12</v>
      </c>
      <c r="N2" s="57" t="s">
        <v>13</v>
      </c>
      <c r="O2" s="57" t="s">
        <v>14</v>
      </c>
      <c r="P2" s="57" t="s">
        <v>15</v>
      </c>
      <c r="Q2" s="57" t="s">
        <v>16</v>
      </c>
      <c r="R2" s="57" t="s">
        <v>17</v>
      </c>
      <c r="S2" s="55" t="s">
        <v>18</v>
      </c>
      <c r="T2" s="26"/>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row>
    <row r="3" spans="1:70" s="14" customFormat="1" ht="14.65" customHeight="1" x14ac:dyDescent="0.25">
      <c r="A3" s="58" t="s">
        <v>19</v>
      </c>
      <c r="B3" s="59" t="s">
        <v>20</v>
      </c>
      <c r="C3" s="60" t="s">
        <v>21</v>
      </c>
      <c r="D3" s="52" t="s">
        <v>22</v>
      </c>
      <c r="E3" s="61" t="s">
        <v>23</v>
      </c>
      <c r="F3" s="62" t="s">
        <v>24</v>
      </c>
      <c r="G3" s="62" t="s">
        <v>25</v>
      </c>
      <c r="H3" s="28" t="s">
        <v>26</v>
      </c>
      <c r="I3" s="41">
        <v>300</v>
      </c>
      <c r="J3" s="62">
        <v>28</v>
      </c>
      <c r="K3" s="41" t="s">
        <v>27</v>
      </c>
      <c r="L3" s="41">
        <v>1200</v>
      </c>
      <c r="M3" s="41">
        <v>1200</v>
      </c>
      <c r="N3" s="41">
        <v>1200</v>
      </c>
      <c r="O3" s="41">
        <v>1200</v>
      </c>
      <c r="P3" s="41">
        <v>1200</v>
      </c>
      <c r="Q3" s="41">
        <v>1200</v>
      </c>
      <c r="R3" s="41">
        <v>1200</v>
      </c>
      <c r="S3" s="41">
        <f t="shared" ref="S3:S19" si="0">I3*J3</f>
        <v>8400</v>
      </c>
      <c r="T3" s="26"/>
      <c r="U3"/>
      <c r="V3"/>
      <c r="W3"/>
      <c r="X3"/>
      <c r="Y3"/>
      <c r="Z3"/>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row>
    <row r="4" spans="1:70" s="14" customFormat="1" ht="14.65" customHeight="1" x14ac:dyDescent="0.25">
      <c r="A4" s="58" t="s">
        <v>28</v>
      </c>
      <c r="B4" s="63"/>
      <c r="C4" s="64"/>
      <c r="D4" s="53"/>
      <c r="E4" s="61" t="s">
        <v>23</v>
      </c>
      <c r="F4" s="62" t="s">
        <v>24</v>
      </c>
      <c r="G4" s="62" t="s">
        <v>25</v>
      </c>
      <c r="H4" s="28" t="s">
        <v>26</v>
      </c>
      <c r="I4" s="41">
        <v>300</v>
      </c>
      <c r="J4" s="62">
        <v>63</v>
      </c>
      <c r="K4" s="41" t="s">
        <v>27</v>
      </c>
      <c r="L4" s="41">
        <v>2700</v>
      </c>
      <c r="M4" s="41">
        <v>2700</v>
      </c>
      <c r="N4" s="41">
        <v>2700</v>
      </c>
      <c r="O4" s="41">
        <v>2700</v>
      </c>
      <c r="P4" s="41">
        <v>2700</v>
      </c>
      <c r="Q4" s="41">
        <v>2700</v>
      </c>
      <c r="R4" s="41">
        <v>2700</v>
      </c>
      <c r="S4" s="41">
        <f t="shared" si="0"/>
        <v>18900</v>
      </c>
      <c r="T4" s="26" t="s">
        <v>29</v>
      </c>
      <c r="U4"/>
      <c r="V4"/>
      <c r="W4"/>
      <c r="X4"/>
      <c r="Y4"/>
      <c r="Z4"/>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row>
    <row r="5" spans="1:70" s="14" customFormat="1" ht="14.65" customHeight="1" x14ac:dyDescent="0.25">
      <c r="A5" s="58" t="s">
        <v>30</v>
      </c>
      <c r="B5" s="63"/>
      <c r="C5" s="64"/>
      <c r="D5" s="53"/>
      <c r="E5" s="61" t="s">
        <v>23</v>
      </c>
      <c r="F5" s="62" t="s">
        <v>24</v>
      </c>
      <c r="G5" s="62" t="s">
        <v>25</v>
      </c>
      <c r="H5" s="28" t="s">
        <v>31</v>
      </c>
      <c r="I5" s="41">
        <v>2000</v>
      </c>
      <c r="J5" s="62">
        <v>7</v>
      </c>
      <c r="K5" s="41" t="s">
        <v>27</v>
      </c>
      <c r="L5" s="41">
        <v>2000</v>
      </c>
      <c r="M5" s="41">
        <v>2000</v>
      </c>
      <c r="N5" s="41">
        <v>2000</v>
      </c>
      <c r="O5" s="41">
        <v>2000</v>
      </c>
      <c r="P5" s="41">
        <v>2000</v>
      </c>
      <c r="Q5" s="41">
        <v>2000</v>
      </c>
      <c r="R5" s="41">
        <v>2000</v>
      </c>
      <c r="S5" s="41">
        <f t="shared" si="0"/>
        <v>14000</v>
      </c>
      <c r="T5" s="26"/>
      <c r="U5"/>
      <c r="V5"/>
      <c r="W5"/>
      <c r="X5"/>
      <c r="Y5"/>
      <c r="Z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row>
    <row r="6" spans="1:70" s="14" customFormat="1" ht="14.65" customHeight="1" x14ac:dyDescent="0.25">
      <c r="A6" s="58" t="s">
        <v>32</v>
      </c>
      <c r="B6" s="63"/>
      <c r="C6" s="64"/>
      <c r="D6" s="53"/>
      <c r="E6" s="61" t="s">
        <v>23</v>
      </c>
      <c r="F6" s="62" t="s">
        <v>24</v>
      </c>
      <c r="G6" s="62" t="s">
        <v>33</v>
      </c>
      <c r="H6" s="62" t="s">
        <v>26</v>
      </c>
      <c r="I6" s="41">
        <v>3000</v>
      </c>
      <c r="J6" s="62">
        <v>7</v>
      </c>
      <c r="K6" s="41" t="s">
        <v>27</v>
      </c>
      <c r="L6" s="41">
        <v>3000</v>
      </c>
      <c r="M6" s="41">
        <v>3000</v>
      </c>
      <c r="N6" s="41">
        <v>3000</v>
      </c>
      <c r="O6" s="41">
        <v>3000</v>
      </c>
      <c r="P6" s="41">
        <v>3000</v>
      </c>
      <c r="Q6" s="41">
        <v>3000</v>
      </c>
      <c r="R6" s="41">
        <v>3000</v>
      </c>
      <c r="S6" s="41">
        <f t="shared" si="0"/>
        <v>21000</v>
      </c>
      <c r="T6" s="26"/>
      <c r="U6"/>
      <c r="V6"/>
      <c r="W6"/>
      <c r="X6"/>
      <c r="Y6"/>
      <c r="Z6"/>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row>
    <row r="7" spans="1:70" s="14" customFormat="1" ht="14.65" customHeight="1" x14ac:dyDescent="0.25">
      <c r="A7" s="58" t="s">
        <v>34</v>
      </c>
      <c r="B7" s="63"/>
      <c r="C7" s="64"/>
      <c r="D7" s="53"/>
      <c r="E7" s="61" t="s">
        <v>23</v>
      </c>
      <c r="F7" s="62" t="s">
        <v>24</v>
      </c>
      <c r="G7" s="62" t="s">
        <v>35</v>
      </c>
      <c r="H7" s="62" t="s">
        <v>36</v>
      </c>
      <c r="I7" s="41">
        <v>1000</v>
      </c>
      <c r="J7" s="62">
        <v>144</v>
      </c>
      <c r="K7" s="41" t="s">
        <v>27</v>
      </c>
      <c r="L7" s="41">
        <v>12000</v>
      </c>
      <c r="M7" s="41">
        <v>24000</v>
      </c>
      <c r="N7" s="41">
        <v>24000</v>
      </c>
      <c r="O7" s="41">
        <v>24000</v>
      </c>
      <c r="P7" s="41">
        <v>24000</v>
      </c>
      <c r="Q7" s="41">
        <v>24000</v>
      </c>
      <c r="R7" s="41">
        <v>12000</v>
      </c>
      <c r="S7" s="41">
        <f t="shared" si="0"/>
        <v>144000</v>
      </c>
      <c r="T7" s="26"/>
      <c r="U7"/>
      <c r="V7"/>
      <c r="W7"/>
      <c r="X7"/>
      <c r="Y7"/>
      <c r="Z7"/>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row>
    <row r="8" spans="1:70" s="14" customFormat="1" ht="14.65" customHeight="1" x14ac:dyDescent="0.25">
      <c r="A8" s="58" t="s">
        <v>37</v>
      </c>
      <c r="B8" s="63"/>
      <c r="C8" s="64"/>
      <c r="D8" s="53"/>
      <c r="E8" s="61" t="s">
        <v>23</v>
      </c>
      <c r="F8" s="62" t="s">
        <v>24</v>
      </c>
      <c r="G8" s="62" t="s">
        <v>38</v>
      </c>
      <c r="H8" s="62" t="s">
        <v>36</v>
      </c>
      <c r="I8" s="41">
        <v>600</v>
      </c>
      <c r="J8" s="62">
        <v>420</v>
      </c>
      <c r="K8" s="41" t="s">
        <v>27</v>
      </c>
      <c r="L8" s="41">
        <v>36000</v>
      </c>
      <c r="M8" s="41">
        <v>36000</v>
      </c>
      <c r="N8" s="41">
        <v>36000</v>
      </c>
      <c r="O8" s="41">
        <v>36000</v>
      </c>
      <c r="P8" s="41">
        <v>36000</v>
      </c>
      <c r="Q8" s="41">
        <v>36000</v>
      </c>
      <c r="R8" s="41">
        <v>36000</v>
      </c>
      <c r="S8" s="41">
        <f t="shared" si="0"/>
        <v>252000</v>
      </c>
      <c r="T8" s="26" t="s">
        <v>29</v>
      </c>
      <c r="U8"/>
      <c r="V8"/>
      <c r="W8"/>
      <c r="X8"/>
      <c r="Y8"/>
      <c r="Z8"/>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row>
    <row r="9" spans="1:70" s="14" customFormat="1" ht="14.65" customHeight="1" x14ac:dyDescent="0.25">
      <c r="A9" s="58" t="s">
        <v>39</v>
      </c>
      <c r="B9" s="63"/>
      <c r="C9" s="64"/>
      <c r="D9" s="53"/>
      <c r="E9" s="61" t="s">
        <v>23</v>
      </c>
      <c r="F9" s="62" t="s">
        <v>24</v>
      </c>
      <c r="G9" s="62" t="s">
        <v>38</v>
      </c>
      <c r="H9" s="62" t="s">
        <v>36</v>
      </c>
      <c r="I9" s="41">
        <v>1000</v>
      </c>
      <c r="J9" s="62">
        <v>420</v>
      </c>
      <c r="K9" s="41" t="s">
        <v>27</v>
      </c>
      <c r="L9" s="41">
        <v>60000</v>
      </c>
      <c r="M9" s="41">
        <v>60000</v>
      </c>
      <c r="N9" s="41">
        <v>60000</v>
      </c>
      <c r="O9" s="41">
        <v>60000</v>
      </c>
      <c r="P9" s="41">
        <v>60000</v>
      </c>
      <c r="Q9" s="41">
        <v>60000</v>
      </c>
      <c r="R9" s="41">
        <v>60000</v>
      </c>
      <c r="S9" s="41">
        <f t="shared" si="0"/>
        <v>420000</v>
      </c>
      <c r="T9" s="26" t="s">
        <v>29</v>
      </c>
      <c r="U9"/>
      <c r="V9"/>
      <c r="W9"/>
      <c r="X9"/>
      <c r="Y9"/>
      <c r="Z9"/>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row>
    <row r="10" spans="1:70" s="14" customFormat="1" ht="14.65" customHeight="1" x14ac:dyDescent="0.25">
      <c r="A10" s="58" t="s">
        <v>40</v>
      </c>
      <c r="B10" s="63"/>
      <c r="C10" s="64"/>
      <c r="D10" s="53"/>
      <c r="E10" s="61" t="s">
        <v>23</v>
      </c>
      <c r="F10" s="62" t="s">
        <v>24</v>
      </c>
      <c r="G10" s="62" t="s">
        <v>41</v>
      </c>
      <c r="H10" s="62" t="s">
        <v>26</v>
      </c>
      <c r="I10" s="41">
        <v>40000</v>
      </c>
      <c r="J10" s="62">
        <v>1</v>
      </c>
      <c r="K10" s="41" t="s">
        <v>27</v>
      </c>
      <c r="L10" s="41">
        <v>40000</v>
      </c>
      <c r="M10" s="41">
        <v>0</v>
      </c>
      <c r="N10" s="41">
        <v>0</v>
      </c>
      <c r="O10" s="41">
        <v>0</v>
      </c>
      <c r="P10" s="41">
        <v>0</v>
      </c>
      <c r="Q10" s="41">
        <v>0</v>
      </c>
      <c r="R10" s="41">
        <v>0</v>
      </c>
      <c r="S10" s="41">
        <f t="shared" si="0"/>
        <v>40000</v>
      </c>
      <c r="T10" s="26"/>
      <c r="U10"/>
      <c r="V10"/>
      <c r="W10"/>
      <c r="X10"/>
      <c r="Y10"/>
      <c r="Z10"/>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row>
    <row r="11" spans="1:70" s="14" customFormat="1" ht="14.65" customHeight="1" x14ac:dyDescent="0.25">
      <c r="A11" s="58" t="s">
        <v>42</v>
      </c>
      <c r="B11" s="63"/>
      <c r="C11" s="64"/>
      <c r="D11" s="53"/>
      <c r="E11" s="61" t="s">
        <v>23</v>
      </c>
      <c r="F11" s="62" t="s">
        <v>24</v>
      </c>
      <c r="G11" s="62" t="s">
        <v>41</v>
      </c>
      <c r="H11" s="28" t="s">
        <v>26</v>
      </c>
      <c r="I11" s="41">
        <v>3000</v>
      </c>
      <c r="J11" s="62">
        <v>2</v>
      </c>
      <c r="K11" s="41" t="s">
        <v>27</v>
      </c>
      <c r="L11" s="41">
        <v>6000</v>
      </c>
      <c r="M11" s="41">
        <v>0</v>
      </c>
      <c r="N11" s="41">
        <v>0</v>
      </c>
      <c r="O11" s="41">
        <v>0</v>
      </c>
      <c r="P11" s="41">
        <v>0</v>
      </c>
      <c r="Q11" s="41">
        <v>0</v>
      </c>
      <c r="R11" s="41">
        <v>0</v>
      </c>
      <c r="S11" s="41">
        <f t="shared" si="0"/>
        <v>6000</v>
      </c>
      <c r="T11" s="26"/>
      <c r="U11"/>
      <c r="V11"/>
      <c r="W11"/>
      <c r="X11"/>
      <c r="Y11"/>
      <c r="Z11"/>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row>
    <row r="12" spans="1:70" s="14" customFormat="1" ht="14.65" customHeight="1" x14ac:dyDescent="0.25">
      <c r="A12" s="58" t="s">
        <v>43</v>
      </c>
      <c r="B12" s="63"/>
      <c r="C12" s="64"/>
      <c r="D12" s="53"/>
      <c r="E12" s="61" t="s">
        <v>23</v>
      </c>
      <c r="F12" s="62" t="s">
        <v>24</v>
      </c>
      <c r="G12" s="62" t="s">
        <v>41</v>
      </c>
      <c r="H12" s="62" t="s">
        <v>26</v>
      </c>
      <c r="I12" s="41">
        <v>5000</v>
      </c>
      <c r="J12" s="62">
        <v>5</v>
      </c>
      <c r="K12" s="41" t="s">
        <v>27</v>
      </c>
      <c r="L12" s="41">
        <v>0</v>
      </c>
      <c r="M12" s="41">
        <v>25000</v>
      </c>
      <c r="N12" s="41">
        <v>0</v>
      </c>
      <c r="O12" s="41">
        <v>0</v>
      </c>
      <c r="P12" s="41">
        <v>0</v>
      </c>
      <c r="Q12" s="41">
        <v>0</v>
      </c>
      <c r="R12" s="41">
        <v>0</v>
      </c>
      <c r="S12" s="41">
        <f t="shared" si="0"/>
        <v>25000</v>
      </c>
      <c r="T12" s="26" t="s">
        <v>29</v>
      </c>
      <c r="U12"/>
      <c r="V12"/>
      <c r="W12"/>
      <c r="X12"/>
      <c r="Y12"/>
      <c r="Z12"/>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row>
    <row r="13" spans="1:70" s="14" customFormat="1" ht="14.65" customHeight="1" x14ac:dyDescent="0.25">
      <c r="A13" s="58" t="s">
        <v>44</v>
      </c>
      <c r="B13" s="63"/>
      <c r="C13" s="64"/>
      <c r="D13" s="53"/>
      <c r="E13" s="61" t="s">
        <v>23</v>
      </c>
      <c r="F13" s="62" t="s">
        <v>24</v>
      </c>
      <c r="G13" s="62" t="s">
        <v>41</v>
      </c>
      <c r="H13" s="62" t="s">
        <v>26</v>
      </c>
      <c r="I13" s="41">
        <v>10000</v>
      </c>
      <c r="J13" s="62">
        <v>9</v>
      </c>
      <c r="K13" s="41" t="s">
        <v>27</v>
      </c>
      <c r="L13" s="41">
        <v>0</v>
      </c>
      <c r="M13" s="41">
        <v>90000</v>
      </c>
      <c r="N13" s="41">
        <v>0</v>
      </c>
      <c r="O13" s="41">
        <v>0</v>
      </c>
      <c r="P13" s="41">
        <v>0</v>
      </c>
      <c r="Q13" s="41">
        <v>0</v>
      </c>
      <c r="R13" s="41">
        <v>0</v>
      </c>
      <c r="S13" s="41">
        <f t="shared" si="0"/>
        <v>90000</v>
      </c>
      <c r="T13" s="26" t="s">
        <v>45</v>
      </c>
      <c r="U13"/>
      <c r="V13"/>
      <c r="W13"/>
      <c r="X13"/>
      <c r="Y13"/>
      <c r="Z13"/>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row>
    <row r="14" spans="1:70" s="14" customFormat="1" ht="14.65" customHeight="1" x14ac:dyDescent="0.25">
      <c r="A14" s="58" t="s">
        <v>46</v>
      </c>
      <c r="B14" s="63"/>
      <c r="C14" s="64"/>
      <c r="D14" s="53"/>
      <c r="E14" s="61" t="s">
        <v>23</v>
      </c>
      <c r="F14" s="62" t="s">
        <v>24</v>
      </c>
      <c r="G14" s="62" t="s">
        <v>25</v>
      </c>
      <c r="H14" s="28" t="s">
        <v>31</v>
      </c>
      <c r="I14" s="41">
        <v>1000</v>
      </c>
      <c r="J14" s="62">
        <v>7</v>
      </c>
      <c r="K14" s="41" t="s">
        <v>27</v>
      </c>
      <c r="L14" s="41">
        <v>1000</v>
      </c>
      <c r="M14" s="41">
        <v>1000</v>
      </c>
      <c r="N14" s="41">
        <v>1000</v>
      </c>
      <c r="O14" s="41">
        <v>1000</v>
      </c>
      <c r="P14" s="41">
        <v>1000</v>
      </c>
      <c r="Q14" s="41">
        <v>1000</v>
      </c>
      <c r="R14" s="41">
        <v>1000</v>
      </c>
      <c r="S14" s="41">
        <f t="shared" si="0"/>
        <v>7000</v>
      </c>
      <c r="T14" s="26"/>
      <c r="U14"/>
      <c r="V14"/>
      <c r="W14"/>
      <c r="X14"/>
      <c r="Y14"/>
      <c r="Z14"/>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row>
    <row r="15" spans="1:70" s="14" customFormat="1" ht="14.65" customHeight="1" x14ac:dyDescent="0.25">
      <c r="A15" s="58" t="s">
        <v>47</v>
      </c>
      <c r="B15" s="63"/>
      <c r="C15" s="64"/>
      <c r="D15" s="53"/>
      <c r="E15" s="61" t="s">
        <v>23</v>
      </c>
      <c r="F15" s="62" t="s">
        <v>24</v>
      </c>
      <c r="G15" s="62" t="s">
        <v>48</v>
      </c>
      <c r="H15" s="28" t="s">
        <v>31</v>
      </c>
      <c r="I15" s="41">
        <v>60000</v>
      </c>
      <c r="J15" s="62">
        <v>1</v>
      </c>
      <c r="K15" s="41" t="s">
        <v>27</v>
      </c>
      <c r="L15" s="41">
        <v>60000</v>
      </c>
      <c r="M15" s="41">
        <v>0</v>
      </c>
      <c r="N15" s="41">
        <v>0</v>
      </c>
      <c r="O15" s="41">
        <v>0</v>
      </c>
      <c r="P15" s="41">
        <v>0</v>
      </c>
      <c r="Q15" s="41">
        <v>0</v>
      </c>
      <c r="R15" s="41">
        <v>0</v>
      </c>
      <c r="S15" s="41">
        <f t="shared" si="0"/>
        <v>60000</v>
      </c>
      <c r="T15" s="26"/>
      <c r="U15"/>
      <c r="V15"/>
      <c r="W15"/>
      <c r="X15"/>
      <c r="Y15"/>
      <c r="Z1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row>
    <row r="16" spans="1:70" s="15" customFormat="1" ht="14.65" customHeight="1" x14ac:dyDescent="0.25">
      <c r="A16" s="65" t="s">
        <v>49</v>
      </c>
      <c r="B16" s="63"/>
      <c r="C16" s="64"/>
      <c r="D16" s="53"/>
      <c r="E16" s="66" t="s">
        <v>50</v>
      </c>
      <c r="F16" s="67" t="s">
        <v>24</v>
      </c>
      <c r="G16" s="67" t="s">
        <v>41</v>
      </c>
      <c r="H16" s="29" t="s">
        <v>26</v>
      </c>
      <c r="I16" s="42">
        <v>5000</v>
      </c>
      <c r="J16" s="67">
        <v>1</v>
      </c>
      <c r="K16" s="42" t="s">
        <v>51</v>
      </c>
      <c r="L16" s="42">
        <v>5000</v>
      </c>
      <c r="M16" s="42">
        <v>0</v>
      </c>
      <c r="N16" s="42">
        <v>0</v>
      </c>
      <c r="O16" s="42">
        <v>0</v>
      </c>
      <c r="P16" s="42">
        <v>0</v>
      </c>
      <c r="Q16" s="42">
        <v>0</v>
      </c>
      <c r="R16" s="42">
        <v>0</v>
      </c>
      <c r="S16" s="42">
        <f t="shared" si="0"/>
        <v>5000</v>
      </c>
      <c r="T16" s="26"/>
      <c r="U16"/>
      <c r="V16"/>
      <c r="W16"/>
      <c r="X16"/>
      <c r="Y16"/>
      <c r="Z16"/>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row>
    <row r="17" spans="1:70" s="16" customFormat="1" ht="14.65" customHeight="1" x14ac:dyDescent="0.25">
      <c r="A17" s="68" t="s">
        <v>52</v>
      </c>
      <c r="B17" s="63"/>
      <c r="C17" s="64"/>
      <c r="D17" s="53"/>
      <c r="E17" s="69" t="s">
        <v>53</v>
      </c>
      <c r="F17" s="70" t="s">
        <v>24</v>
      </c>
      <c r="G17" s="70" t="s">
        <v>41</v>
      </c>
      <c r="H17" s="30" t="s">
        <v>26</v>
      </c>
      <c r="I17" s="43">
        <v>5000</v>
      </c>
      <c r="J17" s="70">
        <v>1</v>
      </c>
      <c r="K17" s="43" t="s">
        <v>54</v>
      </c>
      <c r="L17" s="43">
        <v>5000</v>
      </c>
      <c r="M17" s="43">
        <v>0</v>
      </c>
      <c r="N17" s="43">
        <v>0</v>
      </c>
      <c r="O17" s="43">
        <v>0</v>
      </c>
      <c r="P17" s="43">
        <v>0</v>
      </c>
      <c r="Q17" s="43">
        <v>0</v>
      </c>
      <c r="R17" s="43">
        <v>0</v>
      </c>
      <c r="S17" s="43">
        <f t="shared" si="0"/>
        <v>5000</v>
      </c>
      <c r="T17" s="26"/>
      <c r="U17"/>
      <c r="V17"/>
      <c r="W17"/>
      <c r="X17"/>
      <c r="Y17"/>
      <c r="Z17"/>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row>
    <row r="18" spans="1:70" s="16" customFormat="1" ht="14.65" customHeight="1" x14ac:dyDescent="0.25">
      <c r="A18" s="68" t="s">
        <v>55</v>
      </c>
      <c r="B18" s="63"/>
      <c r="C18" s="64"/>
      <c r="D18" s="53"/>
      <c r="E18" s="69" t="s">
        <v>53</v>
      </c>
      <c r="F18" s="70" t="s">
        <v>24</v>
      </c>
      <c r="G18" s="70" t="s">
        <v>56</v>
      </c>
      <c r="H18" s="70" t="s">
        <v>57</v>
      </c>
      <c r="I18" s="43">
        <v>1048</v>
      </c>
      <c r="J18" s="70">
        <v>15</v>
      </c>
      <c r="K18" s="43" t="s">
        <v>54</v>
      </c>
      <c r="L18" s="43">
        <v>5240</v>
      </c>
      <c r="M18" s="43">
        <v>5240</v>
      </c>
      <c r="N18" s="43">
        <v>5240</v>
      </c>
      <c r="O18" s="43">
        <v>0</v>
      </c>
      <c r="P18" s="43">
        <v>0</v>
      </c>
      <c r="Q18" s="43">
        <v>0</v>
      </c>
      <c r="R18" s="43">
        <v>0</v>
      </c>
      <c r="S18" s="43">
        <f t="shared" si="0"/>
        <v>15720</v>
      </c>
      <c r="T18" s="26"/>
      <c r="U18"/>
      <c r="V18"/>
      <c r="W18"/>
      <c r="X18"/>
      <c r="Y18"/>
      <c r="Z18"/>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row>
    <row r="19" spans="1:70" s="16" customFormat="1" ht="14.65" customHeight="1" x14ac:dyDescent="0.25">
      <c r="A19" s="68" t="s">
        <v>58</v>
      </c>
      <c r="B19" s="63"/>
      <c r="C19" s="64"/>
      <c r="D19" s="53"/>
      <c r="E19" s="69" t="s">
        <v>53</v>
      </c>
      <c r="F19" s="70" t="s">
        <v>24</v>
      </c>
      <c r="G19" s="70" t="s">
        <v>33</v>
      </c>
      <c r="H19" s="70" t="s">
        <v>26</v>
      </c>
      <c r="I19" s="43">
        <v>2500</v>
      </c>
      <c r="J19" s="70">
        <v>3</v>
      </c>
      <c r="K19" s="43" t="s">
        <v>54</v>
      </c>
      <c r="L19" s="43">
        <v>2500</v>
      </c>
      <c r="M19" s="43">
        <v>2500</v>
      </c>
      <c r="N19" s="43">
        <v>2500</v>
      </c>
      <c r="O19" s="43">
        <v>0</v>
      </c>
      <c r="P19" s="43">
        <v>0</v>
      </c>
      <c r="Q19" s="43">
        <v>0</v>
      </c>
      <c r="R19" s="43">
        <v>0</v>
      </c>
      <c r="S19" s="43">
        <f t="shared" si="0"/>
        <v>7500</v>
      </c>
      <c r="T19" s="26"/>
      <c r="U19"/>
      <c r="V19"/>
      <c r="W19"/>
      <c r="X19"/>
      <c r="Y19"/>
      <c r="Z19"/>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row>
    <row r="20" spans="1:70" s="123" customFormat="1" ht="12.75" customHeight="1" x14ac:dyDescent="0.25">
      <c r="A20" s="116" t="s">
        <v>59</v>
      </c>
      <c r="B20" s="63"/>
      <c r="C20" s="64"/>
      <c r="D20" s="53"/>
      <c r="E20" s="117" t="s">
        <v>60</v>
      </c>
      <c r="F20" s="118"/>
      <c r="G20" s="118"/>
      <c r="H20" s="118"/>
      <c r="I20" s="118"/>
      <c r="J20" s="118"/>
      <c r="K20" s="119"/>
      <c r="L20" s="119">
        <f t="shared" ref="L20:S20" si="1">SUM(L3:L19)</f>
        <v>241640</v>
      </c>
      <c r="M20" s="119">
        <f t="shared" si="1"/>
        <v>252640</v>
      </c>
      <c r="N20" s="119">
        <f t="shared" si="1"/>
        <v>137640</v>
      </c>
      <c r="O20" s="119">
        <f t="shared" si="1"/>
        <v>129900</v>
      </c>
      <c r="P20" s="119">
        <f t="shared" si="1"/>
        <v>129900</v>
      </c>
      <c r="Q20" s="119">
        <f t="shared" si="1"/>
        <v>129900</v>
      </c>
      <c r="R20" s="119">
        <f t="shared" si="1"/>
        <v>117900</v>
      </c>
      <c r="S20" s="119">
        <f t="shared" si="1"/>
        <v>1139520</v>
      </c>
      <c r="T20" s="120"/>
      <c r="U20" s="121"/>
      <c r="V20" s="121"/>
      <c r="W20" s="121"/>
      <c r="X20" s="121"/>
      <c r="Y20" s="121"/>
      <c r="Z20" s="121"/>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row>
    <row r="21" spans="1:70" ht="14.65" customHeight="1" x14ac:dyDescent="0.25">
      <c r="A21" s="74" t="s">
        <v>61</v>
      </c>
      <c r="B21" s="63"/>
      <c r="C21" s="64"/>
      <c r="D21" s="53"/>
      <c r="E21" s="75" t="s">
        <v>62</v>
      </c>
      <c r="F21" s="76" t="s">
        <v>27</v>
      </c>
      <c r="G21" s="76" t="s">
        <v>56</v>
      </c>
      <c r="H21" s="76" t="s">
        <v>36</v>
      </c>
      <c r="I21" s="44">
        <v>900</v>
      </c>
      <c r="J21" s="76">
        <v>108</v>
      </c>
      <c r="K21" s="44" t="s">
        <v>27</v>
      </c>
      <c r="L21" s="44">
        <v>8100</v>
      </c>
      <c r="M21" s="44">
        <v>16200</v>
      </c>
      <c r="N21" s="44">
        <v>16200</v>
      </c>
      <c r="O21" s="44">
        <v>16200</v>
      </c>
      <c r="P21" s="44">
        <v>16200</v>
      </c>
      <c r="Q21" s="44">
        <v>16200</v>
      </c>
      <c r="R21" s="44">
        <v>8100</v>
      </c>
      <c r="S21" s="44">
        <f>I21*J21</f>
        <v>97200</v>
      </c>
      <c r="T21" s="26"/>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row>
    <row r="22" spans="1:70" s="8" customFormat="1" ht="14.65" customHeight="1" x14ac:dyDescent="0.25">
      <c r="A22" s="71" t="s">
        <v>63</v>
      </c>
      <c r="B22" s="63"/>
      <c r="C22" s="64"/>
      <c r="D22" s="53"/>
      <c r="E22" s="72" t="s">
        <v>64</v>
      </c>
      <c r="F22" s="73"/>
      <c r="G22" s="73"/>
      <c r="H22" s="73"/>
      <c r="I22" s="40"/>
      <c r="J22" s="73"/>
      <c r="K22" s="40"/>
      <c r="L22" s="40">
        <f t="shared" ref="L22:S22" si="2">SUM(L21)</f>
        <v>8100</v>
      </c>
      <c r="M22" s="40">
        <f t="shared" si="2"/>
        <v>16200</v>
      </c>
      <c r="N22" s="40">
        <f t="shared" si="2"/>
        <v>16200</v>
      </c>
      <c r="O22" s="40">
        <f t="shared" si="2"/>
        <v>16200</v>
      </c>
      <c r="P22" s="40">
        <f t="shared" si="2"/>
        <v>16200</v>
      </c>
      <c r="Q22" s="40">
        <f t="shared" si="2"/>
        <v>16200</v>
      </c>
      <c r="R22" s="40">
        <f t="shared" si="2"/>
        <v>8100</v>
      </c>
      <c r="S22" s="40">
        <f t="shared" si="2"/>
        <v>97200</v>
      </c>
      <c r="T22" s="26"/>
      <c r="U22"/>
      <c r="V22"/>
      <c r="W22"/>
      <c r="X22"/>
      <c r="Y22"/>
      <c r="Z22"/>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row>
    <row r="23" spans="1:70" s="7" customFormat="1" ht="13.9" customHeight="1" x14ac:dyDescent="0.25">
      <c r="A23" s="77" t="s">
        <v>65</v>
      </c>
      <c r="B23" s="63"/>
      <c r="C23" s="64"/>
      <c r="D23" s="53"/>
      <c r="E23" s="78" t="s">
        <v>66</v>
      </c>
      <c r="F23" s="79"/>
      <c r="G23" s="79"/>
      <c r="H23" s="79"/>
      <c r="I23" s="79"/>
      <c r="J23" s="79"/>
      <c r="K23" s="39"/>
      <c r="L23" s="39">
        <f t="shared" ref="L23:S23" si="3">SUM(L20,L22)</f>
        <v>249740</v>
      </c>
      <c r="M23" s="39">
        <f t="shared" si="3"/>
        <v>268840</v>
      </c>
      <c r="N23" s="39">
        <f t="shared" si="3"/>
        <v>153840</v>
      </c>
      <c r="O23" s="39">
        <f t="shared" si="3"/>
        <v>146100</v>
      </c>
      <c r="P23" s="39">
        <f t="shared" si="3"/>
        <v>146100</v>
      </c>
      <c r="Q23" s="39">
        <f t="shared" si="3"/>
        <v>146100</v>
      </c>
      <c r="R23" s="39">
        <f t="shared" si="3"/>
        <v>126000</v>
      </c>
      <c r="S23" s="39">
        <f t="shared" si="3"/>
        <v>1236720</v>
      </c>
      <c r="T23" s="26"/>
      <c r="U23"/>
      <c r="V23"/>
      <c r="W23"/>
      <c r="X23"/>
      <c r="Y23"/>
      <c r="Z23"/>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row>
    <row r="24" spans="1:70" s="15" customFormat="1" ht="14.65" customHeight="1" x14ac:dyDescent="0.25">
      <c r="A24" s="65" t="s">
        <v>67</v>
      </c>
      <c r="B24" s="63"/>
      <c r="C24" s="64"/>
      <c r="D24" s="52" t="s">
        <v>68</v>
      </c>
      <c r="E24" s="66" t="s">
        <v>69</v>
      </c>
      <c r="F24" s="67" t="s">
        <v>24</v>
      </c>
      <c r="G24" s="67" t="s">
        <v>35</v>
      </c>
      <c r="H24" s="67" t="s">
        <v>36</v>
      </c>
      <c r="I24" s="42">
        <v>1000</v>
      </c>
      <c r="J24" s="67">
        <v>156</v>
      </c>
      <c r="K24" s="42" t="s">
        <v>51</v>
      </c>
      <c r="L24" s="42">
        <v>12000</v>
      </c>
      <c r="M24" s="42">
        <v>24000</v>
      </c>
      <c r="N24" s="42">
        <v>24000</v>
      </c>
      <c r="O24" s="42">
        <v>24000</v>
      </c>
      <c r="P24" s="42">
        <v>24000</v>
      </c>
      <c r="Q24" s="42">
        <v>24000</v>
      </c>
      <c r="R24" s="42">
        <v>24000</v>
      </c>
      <c r="S24" s="42">
        <f t="shared" ref="S24:S41" si="4">I24*J24</f>
        <v>156000</v>
      </c>
      <c r="T24" s="26"/>
      <c r="U24"/>
      <c r="V24"/>
      <c r="W24"/>
      <c r="X24"/>
      <c r="Y24"/>
      <c r="Z24"/>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row>
    <row r="25" spans="1:70" s="15" customFormat="1" ht="14.65" customHeight="1" x14ac:dyDescent="0.25">
      <c r="A25" s="65" t="s">
        <v>70</v>
      </c>
      <c r="B25" s="63"/>
      <c r="C25" s="64"/>
      <c r="D25" s="53"/>
      <c r="E25" s="66" t="s">
        <v>69</v>
      </c>
      <c r="F25" s="67" t="s">
        <v>24</v>
      </c>
      <c r="G25" s="67" t="s">
        <v>41</v>
      </c>
      <c r="H25" s="67" t="s">
        <v>26</v>
      </c>
      <c r="I25" s="42">
        <v>5500</v>
      </c>
      <c r="J25" s="67">
        <v>8</v>
      </c>
      <c r="K25" s="42" t="s">
        <v>51</v>
      </c>
      <c r="L25" s="42">
        <v>22000</v>
      </c>
      <c r="M25" s="42">
        <v>22000</v>
      </c>
      <c r="N25" s="42">
        <v>0</v>
      </c>
      <c r="O25" s="42">
        <v>0</v>
      </c>
      <c r="P25" s="42">
        <v>0</v>
      </c>
      <c r="Q25" s="42">
        <v>0</v>
      </c>
      <c r="R25" s="42">
        <v>0</v>
      </c>
      <c r="S25" s="42">
        <f t="shared" si="4"/>
        <v>44000</v>
      </c>
      <c r="T25" s="26"/>
      <c r="U25"/>
      <c r="V25"/>
      <c r="W25"/>
      <c r="X25"/>
      <c r="Y25"/>
      <c r="Z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row>
    <row r="26" spans="1:70" s="15" customFormat="1" ht="14.65" customHeight="1" x14ac:dyDescent="0.25">
      <c r="A26" s="65" t="s">
        <v>71</v>
      </c>
      <c r="B26" s="63"/>
      <c r="C26" s="64"/>
      <c r="D26" s="53"/>
      <c r="E26" s="66" t="s">
        <v>69</v>
      </c>
      <c r="F26" s="67" t="s">
        <v>24</v>
      </c>
      <c r="G26" s="67" t="s">
        <v>41</v>
      </c>
      <c r="H26" s="67" t="s">
        <v>26</v>
      </c>
      <c r="I26" s="42">
        <v>22000</v>
      </c>
      <c r="J26" s="67">
        <v>3</v>
      </c>
      <c r="K26" s="42" t="s">
        <v>51</v>
      </c>
      <c r="L26" s="42">
        <v>44000</v>
      </c>
      <c r="M26" s="42">
        <v>22000</v>
      </c>
      <c r="N26" s="42">
        <v>0</v>
      </c>
      <c r="O26" s="42">
        <v>0</v>
      </c>
      <c r="P26" s="42">
        <v>0</v>
      </c>
      <c r="Q26" s="42">
        <v>0</v>
      </c>
      <c r="R26" s="42">
        <v>0</v>
      </c>
      <c r="S26" s="42">
        <f t="shared" si="4"/>
        <v>66000</v>
      </c>
      <c r="T26" s="26"/>
      <c r="U26"/>
      <c r="V26"/>
      <c r="W26"/>
      <c r="X26"/>
      <c r="Y26"/>
      <c r="Z26"/>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row>
    <row r="27" spans="1:70" s="15" customFormat="1" ht="14.65" customHeight="1" x14ac:dyDescent="0.25">
      <c r="A27" s="65" t="s">
        <v>72</v>
      </c>
      <c r="B27" s="63"/>
      <c r="C27" s="64"/>
      <c r="D27" s="53"/>
      <c r="E27" s="66" t="s">
        <v>69</v>
      </c>
      <c r="F27" s="67" t="s">
        <v>24</v>
      </c>
      <c r="G27" s="67" t="s">
        <v>41</v>
      </c>
      <c r="H27" s="67" t="s">
        <v>26</v>
      </c>
      <c r="I27" s="42">
        <v>55000</v>
      </c>
      <c r="J27" s="67">
        <v>1</v>
      </c>
      <c r="K27" s="42" t="s">
        <v>51</v>
      </c>
      <c r="L27" s="42">
        <v>55000</v>
      </c>
      <c r="M27" s="42">
        <v>0</v>
      </c>
      <c r="N27" s="42">
        <v>0</v>
      </c>
      <c r="O27" s="42">
        <v>0</v>
      </c>
      <c r="P27" s="42">
        <v>0</v>
      </c>
      <c r="Q27" s="42">
        <v>0</v>
      </c>
      <c r="R27" s="42">
        <v>0</v>
      </c>
      <c r="S27" s="42">
        <f t="shared" si="4"/>
        <v>55000</v>
      </c>
      <c r="T27" s="26"/>
      <c r="U27"/>
      <c r="V27"/>
      <c r="W27"/>
      <c r="X27"/>
      <c r="Y27"/>
      <c r="Z27"/>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row>
    <row r="28" spans="1:70" s="15" customFormat="1" ht="14.65" customHeight="1" x14ac:dyDescent="0.25">
      <c r="A28" s="65" t="s">
        <v>73</v>
      </c>
      <c r="B28" s="63"/>
      <c r="C28" s="64"/>
      <c r="D28" s="53"/>
      <c r="E28" s="66" t="s">
        <v>69</v>
      </c>
      <c r="F28" s="67" t="s">
        <v>24</v>
      </c>
      <c r="G28" s="67" t="s">
        <v>25</v>
      </c>
      <c r="H28" s="67" t="s">
        <v>26</v>
      </c>
      <c r="I28" s="42">
        <v>20000</v>
      </c>
      <c r="J28" s="67">
        <v>14</v>
      </c>
      <c r="K28" s="42" t="s">
        <v>51</v>
      </c>
      <c r="L28" s="42">
        <v>100000</v>
      </c>
      <c r="M28" s="42">
        <v>100000</v>
      </c>
      <c r="N28" s="42">
        <v>80000</v>
      </c>
      <c r="O28" s="42">
        <v>0</v>
      </c>
      <c r="P28" s="42">
        <v>0</v>
      </c>
      <c r="Q28" s="42">
        <v>0</v>
      </c>
      <c r="R28" s="42">
        <v>0</v>
      </c>
      <c r="S28" s="42">
        <f t="shared" si="4"/>
        <v>280000</v>
      </c>
      <c r="T28" s="26"/>
      <c r="U28"/>
      <c r="V28"/>
      <c r="W28"/>
      <c r="X28"/>
      <c r="Y28"/>
      <c r="Z28"/>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row>
    <row r="29" spans="1:70" s="15" customFormat="1" ht="14.65" customHeight="1" x14ac:dyDescent="0.25">
      <c r="A29" s="65" t="s">
        <v>74</v>
      </c>
      <c r="B29" s="63"/>
      <c r="C29" s="64"/>
      <c r="D29" s="53"/>
      <c r="E29" s="66" t="s">
        <v>69</v>
      </c>
      <c r="F29" s="67" t="s">
        <v>24</v>
      </c>
      <c r="G29" s="67" t="s">
        <v>48</v>
      </c>
      <c r="H29" s="67" t="s">
        <v>26</v>
      </c>
      <c r="I29" s="42">
        <v>6000</v>
      </c>
      <c r="J29" s="67">
        <v>12</v>
      </c>
      <c r="K29" s="42" t="s">
        <v>51</v>
      </c>
      <c r="L29" s="42">
        <v>36000</v>
      </c>
      <c r="M29" s="42">
        <v>36000</v>
      </c>
      <c r="N29" s="42">
        <v>0</v>
      </c>
      <c r="O29" s="42">
        <v>0</v>
      </c>
      <c r="P29" s="42">
        <v>0</v>
      </c>
      <c r="Q29" s="42">
        <v>0</v>
      </c>
      <c r="R29" s="42">
        <v>0</v>
      </c>
      <c r="S29" s="42">
        <f t="shared" si="4"/>
        <v>72000</v>
      </c>
      <c r="T29" s="26"/>
      <c r="U29"/>
      <c r="V29"/>
      <c r="W29"/>
      <c r="X29"/>
      <c r="Y29"/>
      <c r="Z29"/>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row>
    <row r="30" spans="1:70" s="15" customFormat="1" ht="14.65" customHeight="1" x14ac:dyDescent="0.25">
      <c r="A30" s="65" t="s">
        <v>75</v>
      </c>
      <c r="B30" s="63"/>
      <c r="C30" s="64"/>
      <c r="D30" s="53"/>
      <c r="E30" s="66" t="s">
        <v>69</v>
      </c>
      <c r="F30" s="67" t="s">
        <v>24</v>
      </c>
      <c r="G30" s="67" t="s">
        <v>35</v>
      </c>
      <c r="H30" s="67" t="s">
        <v>36</v>
      </c>
      <c r="I30" s="42">
        <v>1000</v>
      </c>
      <c r="J30" s="67">
        <v>72</v>
      </c>
      <c r="K30" s="42" t="s">
        <v>51</v>
      </c>
      <c r="L30" s="42">
        <v>6000</v>
      </c>
      <c r="M30" s="42">
        <v>12000</v>
      </c>
      <c r="N30" s="42">
        <v>12000</v>
      </c>
      <c r="O30" s="42">
        <v>12000</v>
      </c>
      <c r="P30" s="42">
        <v>12000</v>
      </c>
      <c r="Q30" s="42">
        <v>12000</v>
      </c>
      <c r="R30" s="42">
        <v>6000</v>
      </c>
      <c r="S30" s="42">
        <f t="shared" si="4"/>
        <v>72000</v>
      </c>
      <c r="T30" s="26"/>
      <c r="U30"/>
      <c r="V30"/>
      <c r="W30"/>
      <c r="X30"/>
      <c r="Y30"/>
      <c r="Z30"/>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row>
    <row r="31" spans="1:70" s="15" customFormat="1" ht="14.65" customHeight="1" x14ac:dyDescent="0.25">
      <c r="A31" s="65" t="s">
        <v>76</v>
      </c>
      <c r="B31" s="63"/>
      <c r="C31" s="64"/>
      <c r="D31" s="53"/>
      <c r="E31" s="66" t="s">
        <v>69</v>
      </c>
      <c r="F31" s="67" t="s">
        <v>24</v>
      </c>
      <c r="G31" s="67" t="s">
        <v>41</v>
      </c>
      <c r="H31" s="67" t="s">
        <v>26</v>
      </c>
      <c r="I31" s="42">
        <v>11500</v>
      </c>
      <c r="J31" s="67">
        <v>1</v>
      </c>
      <c r="K31" s="42" t="s">
        <v>51</v>
      </c>
      <c r="L31" s="42">
        <v>11500</v>
      </c>
      <c r="M31" s="42">
        <v>0</v>
      </c>
      <c r="N31" s="42">
        <v>0</v>
      </c>
      <c r="O31" s="42">
        <v>0</v>
      </c>
      <c r="P31" s="42">
        <v>0</v>
      </c>
      <c r="Q31" s="42">
        <v>0</v>
      </c>
      <c r="R31" s="42">
        <v>0</v>
      </c>
      <c r="S31" s="42">
        <f t="shared" si="4"/>
        <v>11500</v>
      </c>
      <c r="T31" s="26"/>
      <c r="U31"/>
      <c r="V31"/>
      <c r="W31"/>
      <c r="X31"/>
      <c r="Y31"/>
      <c r="Z31"/>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row>
    <row r="32" spans="1:70" s="15" customFormat="1" ht="14.65" customHeight="1" x14ac:dyDescent="0.25">
      <c r="A32" s="65" t="s">
        <v>77</v>
      </c>
      <c r="B32" s="63"/>
      <c r="C32" s="64"/>
      <c r="D32" s="53"/>
      <c r="E32" s="66" t="s">
        <v>69</v>
      </c>
      <c r="F32" s="67" t="s">
        <v>24</v>
      </c>
      <c r="G32" s="67" t="s">
        <v>25</v>
      </c>
      <c r="H32" s="67" t="s">
        <v>31</v>
      </c>
      <c r="I32" s="42">
        <v>2000</v>
      </c>
      <c r="J32" s="67">
        <v>10</v>
      </c>
      <c r="K32" s="42" t="s">
        <v>51</v>
      </c>
      <c r="L32" s="42">
        <v>1000</v>
      </c>
      <c r="M32" s="42">
        <v>1000</v>
      </c>
      <c r="N32" s="42">
        <v>2000</v>
      </c>
      <c r="O32" s="42">
        <v>4000</v>
      </c>
      <c r="P32" s="42">
        <v>4000</v>
      </c>
      <c r="Q32" s="42">
        <v>4000</v>
      </c>
      <c r="R32" s="42">
        <v>4000</v>
      </c>
      <c r="S32" s="42">
        <f t="shared" si="4"/>
        <v>20000</v>
      </c>
      <c r="T32" s="26"/>
      <c r="U32"/>
      <c r="V32"/>
      <c r="W32"/>
      <c r="X32"/>
      <c r="Y32"/>
      <c r="Z32"/>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row>
    <row r="33" spans="1:70" s="15" customFormat="1" ht="14.65" customHeight="1" x14ac:dyDescent="0.25">
      <c r="A33" s="65" t="s">
        <v>78</v>
      </c>
      <c r="B33" s="63"/>
      <c r="C33" s="64"/>
      <c r="D33" s="53"/>
      <c r="E33" s="66" t="s">
        <v>69</v>
      </c>
      <c r="F33" s="67" t="s">
        <v>24</v>
      </c>
      <c r="G33" s="67" t="s">
        <v>25</v>
      </c>
      <c r="H33" s="67" t="s">
        <v>79</v>
      </c>
      <c r="I33" s="42">
        <v>150</v>
      </c>
      <c r="J33" s="67">
        <v>1400</v>
      </c>
      <c r="K33" s="42" t="s">
        <v>51</v>
      </c>
      <c r="L33" s="42">
        <v>52500</v>
      </c>
      <c r="M33" s="42">
        <v>78750</v>
      </c>
      <c r="N33" s="42">
        <v>78750</v>
      </c>
      <c r="O33" s="42">
        <v>0</v>
      </c>
      <c r="P33" s="42">
        <v>0</v>
      </c>
      <c r="Q33" s="42">
        <v>0</v>
      </c>
      <c r="R33" s="42">
        <v>0</v>
      </c>
      <c r="S33" s="42">
        <f t="shared" si="4"/>
        <v>210000</v>
      </c>
      <c r="T33" s="26"/>
      <c r="U33"/>
      <c r="V33"/>
      <c r="W33"/>
      <c r="X33"/>
      <c r="Y33"/>
      <c r="Z33"/>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row>
    <row r="34" spans="1:70" s="15" customFormat="1" ht="14.65" customHeight="1" x14ac:dyDescent="0.25">
      <c r="A34" s="65" t="s">
        <v>80</v>
      </c>
      <c r="B34" s="63"/>
      <c r="C34" s="64"/>
      <c r="D34" s="53"/>
      <c r="E34" s="66" t="s">
        <v>69</v>
      </c>
      <c r="F34" s="67" t="s">
        <v>24</v>
      </c>
      <c r="G34" s="67" t="s">
        <v>25</v>
      </c>
      <c r="H34" s="67" t="s">
        <v>79</v>
      </c>
      <c r="I34" s="42">
        <v>150</v>
      </c>
      <c r="J34" s="67">
        <v>700</v>
      </c>
      <c r="K34" s="42" t="s">
        <v>51</v>
      </c>
      <c r="L34" s="42">
        <v>21000</v>
      </c>
      <c r="M34" s="42">
        <v>42000</v>
      </c>
      <c r="N34" s="42">
        <v>42000</v>
      </c>
      <c r="O34" s="42">
        <v>0</v>
      </c>
      <c r="P34" s="42">
        <v>0</v>
      </c>
      <c r="Q34" s="42">
        <v>0</v>
      </c>
      <c r="R34" s="42">
        <v>0</v>
      </c>
      <c r="S34" s="42">
        <f t="shared" si="4"/>
        <v>105000</v>
      </c>
      <c r="T34" s="26"/>
      <c r="U34"/>
      <c r="V34"/>
      <c r="W34"/>
      <c r="X34"/>
      <c r="Y34"/>
      <c r="Z34"/>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row>
    <row r="35" spans="1:70" s="15" customFormat="1" ht="14.65" customHeight="1" x14ac:dyDescent="0.25">
      <c r="A35" s="65" t="s">
        <v>81</v>
      </c>
      <c r="B35" s="63"/>
      <c r="C35" s="64"/>
      <c r="D35" s="53"/>
      <c r="E35" s="66" t="s">
        <v>69</v>
      </c>
      <c r="F35" s="67" t="s">
        <v>24</v>
      </c>
      <c r="G35" s="67" t="s">
        <v>25</v>
      </c>
      <c r="H35" s="67" t="s">
        <v>31</v>
      </c>
      <c r="I35" s="42">
        <v>1000</v>
      </c>
      <c r="J35" s="67">
        <v>14</v>
      </c>
      <c r="K35" s="42" t="s">
        <v>51</v>
      </c>
      <c r="L35" s="42">
        <v>3000</v>
      </c>
      <c r="M35" s="42">
        <v>3000</v>
      </c>
      <c r="N35" s="42">
        <v>3000</v>
      </c>
      <c r="O35" s="42">
        <v>2000</v>
      </c>
      <c r="P35" s="42">
        <v>1000</v>
      </c>
      <c r="Q35" s="42">
        <v>1000</v>
      </c>
      <c r="R35" s="42">
        <v>1000</v>
      </c>
      <c r="S35" s="42">
        <f t="shared" si="4"/>
        <v>14000</v>
      </c>
      <c r="T35" s="26"/>
      <c r="U35"/>
      <c r="V35"/>
      <c r="W35"/>
      <c r="X35"/>
      <c r="Y35"/>
      <c r="Z3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row>
    <row r="36" spans="1:70" s="15" customFormat="1" ht="14.65" customHeight="1" x14ac:dyDescent="0.25">
      <c r="A36" s="65" t="s">
        <v>82</v>
      </c>
      <c r="B36" s="63"/>
      <c r="C36" s="64"/>
      <c r="D36" s="53"/>
      <c r="E36" s="66" t="s">
        <v>69</v>
      </c>
      <c r="F36" s="67" t="s">
        <v>24</v>
      </c>
      <c r="G36" s="67" t="s">
        <v>33</v>
      </c>
      <c r="H36" s="67" t="s">
        <v>26</v>
      </c>
      <c r="I36" s="42">
        <v>500</v>
      </c>
      <c r="J36" s="67">
        <v>120</v>
      </c>
      <c r="K36" s="42" t="s">
        <v>51</v>
      </c>
      <c r="L36" s="42">
        <v>5000</v>
      </c>
      <c r="M36" s="42">
        <v>10000</v>
      </c>
      <c r="N36" s="42">
        <v>10000</v>
      </c>
      <c r="O36" s="42">
        <v>10000</v>
      </c>
      <c r="P36" s="42">
        <v>10000</v>
      </c>
      <c r="Q36" s="42">
        <v>10000</v>
      </c>
      <c r="R36" s="42">
        <v>5000</v>
      </c>
      <c r="S36" s="42">
        <f t="shared" si="4"/>
        <v>60000</v>
      </c>
      <c r="T36" s="26"/>
      <c r="U36"/>
      <c r="V36"/>
      <c r="W36"/>
      <c r="X36"/>
      <c r="Y36"/>
      <c r="Z36"/>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row>
    <row r="37" spans="1:70" s="15" customFormat="1" ht="14.65" customHeight="1" x14ac:dyDescent="0.25">
      <c r="A37" s="65" t="s">
        <v>83</v>
      </c>
      <c r="B37" s="63"/>
      <c r="C37" s="64"/>
      <c r="D37" s="53"/>
      <c r="E37" s="66" t="s">
        <v>69</v>
      </c>
      <c r="F37" s="67" t="s">
        <v>24</v>
      </c>
      <c r="G37" s="67" t="s">
        <v>33</v>
      </c>
      <c r="H37" s="67" t="s">
        <v>26</v>
      </c>
      <c r="I37" s="42">
        <v>3000</v>
      </c>
      <c r="J37" s="67">
        <v>14</v>
      </c>
      <c r="K37" s="42" t="s">
        <v>51</v>
      </c>
      <c r="L37" s="42">
        <v>9000</v>
      </c>
      <c r="M37" s="42">
        <v>9000</v>
      </c>
      <c r="N37" s="42">
        <v>9000</v>
      </c>
      <c r="O37" s="42">
        <v>6000</v>
      </c>
      <c r="P37" s="42">
        <v>3000</v>
      </c>
      <c r="Q37" s="42">
        <v>3000</v>
      </c>
      <c r="R37" s="42">
        <v>3000</v>
      </c>
      <c r="S37" s="42">
        <f t="shared" si="4"/>
        <v>42000</v>
      </c>
      <c r="T37" s="26"/>
      <c r="U37"/>
      <c r="V37"/>
      <c r="W37"/>
      <c r="X37"/>
      <c r="Y37"/>
      <c r="Z37"/>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row>
    <row r="38" spans="1:70" s="16" customFormat="1" ht="14.65" customHeight="1" x14ac:dyDescent="0.25">
      <c r="A38" s="68" t="s">
        <v>84</v>
      </c>
      <c r="B38" s="63"/>
      <c r="C38" s="64"/>
      <c r="D38" s="53"/>
      <c r="E38" s="69" t="s">
        <v>85</v>
      </c>
      <c r="F38" s="70" t="s">
        <v>24</v>
      </c>
      <c r="G38" s="70" t="s">
        <v>86</v>
      </c>
      <c r="H38" s="70" t="s">
        <v>36</v>
      </c>
      <c r="I38" s="43">
        <v>9000</v>
      </c>
      <c r="J38" s="70">
        <v>46</v>
      </c>
      <c r="K38" s="43" t="s">
        <v>54</v>
      </c>
      <c r="L38" s="43">
        <v>72000</v>
      </c>
      <c r="M38" s="43">
        <v>99000</v>
      </c>
      <c r="N38" s="43">
        <v>99000</v>
      </c>
      <c r="O38" s="43">
        <v>72000</v>
      </c>
      <c r="P38" s="43">
        <v>36000</v>
      </c>
      <c r="Q38" s="43">
        <v>36000</v>
      </c>
      <c r="R38" s="43">
        <v>0</v>
      </c>
      <c r="S38" s="43">
        <f t="shared" si="4"/>
        <v>414000</v>
      </c>
      <c r="T38" s="26"/>
      <c r="U38"/>
      <c r="V38"/>
      <c r="W38"/>
      <c r="X38"/>
      <c r="Y38"/>
      <c r="Z38"/>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row>
    <row r="39" spans="1:70" s="16" customFormat="1" ht="14.65" customHeight="1" x14ac:dyDescent="0.25">
      <c r="A39" s="68" t="s">
        <v>87</v>
      </c>
      <c r="B39" s="63"/>
      <c r="C39" s="64"/>
      <c r="D39" s="53"/>
      <c r="E39" s="69" t="s">
        <v>85</v>
      </c>
      <c r="F39" s="70" t="s">
        <v>24</v>
      </c>
      <c r="G39" s="70" t="s">
        <v>56</v>
      </c>
      <c r="H39" s="70" t="s">
        <v>57</v>
      </c>
      <c r="I39" s="43">
        <v>1048</v>
      </c>
      <c r="J39" s="70">
        <v>15</v>
      </c>
      <c r="K39" s="43" t="s">
        <v>54</v>
      </c>
      <c r="L39" s="43">
        <v>5240</v>
      </c>
      <c r="M39" s="43">
        <v>5240</v>
      </c>
      <c r="N39" s="43">
        <v>5240</v>
      </c>
      <c r="O39" s="43">
        <v>0</v>
      </c>
      <c r="P39" s="43">
        <v>0</v>
      </c>
      <c r="Q39" s="43">
        <v>0</v>
      </c>
      <c r="R39" s="43">
        <v>0</v>
      </c>
      <c r="S39" s="43">
        <f t="shared" si="4"/>
        <v>15720</v>
      </c>
      <c r="T39" s="26"/>
      <c r="U39"/>
      <c r="V39"/>
      <c r="W39"/>
      <c r="X39"/>
      <c r="Y39"/>
      <c r="Z39"/>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row>
    <row r="40" spans="1:70" s="16" customFormat="1" ht="14.65" customHeight="1" x14ac:dyDescent="0.25">
      <c r="A40" s="68" t="s">
        <v>88</v>
      </c>
      <c r="B40" s="63"/>
      <c r="C40" s="64"/>
      <c r="D40" s="53"/>
      <c r="E40" s="69" t="s">
        <v>85</v>
      </c>
      <c r="F40" s="70" t="s">
        <v>24</v>
      </c>
      <c r="G40" s="70" t="s">
        <v>33</v>
      </c>
      <c r="H40" s="70" t="s">
        <v>36</v>
      </c>
      <c r="I40" s="43">
        <v>25000</v>
      </c>
      <c r="J40" s="70">
        <v>5</v>
      </c>
      <c r="K40" s="43" t="s">
        <v>54</v>
      </c>
      <c r="L40" s="43">
        <v>25000</v>
      </c>
      <c r="M40" s="43">
        <v>25000</v>
      </c>
      <c r="N40" s="43">
        <v>25000</v>
      </c>
      <c r="O40" s="43">
        <v>25000</v>
      </c>
      <c r="P40" s="43">
        <v>12500</v>
      </c>
      <c r="Q40" s="43">
        <v>12500</v>
      </c>
      <c r="R40" s="43">
        <v>0</v>
      </c>
      <c r="S40" s="43">
        <f t="shared" si="4"/>
        <v>125000</v>
      </c>
      <c r="T40" s="26"/>
      <c r="U40"/>
      <c r="V40"/>
      <c r="W40"/>
      <c r="X40"/>
      <c r="Y40"/>
      <c r="Z40"/>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row>
    <row r="41" spans="1:70" s="16" customFormat="1" ht="14.65" customHeight="1" x14ac:dyDescent="0.25">
      <c r="A41" s="68" t="s">
        <v>89</v>
      </c>
      <c r="B41" s="63"/>
      <c r="C41" s="64"/>
      <c r="D41" s="53"/>
      <c r="E41" s="69" t="s">
        <v>85</v>
      </c>
      <c r="F41" s="70" t="s">
        <v>24</v>
      </c>
      <c r="G41" s="70" t="s">
        <v>33</v>
      </c>
      <c r="H41" s="70" t="s">
        <v>26</v>
      </c>
      <c r="I41" s="43">
        <v>2500</v>
      </c>
      <c r="J41" s="70">
        <v>3</v>
      </c>
      <c r="K41" s="43" t="s">
        <v>54</v>
      </c>
      <c r="L41" s="43">
        <v>2500</v>
      </c>
      <c r="M41" s="43">
        <v>2500</v>
      </c>
      <c r="N41" s="43">
        <v>2500</v>
      </c>
      <c r="O41" s="43">
        <v>0</v>
      </c>
      <c r="P41" s="43">
        <v>0</v>
      </c>
      <c r="Q41" s="43">
        <v>0</v>
      </c>
      <c r="R41" s="43">
        <v>0</v>
      </c>
      <c r="S41" s="43">
        <f t="shared" si="4"/>
        <v>7500</v>
      </c>
      <c r="T41" s="26"/>
      <c r="U41"/>
      <c r="V41"/>
      <c r="W41"/>
      <c r="X41"/>
      <c r="Y41"/>
      <c r="Z41"/>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row>
    <row r="42" spans="1:70" s="8" customFormat="1" ht="14.65" customHeight="1" x14ac:dyDescent="0.25">
      <c r="A42" s="71" t="s">
        <v>90</v>
      </c>
      <c r="B42" s="63"/>
      <c r="C42" s="64"/>
      <c r="D42" s="53"/>
      <c r="E42" s="72" t="s">
        <v>91</v>
      </c>
      <c r="F42" s="73"/>
      <c r="G42" s="73"/>
      <c r="H42" s="73"/>
      <c r="I42" s="40"/>
      <c r="J42" s="73"/>
      <c r="K42" s="40"/>
      <c r="L42" s="40">
        <f t="shared" ref="L42:S42" si="5">SUM(L24:L41)</f>
        <v>482740</v>
      </c>
      <c r="M42" s="40">
        <f t="shared" si="5"/>
        <v>491490</v>
      </c>
      <c r="N42" s="40">
        <f t="shared" si="5"/>
        <v>392490</v>
      </c>
      <c r="O42" s="40">
        <f t="shared" si="5"/>
        <v>155000</v>
      </c>
      <c r="P42" s="40">
        <f t="shared" si="5"/>
        <v>102500</v>
      </c>
      <c r="Q42" s="40">
        <f t="shared" si="5"/>
        <v>102500</v>
      </c>
      <c r="R42" s="40">
        <f t="shared" si="5"/>
        <v>43000</v>
      </c>
      <c r="S42" s="40">
        <f t="shared" si="5"/>
        <v>1769720</v>
      </c>
      <c r="T42" s="26"/>
      <c r="U42"/>
      <c r="V42"/>
      <c r="W42"/>
      <c r="X42"/>
      <c r="Y42"/>
      <c r="Z42"/>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row>
    <row r="43" spans="1:70" ht="14.65" customHeight="1" x14ac:dyDescent="0.25">
      <c r="A43" s="74" t="s">
        <v>92</v>
      </c>
      <c r="B43" s="63"/>
      <c r="C43" s="64"/>
      <c r="D43" s="53"/>
      <c r="E43" s="75" t="s">
        <v>93</v>
      </c>
      <c r="F43" s="76" t="s">
        <v>51</v>
      </c>
      <c r="G43" s="76" t="s">
        <v>56</v>
      </c>
      <c r="H43" s="76" t="s">
        <v>36</v>
      </c>
      <c r="I43" s="44">
        <v>990</v>
      </c>
      <c r="J43" s="76">
        <v>156</v>
      </c>
      <c r="K43" s="44" t="s">
        <v>51</v>
      </c>
      <c r="L43" s="44">
        <v>11880</v>
      </c>
      <c r="M43" s="44">
        <v>23760</v>
      </c>
      <c r="N43" s="44">
        <v>23760</v>
      </c>
      <c r="O43" s="44">
        <v>23760</v>
      </c>
      <c r="P43" s="44">
        <v>23760</v>
      </c>
      <c r="Q43" s="44">
        <v>23760</v>
      </c>
      <c r="R43" s="44">
        <v>23760</v>
      </c>
      <c r="S43" s="44">
        <f>I43*J43</f>
        <v>154440</v>
      </c>
      <c r="T43" s="26"/>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row>
    <row r="44" spans="1:70" ht="14.65" customHeight="1" x14ac:dyDescent="0.25">
      <c r="A44" s="74" t="s">
        <v>94</v>
      </c>
      <c r="B44" s="63"/>
      <c r="C44" s="64"/>
      <c r="D44" s="53"/>
      <c r="E44" s="75" t="s">
        <v>93</v>
      </c>
      <c r="F44" s="76" t="s">
        <v>51</v>
      </c>
      <c r="G44" s="76" t="s">
        <v>56</v>
      </c>
      <c r="H44" s="76" t="s">
        <v>36</v>
      </c>
      <c r="I44" s="44">
        <v>990</v>
      </c>
      <c r="J44" s="76">
        <v>3510</v>
      </c>
      <c r="K44" s="44" t="s">
        <v>51</v>
      </c>
      <c r="L44" s="44">
        <v>267300</v>
      </c>
      <c r="M44" s="44">
        <v>534600</v>
      </c>
      <c r="N44" s="44">
        <v>534600</v>
      </c>
      <c r="O44" s="44">
        <v>534600</v>
      </c>
      <c r="P44" s="44">
        <v>534600</v>
      </c>
      <c r="Q44" s="44">
        <v>534600</v>
      </c>
      <c r="R44" s="44">
        <v>534600</v>
      </c>
      <c r="S44" s="44">
        <f>I44*J44</f>
        <v>3474900</v>
      </c>
      <c r="T44" s="26"/>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row>
    <row r="45" spans="1:70" ht="14.65" customHeight="1" x14ac:dyDescent="0.25">
      <c r="A45" s="74" t="s">
        <v>95</v>
      </c>
      <c r="B45" s="63"/>
      <c r="C45" s="64"/>
      <c r="D45" s="53"/>
      <c r="E45" s="75" t="s">
        <v>93</v>
      </c>
      <c r="F45" s="76" t="s">
        <v>51</v>
      </c>
      <c r="G45" s="76" t="s">
        <v>41</v>
      </c>
      <c r="H45" s="76" t="s">
        <v>26</v>
      </c>
      <c r="I45" s="44">
        <v>140000</v>
      </c>
      <c r="J45" s="76">
        <v>5</v>
      </c>
      <c r="K45" s="44" t="s">
        <v>51</v>
      </c>
      <c r="L45" s="44">
        <v>420000</v>
      </c>
      <c r="M45" s="44">
        <v>280000</v>
      </c>
      <c r="N45" s="44">
        <v>0</v>
      </c>
      <c r="O45" s="44">
        <v>0</v>
      </c>
      <c r="P45" s="44">
        <v>0</v>
      </c>
      <c r="Q45" s="44">
        <v>0</v>
      </c>
      <c r="R45" s="44">
        <v>0</v>
      </c>
      <c r="S45" s="44">
        <f>I45*J45</f>
        <v>700000</v>
      </c>
      <c r="T45" s="26"/>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row>
    <row r="46" spans="1:70" ht="14.65" customHeight="1" x14ac:dyDescent="0.25">
      <c r="A46" s="74" t="s">
        <v>96</v>
      </c>
      <c r="B46" s="63"/>
      <c r="C46" s="64"/>
      <c r="D46" s="53"/>
      <c r="E46" s="75" t="s">
        <v>93</v>
      </c>
      <c r="F46" s="76" t="s">
        <v>51</v>
      </c>
      <c r="G46" s="76" t="s">
        <v>56</v>
      </c>
      <c r="H46" s="76" t="s">
        <v>36</v>
      </c>
      <c r="I46" s="44">
        <v>900</v>
      </c>
      <c r="J46" s="76">
        <v>108</v>
      </c>
      <c r="K46" s="44" t="s">
        <v>51</v>
      </c>
      <c r="L46" s="44">
        <v>8100</v>
      </c>
      <c r="M46" s="44">
        <v>16200</v>
      </c>
      <c r="N46" s="44">
        <v>16200</v>
      </c>
      <c r="O46" s="44">
        <v>16200</v>
      </c>
      <c r="P46" s="44">
        <v>16200</v>
      </c>
      <c r="Q46" s="44">
        <v>16200</v>
      </c>
      <c r="R46" s="44">
        <v>8100</v>
      </c>
      <c r="S46" s="44">
        <f>I46*J46</f>
        <v>97200</v>
      </c>
      <c r="T46" s="26"/>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row>
    <row r="47" spans="1:70" s="8" customFormat="1" ht="14.65" customHeight="1" x14ac:dyDescent="0.25">
      <c r="A47" s="71" t="s">
        <v>97</v>
      </c>
      <c r="B47" s="63"/>
      <c r="C47" s="64"/>
      <c r="D47" s="53"/>
      <c r="E47" s="72" t="s">
        <v>98</v>
      </c>
      <c r="F47" s="73"/>
      <c r="G47" s="73"/>
      <c r="H47" s="73"/>
      <c r="I47" s="40"/>
      <c r="J47" s="73"/>
      <c r="K47" s="40"/>
      <c r="L47" s="40">
        <f t="shared" ref="L47:S47" si="6">SUM(L43:L46)</f>
        <v>707280</v>
      </c>
      <c r="M47" s="40">
        <f t="shared" si="6"/>
        <v>854560</v>
      </c>
      <c r="N47" s="40">
        <f t="shared" si="6"/>
        <v>574560</v>
      </c>
      <c r="O47" s="40">
        <f t="shared" si="6"/>
        <v>574560</v>
      </c>
      <c r="P47" s="40">
        <f t="shared" si="6"/>
        <v>574560</v>
      </c>
      <c r="Q47" s="40">
        <f t="shared" si="6"/>
        <v>574560</v>
      </c>
      <c r="R47" s="40">
        <f t="shared" si="6"/>
        <v>566460</v>
      </c>
      <c r="S47" s="40">
        <f t="shared" si="6"/>
        <v>4426540</v>
      </c>
      <c r="T47" s="26"/>
      <c r="U47"/>
      <c r="V47"/>
      <c r="W47"/>
      <c r="X47"/>
      <c r="Y47"/>
      <c r="Z47"/>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row>
    <row r="48" spans="1:70" s="7" customFormat="1" ht="14.65" customHeight="1" x14ac:dyDescent="0.25">
      <c r="A48" s="77" t="s">
        <v>99</v>
      </c>
      <c r="B48" s="63"/>
      <c r="C48" s="64"/>
      <c r="D48" s="54"/>
      <c r="E48" s="78" t="s">
        <v>100</v>
      </c>
      <c r="F48" s="79"/>
      <c r="G48" s="79"/>
      <c r="H48" s="79"/>
      <c r="I48" s="39"/>
      <c r="J48" s="79"/>
      <c r="K48" s="39"/>
      <c r="L48" s="39">
        <f t="shared" ref="L48:S48" si="7">SUM(L42,L47)</f>
        <v>1190020</v>
      </c>
      <c r="M48" s="39">
        <f t="shared" si="7"/>
        <v>1346050</v>
      </c>
      <c r="N48" s="39">
        <f t="shared" si="7"/>
        <v>967050</v>
      </c>
      <c r="O48" s="39">
        <f t="shared" si="7"/>
        <v>729560</v>
      </c>
      <c r="P48" s="39">
        <f t="shared" si="7"/>
        <v>677060</v>
      </c>
      <c r="Q48" s="39">
        <f t="shared" si="7"/>
        <v>677060</v>
      </c>
      <c r="R48" s="39">
        <f t="shared" si="7"/>
        <v>609460</v>
      </c>
      <c r="S48" s="39">
        <f t="shared" si="7"/>
        <v>6196260</v>
      </c>
      <c r="T48" s="26"/>
      <c r="U48"/>
      <c r="V48"/>
      <c r="W48"/>
      <c r="X48"/>
      <c r="Y48"/>
      <c r="Z48"/>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row>
    <row r="49" spans="1:70" s="5" customFormat="1" ht="14.65" customHeight="1" x14ac:dyDescent="0.25">
      <c r="A49" s="80" t="s">
        <v>101</v>
      </c>
      <c r="B49" s="63"/>
      <c r="C49" s="64"/>
      <c r="D49" s="81"/>
      <c r="E49" s="82" t="s">
        <v>102</v>
      </c>
      <c r="F49" s="82"/>
      <c r="G49" s="82"/>
      <c r="H49" s="82"/>
      <c r="I49" s="82"/>
      <c r="J49" s="82"/>
      <c r="K49" s="38"/>
      <c r="L49" s="38">
        <f t="shared" ref="L49:S49" si="8">SUM(L23,L48)</f>
        <v>1439760</v>
      </c>
      <c r="M49" s="38">
        <f t="shared" si="8"/>
        <v>1614890</v>
      </c>
      <c r="N49" s="38">
        <f t="shared" si="8"/>
        <v>1120890</v>
      </c>
      <c r="O49" s="38">
        <f t="shared" si="8"/>
        <v>875660</v>
      </c>
      <c r="P49" s="38">
        <f t="shared" si="8"/>
        <v>823160</v>
      </c>
      <c r="Q49" s="38">
        <f t="shared" si="8"/>
        <v>823160</v>
      </c>
      <c r="R49" s="38">
        <f t="shared" si="8"/>
        <v>735460</v>
      </c>
      <c r="S49" s="38">
        <f t="shared" si="8"/>
        <v>7432980</v>
      </c>
      <c r="T49" s="26"/>
      <c r="U49"/>
      <c r="V49"/>
      <c r="W49"/>
      <c r="X49"/>
      <c r="Y49"/>
      <c r="Z49"/>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row>
    <row r="50" spans="1:70" s="14" customFormat="1" ht="14.65" customHeight="1" x14ac:dyDescent="0.25">
      <c r="A50" s="58" t="s">
        <v>103</v>
      </c>
      <c r="B50" s="63"/>
      <c r="C50" s="60" t="s">
        <v>104</v>
      </c>
      <c r="D50" s="52" t="s">
        <v>105</v>
      </c>
      <c r="E50" s="83" t="s">
        <v>106</v>
      </c>
      <c r="F50" s="62" t="s">
        <v>24</v>
      </c>
      <c r="G50" s="62" t="s">
        <v>25</v>
      </c>
      <c r="H50" s="62" t="s">
        <v>31</v>
      </c>
      <c r="I50" s="41">
        <v>25000</v>
      </c>
      <c r="J50" s="62">
        <v>9</v>
      </c>
      <c r="K50" s="41" t="s">
        <v>27</v>
      </c>
      <c r="L50" s="41">
        <v>0</v>
      </c>
      <c r="M50" s="41">
        <v>225000</v>
      </c>
      <c r="N50" s="41">
        <v>0</v>
      </c>
      <c r="O50" s="41">
        <v>0</v>
      </c>
      <c r="P50" s="41">
        <v>0</v>
      </c>
      <c r="Q50" s="41">
        <v>0</v>
      </c>
      <c r="R50" s="41">
        <v>0</v>
      </c>
      <c r="S50" s="41">
        <f t="shared" ref="S50:S60" si="9">I50*J50</f>
        <v>225000</v>
      </c>
      <c r="T50" s="26" t="s">
        <v>45</v>
      </c>
      <c r="U50"/>
      <c r="V50"/>
      <c r="W50"/>
      <c r="X50"/>
      <c r="Y50"/>
      <c r="Z50"/>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row>
    <row r="51" spans="1:70" s="14" customFormat="1" ht="14.65" customHeight="1" x14ac:dyDescent="0.25">
      <c r="A51" s="58" t="s">
        <v>107</v>
      </c>
      <c r="B51" s="63"/>
      <c r="C51" s="64"/>
      <c r="D51" s="53"/>
      <c r="E51" s="83" t="s">
        <v>106</v>
      </c>
      <c r="F51" s="62" t="s">
        <v>24</v>
      </c>
      <c r="G51" s="62" t="s">
        <v>33</v>
      </c>
      <c r="H51" s="62" t="s">
        <v>26</v>
      </c>
      <c r="I51" s="41">
        <v>500</v>
      </c>
      <c r="J51" s="62">
        <v>25</v>
      </c>
      <c r="K51" s="41" t="s">
        <v>27</v>
      </c>
      <c r="L51" s="41">
        <v>2500</v>
      </c>
      <c r="M51" s="41">
        <v>5000</v>
      </c>
      <c r="N51" s="41">
        <v>5000</v>
      </c>
      <c r="O51" s="41">
        <v>0</v>
      </c>
      <c r="P51" s="41">
        <v>0</v>
      </c>
      <c r="Q51" s="41">
        <v>0</v>
      </c>
      <c r="R51" s="41">
        <v>0</v>
      </c>
      <c r="S51" s="41">
        <f t="shared" si="9"/>
        <v>12500</v>
      </c>
      <c r="T51" s="26"/>
      <c r="U51"/>
      <c r="V51"/>
      <c r="W51"/>
      <c r="X51"/>
      <c r="Y51"/>
      <c r="Z51"/>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row>
    <row r="52" spans="1:70" s="14" customFormat="1" ht="14.65" customHeight="1" x14ac:dyDescent="0.25">
      <c r="A52" s="58" t="s">
        <v>108</v>
      </c>
      <c r="B52" s="63"/>
      <c r="C52" s="64"/>
      <c r="D52" s="53"/>
      <c r="E52" s="83" t="s">
        <v>106</v>
      </c>
      <c r="F52" s="62" t="s">
        <v>24</v>
      </c>
      <c r="G52" s="62" t="s">
        <v>48</v>
      </c>
      <c r="H52" s="62" t="s">
        <v>26</v>
      </c>
      <c r="I52" s="41">
        <v>10000</v>
      </c>
      <c r="J52" s="62">
        <v>9</v>
      </c>
      <c r="K52" s="41" t="s">
        <v>27</v>
      </c>
      <c r="L52" s="41">
        <v>0</v>
      </c>
      <c r="M52" s="41">
        <v>90000</v>
      </c>
      <c r="N52" s="41">
        <v>0</v>
      </c>
      <c r="O52" s="41">
        <v>0</v>
      </c>
      <c r="P52" s="41">
        <v>0</v>
      </c>
      <c r="Q52" s="41">
        <v>0</v>
      </c>
      <c r="R52" s="41">
        <v>0</v>
      </c>
      <c r="S52" s="41">
        <f t="shared" si="9"/>
        <v>90000</v>
      </c>
      <c r="T52" s="26" t="s">
        <v>45</v>
      </c>
      <c r="U52"/>
      <c r="V52"/>
      <c r="W52"/>
      <c r="X52"/>
      <c r="Y52"/>
      <c r="Z52"/>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row>
    <row r="53" spans="1:70" s="16" customFormat="1" ht="14.65" customHeight="1" x14ac:dyDescent="0.25">
      <c r="A53" s="68" t="s">
        <v>109</v>
      </c>
      <c r="B53" s="63"/>
      <c r="C53" s="64"/>
      <c r="D53" s="53"/>
      <c r="E53" s="69" t="s">
        <v>110</v>
      </c>
      <c r="F53" s="70" t="s">
        <v>24</v>
      </c>
      <c r="G53" s="70" t="s">
        <v>35</v>
      </c>
      <c r="H53" s="70" t="s">
        <v>36</v>
      </c>
      <c r="I53" s="43">
        <v>1800</v>
      </c>
      <c r="J53" s="70">
        <v>77</v>
      </c>
      <c r="K53" s="43" t="s">
        <v>54</v>
      </c>
      <c r="L53" s="43">
        <v>19800</v>
      </c>
      <c r="M53" s="43">
        <v>19800</v>
      </c>
      <c r="N53" s="43">
        <v>19800</v>
      </c>
      <c r="O53" s="43">
        <v>19800</v>
      </c>
      <c r="P53" s="43">
        <v>19800</v>
      </c>
      <c r="Q53" s="43">
        <v>19800</v>
      </c>
      <c r="R53" s="43">
        <v>19800</v>
      </c>
      <c r="S53" s="43">
        <f t="shared" si="9"/>
        <v>138600</v>
      </c>
      <c r="T53" s="26"/>
      <c r="U53"/>
      <c r="V53"/>
      <c r="W53"/>
      <c r="X53"/>
      <c r="Y53"/>
      <c r="Z53"/>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row>
    <row r="54" spans="1:70" s="16" customFormat="1" ht="14.65" customHeight="1" x14ac:dyDescent="0.25">
      <c r="A54" s="68" t="s">
        <v>111</v>
      </c>
      <c r="B54" s="63"/>
      <c r="C54" s="64"/>
      <c r="D54" s="53"/>
      <c r="E54" s="69" t="s">
        <v>110</v>
      </c>
      <c r="F54" s="70" t="s">
        <v>24</v>
      </c>
      <c r="G54" s="70" t="s">
        <v>35</v>
      </c>
      <c r="H54" s="70" t="s">
        <v>36</v>
      </c>
      <c r="I54" s="43">
        <v>2000</v>
      </c>
      <c r="J54" s="70">
        <v>77</v>
      </c>
      <c r="K54" s="43" t="s">
        <v>54</v>
      </c>
      <c r="L54" s="43">
        <v>22000</v>
      </c>
      <c r="M54" s="43">
        <v>22000</v>
      </c>
      <c r="N54" s="43">
        <v>22000</v>
      </c>
      <c r="O54" s="43">
        <v>22000</v>
      </c>
      <c r="P54" s="43">
        <v>22000</v>
      </c>
      <c r="Q54" s="43">
        <v>22000</v>
      </c>
      <c r="R54" s="43">
        <v>22000</v>
      </c>
      <c r="S54" s="43">
        <f t="shared" si="9"/>
        <v>154000</v>
      </c>
      <c r="T54" s="26"/>
      <c r="U54"/>
      <c r="V54"/>
      <c r="W54"/>
      <c r="X54"/>
      <c r="Y54"/>
      <c r="Z54"/>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row>
    <row r="55" spans="1:70" s="16" customFormat="1" ht="14.65" customHeight="1" x14ac:dyDescent="0.25">
      <c r="A55" s="68" t="s">
        <v>112</v>
      </c>
      <c r="B55" s="63"/>
      <c r="C55" s="64"/>
      <c r="D55" s="53"/>
      <c r="E55" s="69" t="s">
        <v>110</v>
      </c>
      <c r="F55" s="70" t="s">
        <v>24</v>
      </c>
      <c r="G55" s="70" t="s">
        <v>86</v>
      </c>
      <c r="H55" s="70" t="s">
        <v>36</v>
      </c>
      <c r="I55" s="43">
        <v>8000</v>
      </c>
      <c r="J55" s="70">
        <v>33</v>
      </c>
      <c r="K55" s="43" t="s">
        <v>54</v>
      </c>
      <c r="L55" s="43">
        <v>0</v>
      </c>
      <c r="M55" s="43">
        <v>0</v>
      </c>
      <c r="N55" s="43">
        <v>0</v>
      </c>
      <c r="O55" s="43">
        <v>48000</v>
      </c>
      <c r="P55" s="43">
        <v>88000</v>
      </c>
      <c r="Q55" s="43">
        <v>88000</v>
      </c>
      <c r="R55" s="43">
        <v>40000</v>
      </c>
      <c r="S55" s="43">
        <f t="shared" si="9"/>
        <v>264000</v>
      </c>
      <c r="T55" s="26"/>
      <c r="U55"/>
      <c r="V55"/>
      <c r="W55"/>
      <c r="X55"/>
      <c r="Y55"/>
      <c r="Z5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row>
    <row r="56" spans="1:70" s="16" customFormat="1" ht="14.65" customHeight="1" x14ac:dyDescent="0.25">
      <c r="A56" s="68" t="s">
        <v>113</v>
      </c>
      <c r="B56" s="63"/>
      <c r="C56" s="64"/>
      <c r="D56" s="53"/>
      <c r="E56" s="69" t="s">
        <v>110</v>
      </c>
      <c r="F56" s="70" t="s">
        <v>24</v>
      </c>
      <c r="G56" s="70" t="s">
        <v>56</v>
      </c>
      <c r="H56" s="70" t="s">
        <v>36</v>
      </c>
      <c r="I56" s="43">
        <v>14527</v>
      </c>
      <c r="J56" s="70">
        <v>36</v>
      </c>
      <c r="K56" s="43" t="s">
        <v>54</v>
      </c>
      <c r="L56" s="43">
        <v>87162</v>
      </c>
      <c r="M56" s="43">
        <v>174324</v>
      </c>
      <c r="N56" s="43">
        <v>174324</v>
      </c>
      <c r="O56" s="43">
        <v>87162</v>
      </c>
      <c r="P56" s="43">
        <v>0</v>
      </c>
      <c r="Q56" s="43">
        <v>0</v>
      </c>
      <c r="R56" s="43">
        <v>0</v>
      </c>
      <c r="S56" s="43">
        <f t="shared" si="9"/>
        <v>522972</v>
      </c>
      <c r="T56" s="26"/>
      <c r="U56"/>
      <c r="V56"/>
      <c r="W56"/>
      <c r="X56"/>
      <c r="Y56"/>
      <c r="Z56"/>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row>
    <row r="57" spans="1:70" s="16" customFormat="1" ht="14.65" customHeight="1" x14ac:dyDescent="0.25">
      <c r="A57" s="68" t="s">
        <v>114</v>
      </c>
      <c r="B57" s="63"/>
      <c r="C57" s="64"/>
      <c r="D57" s="53"/>
      <c r="E57" s="69" t="s">
        <v>110</v>
      </c>
      <c r="F57" s="70" t="s">
        <v>24</v>
      </c>
      <c r="G57" s="70" t="s">
        <v>56</v>
      </c>
      <c r="H57" s="70" t="s">
        <v>57</v>
      </c>
      <c r="I57" s="43">
        <v>1048</v>
      </c>
      <c r="J57" s="70">
        <v>10</v>
      </c>
      <c r="K57" s="43" t="s">
        <v>54</v>
      </c>
      <c r="L57" s="43">
        <v>5240</v>
      </c>
      <c r="M57" s="43">
        <v>5240</v>
      </c>
      <c r="N57" s="43">
        <v>0</v>
      </c>
      <c r="O57" s="43">
        <v>0</v>
      </c>
      <c r="P57" s="43">
        <v>0</v>
      </c>
      <c r="Q57" s="43">
        <v>0</v>
      </c>
      <c r="R57" s="43">
        <v>0</v>
      </c>
      <c r="S57" s="43">
        <f t="shared" si="9"/>
        <v>10480</v>
      </c>
      <c r="T57" s="26"/>
      <c r="U57"/>
      <c r="V57"/>
      <c r="W57"/>
      <c r="X57"/>
      <c r="Y57"/>
      <c r="Z57"/>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row>
    <row r="58" spans="1:70" s="16" customFormat="1" ht="14.65" customHeight="1" x14ac:dyDescent="0.25">
      <c r="A58" s="68" t="s">
        <v>115</v>
      </c>
      <c r="B58" s="63"/>
      <c r="C58" s="64"/>
      <c r="D58" s="53"/>
      <c r="E58" s="69" t="s">
        <v>110</v>
      </c>
      <c r="F58" s="70" t="s">
        <v>24</v>
      </c>
      <c r="G58" s="70" t="s">
        <v>33</v>
      </c>
      <c r="H58" s="70" t="s">
        <v>26</v>
      </c>
      <c r="I58" s="43">
        <v>25000</v>
      </c>
      <c r="J58" s="70">
        <v>3</v>
      </c>
      <c r="K58" s="43" t="s">
        <v>54</v>
      </c>
      <c r="L58" s="43">
        <v>0</v>
      </c>
      <c r="M58" s="43">
        <v>0</v>
      </c>
      <c r="N58" s="43">
        <v>0</v>
      </c>
      <c r="O58" s="43">
        <v>0</v>
      </c>
      <c r="P58" s="43">
        <v>25000</v>
      </c>
      <c r="Q58" s="43">
        <v>25000</v>
      </c>
      <c r="R58" s="43">
        <v>25000</v>
      </c>
      <c r="S58" s="43">
        <f t="shared" si="9"/>
        <v>75000</v>
      </c>
      <c r="T58" s="26"/>
      <c r="U58"/>
      <c r="V58"/>
      <c r="W58"/>
      <c r="X58"/>
      <c r="Y58"/>
      <c r="Z58"/>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row>
    <row r="59" spans="1:70" s="16" customFormat="1" ht="14.65" customHeight="1" x14ac:dyDescent="0.25">
      <c r="A59" s="68" t="s">
        <v>116</v>
      </c>
      <c r="B59" s="63"/>
      <c r="C59" s="64"/>
      <c r="D59" s="53"/>
      <c r="E59" s="69" t="s">
        <v>110</v>
      </c>
      <c r="F59" s="70" t="s">
        <v>24</v>
      </c>
      <c r="G59" s="70" t="s">
        <v>33</v>
      </c>
      <c r="H59" s="70" t="s">
        <v>26</v>
      </c>
      <c r="I59" s="43">
        <v>500</v>
      </c>
      <c r="J59" s="70">
        <v>25</v>
      </c>
      <c r="K59" s="43" t="s">
        <v>54</v>
      </c>
      <c r="L59" s="43">
        <v>2500</v>
      </c>
      <c r="M59" s="43">
        <v>5000</v>
      </c>
      <c r="N59" s="43">
        <v>5000</v>
      </c>
      <c r="O59" s="43">
        <v>0</v>
      </c>
      <c r="P59" s="43">
        <v>0</v>
      </c>
      <c r="Q59" s="43">
        <v>0</v>
      </c>
      <c r="R59" s="43">
        <v>0</v>
      </c>
      <c r="S59" s="43">
        <f t="shared" si="9"/>
        <v>12500</v>
      </c>
      <c r="T59" s="26"/>
      <c r="U59"/>
      <c r="V59"/>
      <c r="W59"/>
      <c r="X59"/>
      <c r="Y59"/>
      <c r="Z59"/>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row>
    <row r="60" spans="1:70" s="16" customFormat="1" ht="14.65" customHeight="1" x14ac:dyDescent="0.25">
      <c r="A60" s="68" t="s">
        <v>117</v>
      </c>
      <c r="B60" s="63"/>
      <c r="C60" s="64"/>
      <c r="D60" s="53"/>
      <c r="E60" s="69" t="s">
        <v>110</v>
      </c>
      <c r="F60" s="70" t="s">
        <v>24</v>
      </c>
      <c r="G60" s="70" t="s">
        <v>33</v>
      </c>
      <c r="H60" s="70" t="s">
        <v>26</v>
      </c>
      <c r="I60" s="43">
        <v>2500</v>
      </c>
      <c r="J60" s="70">
        <v>2</v>
      </c>
      <c r="K60" s="43" t="s">
        <v>54</v>
      </c>
      <c r="L60" s="43">
        <v>2500</v>
      </c>
      <c r="M60" s="43">
        <v>2500</v>
      </c>
      <c r="N60" s="43">
        <v>0</v>
      </c>
      <c r="O60" s="43">
        <v>0</v>
      </c>
      <c r="P60" s="43">
        <v>0</v>
      </c>
      <c r="Q60" s="43">
        <v>0</v>
      </c>
      <c r="R60" s="43">
        <v>0</v>
      </c>
      <c r="S60" s="43">
        <f t="shared" si="9"/>
        <v>5000</v>
      </c>
      <c r="T60" s="26"/>
      <c r="U60"/>
      <c r="V60"/>
      <c r="W60"/>
      <c r="X60"/>
      <c r="Y60"/>
      <c r="Z60"/>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row>
    <row r="61" spans="1:70" s="8" customFormat="1" ht="14.65" customHeight="1" x14ac:dyDescent="0.25">
      <c r="A61" s="71" t="s">
        <v>118</v>
      </c>
      <c r="B61" s="63"/>
      <c r="C61" s="64"/>
      <c r="D61" s="53"/>
      <c r="E61" s="72" t="s">
        <v>119</v>
      </c>
      <c r="F61" s="73"/>
      <c r="G61" s="73"/>
      <c r="H61" s="73"/>
      <c r="I61" s="40"/>
      <c r="J61" s="73"/>
      <c r="K61" s="40"/>
      <c r="L61" s="40">
        <f t="shared" ref="L61:S61" si="10">SUM(L50:L60)</f>
        <v>141702</v>
      </c>
      <c r="M61" s="40">
        <f t="shared" si="10"/>
        <v>548864</v>
      </c>
      <c r="N61" s="40">
        <f t="shared" si="10"/>
        <v>226124</v>
      </c>
      <c r="O61" s="40">
        <f t="shared" si="10"/>
        <v>176962</v>
      </c>
      <c r="P61" s="40">
        <f t="shared" si="10"/>
        <v>154800</v>
      </c>
      <c r="Q61" s="40">
        <f t="shared" si="10"/>
        <v>154800</v>
      </c>
      <c r="R61" s="40">
        <f t="shared" si="10"/>
        <v>106800</v>
      </c>
      <c r="S61" s="40">
        <f t="shared" si="10"/>
        <v>1510052</v>
      </c>
      <c r="T61" s="26"/>
      <c r="U61"/>
      <c r="V61"/>
      <c r="W61"/>
      <c r="X61"/>
      <c r="Y61"/>
      <c r="Z61"/>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row>
    <row r="62" spans="1:70" ht="14.65" customHeight="1" x14ac:dyDescent="0.25">
      <c r="A62" s="74" t="s">
        <v>120</v>
      </c>
      <c r="B62" s="63"/>
      <c r="C62" s="64"/>
      <c r="D62" s="53"/>
      <c r="E62" s="75" t="s">
        <v>121</v>
      </c>
      <c r="F62" s="76" t="s">
        <v>27</v>
      </c>
      <c r="G62" s="76" t="s">
        <v>56</v>
      </c>
      <c r="H62" s="76" t="s">
        <v>36</v>
      </c>
      <c r="I62" s="44">
        <v>900</v>
      </c>
      <c r="J62" s="76">
        <v>126</v>
      </c>
      <c r="K62" s="44" t="s">
        <v>27</v>
      </c>
      <c r="L62" s="44">
        <v>16200</v>
      </c>
      <c r="M62" s="44">
        <v>16200</v>
      </c>
      <c r="N62" s="44">
        <v>16200</v>
      </c>
      <c r="O62" s="44">
        <v>16200</v>
      </c>
      <c r="P62" s="44">
        <v>16200</v>
      </c>
      <c r="Q62" s="44">
        <v>16200</v>
      </c>
      <c r="R62" s="44">
        <v>16200</v>
      </c>
      <c r="S62" s="44">
        <f>I62*J62</f>
        <v>113400</v>
      </c>
      <c r="T62" s="26"/>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row>
    <row r="63" spans="1:70" s="8" customFormat="1" ht="14.65" customHeight="1" x14ac:dyDescent="0.25">
      <c r="A63" s="71" t="s">
        <v>122</v>
      </c>
      <c r="B63" s="63"/>
      <c r="C63" s="64"/>
      <c r="D63" s="53"/>
      <c r="E63" s="72" t="s">
        <v>123</v>
      </c>
      <c r="F63" s="73"/>
      <c r="G63" s="73"/>
      <c r="H63" s="73"/>
      <c r="I63" s="40"/>
      <c r="J63" s="73"/>
      <c r="K63" s="40"/>
      <c r="L63" s="40">
        <f t="shared" ref="L63:S63" si="11">SUM(L62)</f>
        <v>16200</v>
      </c>
      <c r="M63" s="40">
        <f t="shared" si="11"/>
        <v>16200</v>
      </c>
      <c r="N63" s="40">
        <f t="shared" si="11"/>
        <v>16200</v>
      </c>
      <c r="O63" s="40">
        <f t="shared" si="11"/>
        <v>16200</v>
      </c>
      <c r="P63" s="40">
        <f t="shared" si="11"/>
        <v>16200</v>
      </c>
      <c r="Q63" s="40">
        <f t="shared" si="11"/>
        <v>16200</v>
      </c>
      <c r="R63" s="40">
        <f t="shared" si="11"/>
        <v>16200</v>
      </c>
      <c r="S63" s="40">
        <f t="shared" si="11"/>
        <v>113400</v>
      </c>
      <c r="T63" s="26"/>
      <c r="U63"/>
      <c r="V63"/>
      <c r="W63"/>
      <c r="X63"/>
      <c r="Y63"/>
      <c r="Z63"/>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row>
    <row r="64" spans="1:70" s="7" customFormat="1" ht="14.65" customHeight="1" x14ac:dyDescent="0.25">
      <c r="A64" s="77" t="s">
        <v>124</v>
      </c>
      <c r="B64" s="63"/>
      <c r="C64" s="64"/>
      <c r="D64" s="53"/>
      <c r="E64" s="78" t="s">
        <v>125</v>
      </c>
      <c r="F64" s="79"/>
      <c r="G64" s="79"/>
      <c r="H64" s="79"/>
      <c r="I64" s="39"/>
      <c r="J64" s="79"/>
      <c r="K64" s="39"/>
      <c r="L64" s="39">
        <f t="shared" ref="L64:S64" si="12">SUM(L61,L63)</f>
        <v>157902</v>
      </c>
      <c r="M64" s="39">
        <f t="shared" si="12"/>
        <v>565064</v>
      </c>
      <c r="N64" s="39">
        <f t="shared" si="12"/>
        <v>242324</v>
      </c>
      <c r="O64" s="39">
        <f t="shared" si="12"/>
        <v>193162</v>
      </c>
      <c r="P64" s="39">
        <f t="shared" si="12"/>
        <v>171000</v>
      </c>
      <c r="Q64" s="39">
        <f t="shared" si="12"/>
        <v>171000</v>
      </c>
      <c r="R64" s="39">
        <f t="shared" si="12"/>
        <v>123000</v>
      </c>
      <c r="S64" s="39">
        <f t="shared" si="12"/>
        <v>1623452</v>
      </c>
      <c r="T64" s="26"/>
      <c r="U64"/>
      <c r="V64"/>
      <c r="W64"/>
      <c r="X64"/>
      <c r="Y64"/>
      <c r="Z64"/>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row>
    <row r="65" spans="1:70" s="14" customFormat="1" ht="14.65" customHeight="1" x14ac:dyDescent="0.25">
      <c r="A65" s="58" t="s">
        <v>126</v>
      </c>
      <c r="B65" s="63"/>
      <c r="C65" s="64"/>
      <c r="D65" s="52" t="s">
        <v>127</v>
      </c>
      <c r="E65" s="83" t="s">
        <v>128</v>
      </c>
      <c r="F65" s="62" t="s">
        <v>24</v>
      </c>
      <c r="G65" s="62" t="s">
        <v>35</v>
      </c>
      <c r="H65" s="62" t="s">
        <v>36</v>
      </c>
      <c r="I65" s="41">
        <v>900</v>
      </c>
      <c r="J65" s="62">
        <v>360</v>
      </c>
      <c r="K65" s="41" t="s">
        <v>27</v>
      </c>
      <c r="L65" s="41">
        <v>27000</v>
      </c>
      <c r="M65" s="41">
        <v>54000</v>
      </c>
      <c r="N65" s="41">
        <v>54000</v>
      </c>
      <c r="O65" s="41">
        <v>54000</v>
      </c>
      <c r="P65" s="41">
        <v>54000</v>
      </c>
      <c r="Q65" s="41">
        <v>54000</v>
      </c>
      <c r="R65" s="41">
        <v>27000</v>
      </c>
      <c r="S65" s="41">
        <f t="shared" ref="S65:S80" si="13">I65*J65</f>
        <v>324000</v>
      </c>
      <c r="T65" s="26" t="s">
        <v>29</v>
      </c>
      <c r="U65"/>
      <c r="V65"/>
      <c r="W65"/>
      <c r="X65"/>
      <c r="Y65"/>
      <c r="Z6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row>
    <row r="66" spans="1:70" s="14" customFormat="1" ht="14.65" customHeight="1" x14ac:dyDescent="0.25">
      <c r="A66" s="58" t="s">
        <v>129</v>
      </c>
      <c r="B66" s="63"/>
      <c r="C66" s="64"/>
      <c r="D66" s="53"/>
      <c r="E66" s="83" t="s">
        <v>128</v>
      </c>
      <c r="F66" s="62" t="s">
        <v>24</v>
      </c>
      <c r="G66" s="62" t="s">
        <v>38</v>
      </c>
      <c r="H66" s="62" t="s">
        <v>36</v>
      </c>
      <c r="I66" s="41">
        <v>300</v>
      </c>
      <c r="J66" s="62">
        <v>168</v>
      </c>
      <c r="K66" s="41" t="s">
        <v>27</v>
      </c>
      <c r="L66" s="41">
        <v>7200</v>
      </c>
      <c r="M66" s="41">
        <v>7200</v>
      </c>
      <c r="N66" s="41">
        <v>7200</v>
      </c>
      <c r="O66" s="41">
        <v>7200</v>
      </c>
      <c r="P66" s="41">
        <v>7200</v>
      </c>
      <c r="Q66" s="41">
        <v>7200</v>
      </c>
      <c r="R66" s="41">
        <v>7200</v>
      </c>
      <c r="S66" s="41">
        <f t="shared" si="13"/>
        <v>50400</v>
      </c>
      <c r="T66" s="26"/>
      <c r="U66"/>
      <c r="V66"/>
      <c r="W66"/>
      <c r="X66"/>
      <c r="Y66"/>
      <c r="Z66"/>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row>
    <row r="67" spans="1:70" s="14" customFormat="1" ht="14.65" customHeight="1" x14ac:dyDescent="0.25">
      <c r="A67" s="58" t="s">
        <v>130</v>
      </c>
      <c r="B67" s="63"/>
      <c r="C67" s="64"/>
      <c r="D67" s="53"/>
      <c r="E67" s="83" t="s">
        <v>128</v>
      </c>
      <c r="F67" s="62" t="s">
        <v>24</v>
      </c>
      <c r="G67" s="62" t="s">
        <v>41</v>
      </c>
      <c r="H67" s="62" t="s">
        <v>26</v>
      </c>
      <c r="I67" s="41">
        <v>600</v>
      </c>
      <c r="J67" s="62">
        <v>25</v>
      </c>
      <c r="K67" s="41" t="s">
        <v>27</v>
      </c>
      <c r="L67" s="41">
        <v>0</v>
      </c>
      <c r="M67" s="41">
        <v>15000</v>
      </c>
      <c r="N67" s="41">
        <v>0</v>
      </c>
      <c r="O67" s="41">
        <v>0</v>
      </c>
      <c r="P67" s="41">
        <v>0</v>
      </c>
      <c r="Q67" s="41">
        <v>0</v>
      </c>
      <c r="R67" s="41">
        <v>0</v>
      </c>
      <c r="S67" s="41">
        <f t="shared" si="13"/>
        <v>15000</v>
      </c>
      <c r="T67" s="26" t="s">
        <v>131</v>
      </c>
      <c r="U67"/>
      <c r="V67"/>
      <c r="W67"/>
      <c r="X67"/>
      <c r="Y67"/>
      <c r="Z67"/>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row>
    <row r="68" spans="1:70" s="14" customFormat="1" ht="14.65" customHeight="1" x14ac:dyDescent="0.25">
      <c r="A68" s="58" t="s">
        <v>132</v>
      </c>
      <c r="B68" s="63"/>
      <c r="C68" s="64"/>
      <c r="D68" s="53"/>
      <c r="E68" s="83" t="s">
        <v>128</v>
      </c>
      <c r="F68" s="62" t="s">
        <v>24</v>
      </c>
      <c r="G68" s="62" t="s">
        <v>25</v>
      </c>
      <c r="H68" s="62" t="s">
        <v>31</v>
      </c>
      <c r="I68" s="41">
        <v>9000</v>
      </c>
      <c r="J68" s="62">
        <v>3</v>
      </c>
      <c r="K68" s="41" t="s">
        <v>27</v>
      </c>
      <c r="L68" s="41">
        <v>0</v>
      </c>
      <c r="M68" s="41">
        <v>9000</v>
      </c>
      <c r="N68" s="41">
        <v>9000</v>
      </c>
      <c r="O68" s="41">
        <v>9000</v>
      </c>
      <c r="P68" s="41">
        <v>0</v>
      </c>
      <c r="Q68" s="41">
        <v>0</v>
      </c>
      <c r="R68" s="41">
        <v>0</v>
      </c>
      <c r="S68" s="41">
        <f t="shared" si="13"/>
        <v>27000</v>
      </c>
      <c r="T68" s="26"/>
      <c r="U68"/>
      <c r="V68"/>
      <c r="W68"/>
      <c r="X68"/>
      <c r="Y68"/>
      <c r="Z68"/>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row>
    <row r="69" spans="1:70" s="14" customFormat="1" ht="14.65" customHeight="1" x14ac:dyDescent="0.25">
      <c r="A69" s="58" t="s">
        <v>133</v>
      </c>
      <c r="B69" s="63"/>
      <c r="C69" s="64"/>
      <c r="D69" s="53"/>
      <c r="E69" s="83" t="s">
        <v>128</v>
      </c>
      <c r="F69" s="62" t="s">
        <v>24</v>
      </c>
      <c r="G69" s="62" t="s">
        <v>25</v>
      </c>
      <c r="H69" s="62" t="s">
        <v>79</v>
      </c>
      <c r="I69" s="41">
        <v>150</v>
      </c>
      <c r="J69" s="62">
        <v>150</v>
      </c>
      <c r="K69" s="41" t="s">
        <v>27</v>
      </c>
      <c r="L69" s="41">
        <v>0</v>
      </c>
      <c r="M69" s="41">
        <v>22500</v>
      </c>
      <c r="N69" s="41">
        <v>0</v>
      </c>
      <c r="O69" s="41">
        <v>0</v>
      </c>
      <c r="P69" s="41">
        <v>0</v>
      </c>
      <c r="Q69" s="41">
        <v>0</v>
      </c>
      <c r="R69" s="41">
        <v>0</v>
      </c>
      <c r="S69" s="41">
        <f t="shared" si="13"/>
        <v>22500</v>
      </c>
      <c r="T69" s="26"/>
      <c r="U69"/>
      <c r="V69"/>
      <c r="W69"/>
      <c r="X69"/>
      <c r="Y69"/>
      <c r="Z69"/>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row>
    <row r="70" spans="1:70" s="14" customFormat="1" ht="14.65" customHeight="1" x14ac:dyDescent="0.25">
      <c r="A70" s="58" t="s">
        <v>134</v>
      </c>
      <c r="B70" s="63"/>
      <c r="C70" s="64"/>
      <c r="D70" s="53"/>
      <c r="E70" s="83" t="s">
        <v>128</v>
      </c>
      <c r="F70" s="62" t="s">
        <v>24</v>
      </c>
      <c r="G70" s="62" t="s">
        <v>25</v>
      </c>
      <c r="H70" s="62" t="s">
        <v>79</v>
      </c>
      <c r="I70" s="41">
        <v>150</v>
      </c>
      <c r="J70" s="62">
        <v>600</v>
      </c>
      <c r="K70" s="41" t="s">
        <v>27</v>
      </c>
      <c r="L70" s="41">
        <v>0</v>
      </c>
      <c r="M70" s="41">
        <v>45000</v>
      </c>
      <c r="N70" s="41">
        <v>45000</v>
      </c>
      <c r="O70" s="41">
        <v>0</v>
      </c>
      <c r="P70" s="41">
        <v>0</v>
      </c>
      <c r="Q70" s="41">
        <v>0</v>
      </c>
      <c r="R70" s="41">
        <v>0</v>
      </c>
      <c r="S70" s="41">
        <f t="shared" si="13"/>
        <v>90000</v>
      </c>
      <c r="T70" s="26"/>
      <c r="U70"/>
      <c r="V70"/>
      <c r="W70"/>
      <c r="X70"/>
      <c r="Y70"/>
      <c r="Z70"/>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row>
    <row r="71" spans="1:70" s="14" customFormat="1" ht="14.65" customHeight="1" x14ac:dyDescent="0.25">
      <c r="A71" s="58" t="s">
        <v>135</v>
      </c>
      <c r="B71" s="63"/>
      <c r="C71" s="64"/>
      <c r="D71" s="53"/>
      <c r="E71" s="83" t="s">
        <v>128</v>
      </c>
      <c r="F71" s="62" t="s">
        <v>24</v>
      </c>
      <c r="G71" s="62" t="s">
        <v>25</v>
      </c>
      <c r="H71" s="62" t="s">
        <v>79</v>
      </c>
      <c r="I71" s="41">
        <v>150</v>
      </c>
      <c r="J71" s="62">
        <v>250</v>
      </c>
      <c r="K71" s="41" t="s">
        <v>27</v>
      </c>
      <c r="L71" s="41">
        <v>0</v>
      </c>
      <c r="M71" s="41">
        <v>37500</v>
      </c>
      <c r="N71" s="41">
        <v>0</v>
      </c>
      <c r="O71" s="41">
        <v>0</v>
      </c>
      <c r="P71" s="41">
        <v>0</v>
      </c>
      <c r="Q71" s="41">
        <v>0</v>
      </c>
      <c r="R71" s="41">
        <v>0</v>
      </c>
      <c r="S71" s="41">
        <f t="shared" si="13"/>
        <v>37500</v>
      </c>
      <c r="T71" s="26"/>
      <c r="U71"/>
      <c r="V71"/>
      <c r="W71"/>
      <c r="X71"/>
      <c r="Y71"/>
      <c r="Z71"/>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row>
    <row r="72" spans="1:70" s="14" customFormat="1" ht="14.65" customHeight="1" x14ac:dyDescent="0.25">
      <c r="A72" s="58" t="s">
        <v>136</v>
      </c>
      <c r="B72" s="63"/>
      <c r="C72" s="64"/>
      <c r="D72" s="53"/>
      <c r="E72" s="83" t="s">
        <v>128</v>
      </c>
      <c r="F72" s="62" t="s">
        <v>24</v>
      </c>
      <c r="G72" s="62" t="s">
        <v>25</v>
      </c>
      <c r="H72" s="62" t="s">
        <v>31</v>
      </c>
      <c r="I72" s="41">
        <v>9000</v>
      </c>
      <c r="J72" s="62">
        <v>3</v>
      </c>
      <c r="K72" s="41" t="s">
        <v>27</v>
      </c>
      <c r="L72" s="41">
        <v>0</v>
      </c>
      <c r="M72" s="41">
        <v>9000</v>
      </c>
      <c r="N72" s="41">
        <v>9000</v>
      </c>
      <c r="O72" s="41">
        <v>9000</v>
      </c>
      <c r="P72" s="41">
        <v>0</v>
      </c>
      <c r="Q72" s="41">
        <v>0</v>
      </c>
      <c r="R72" s="41">
        <v>0</v>
      </c>
      <c r="S72" s="41">
        <f t="shared" si="13"/>
        <v>27000</v>
      </c>
      <c r="T72" s="26"/>
      <c r="U72"/>
      <c r="V72"/>
      <c r="W72"/>
      <c r="X72"/>
      <c r="Y72"/>
      <c r="Z72"/>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row>
    <row r="73" spans="1:70" s="14" customFormat="1" ht="14.65" customHeight="1" x14ac:dyDescent="0.25">
      <c r="A73" s="58" t="s">
        <v>137</v>
      </c>
      <c r="B73" s="63"/>
      <c r="C73" s="64"/>
      <c r="D73" s="53"/>
      <c r="E73" s="83" t="s">
        <v>128</v>
      </c>
      <c r="F73" s="62" t="s">
        <v>24</v>
      </c>
      <c r="G73" s="62" t="s">
        <v>25</v>
      </c>
      <c r="H73" s="62" t="s">
        <v>31</v>
      </c>
      <c r="I73" s="41">
        <v>2000</v>
      </c>
      <c r="J73" s="62">
        <v>7</v>
      </c>
      <c r="K73" s="41" t="s">
        <v>27</v>
      </c>
      <c r="L73" s="41">
        <v>2000</v>
      </c>
      <c r="M73" s="41">
        <v>2000</v>
      </c>
      <c r="N73" s="41">
        <v>2000</v>
      </c>
      <c r="O73" s="41">
        <v>2000</v>
      </c>
      <c r="P73" s="41">
        <v>2000</v>
      </c>
      <c r="Q73" s="41">
        <v>2000</v>
      </c>
      <c r="R73" s="41">
        <v>2000</v>
      </c>
      <c r="S73" s="41">
        <f t="shared" si="13"/>
        <v>14000</v>
      </c>
      <c r="T73" s="26"/>
      <c r="U73"/>
      <c r="V73"/>
      <c r="W73"/>
      <c r="X73"/>
      <c r="Y73"/>
      <c r="Z73"/>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row>
    <row r="74" spans="1:70" s="14" customFormat="1" ht="14.65" customHeight="1" x14ac:dyDescent="0.25">
      <c r="A74" s="58" t="s">
        <v>138</v>
      </c>
      <c r="B74" s="63"/>
      <c r="C74" s="64"/>
      <c r="D74" s="53"/>
      <c r="E74" s="83" t="s">
        <v>128</v>
      </c>
      <c r="F74" s="62" t="s">
        <v>24</v>
      </c>
      <c r="G74" s="62" t="s">
        <v>33</v>
      </c>
      <c r="H74" s="62" t="s">
        <v>26</v>
      </c>
      <c r="I74" s="41">
        <v>500</v>
      </c>
      <c r="J74" s="62">
        <v>32</v>
      </c>
      <c r="K74" s="41" t="s">
        <v>27</v>
      </c>
      <c r="L74" s="41">
        <v>0</v>
      </c>
      <c r="M74" s="41">
        <v>8000</v>
      </c>
      <c r="N74" s="41">
        <v>8000</v>
      </c>
      <c r="O74" s="41">
        <v>0</v>
      </c>
      <c r="P74" s="41">
        <v>0</v>
      </c>
      <c r="Q74" s="41">
        <v>0</v>
      </c>
      <c r="R74" s="41">
        <v>0</v>
      </c>
      <c r="S74" s="41">
        <f t="shared" si="13"/>
        <v>16000</v>
      </c>
      <c r="T74" s="26"/>
      <c r="U74"/>
      <c r="V74"/>
      <c r="W74"/>
      <c r="X74"/>
      <c r="Y74"/>
      <c r="Z74"/>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row>
    <row r="75" spans="1:70" s="15" customFormat="1" ht="14.65" customHeight="1" x14ac:dyDescent="0.25">
      <c r="A75" s="65" t="s">
        <v>139</v>
      </c>
      <c r="B75" s="63"/>
      <c r="C75" s="64"/>
      <c r="D75" s="53"/>
      <c r="E75" s="66" t="s">
        <v>140</v>
      </c>
      <c r="F75" s="67" t="s">
        <v>24</v>
      </c>
      <c r="G75" s="67" t="s">
        <v>33</v>
      </c>
      <c r="H75" s="67" t="s">
        <v>26</v>
      </c>
      <c r="I75" s="42">
        <v>500</v>
      </c>
      <c r="J75" s="67">
        <v>8</v>
      </c>
      <c r="K75" s="42" t="s">
        <v>51</v>
      </c>
      <c r="L75" s="42">
        <v>0</v>
      </c>
      <c r="M75" s="42">
        <v>2000</v>
      </c>
      <c r="N75" s="42">
        <v>2000</v>
      </c>
      <c r="O75" s="42">
        <v>0</v>
      </c>
      <c r="P75" s="42">
        <v>0</v>
      </c>
      <c r="Q75" s="42">
        <v>0</v>
      </c>
      <c r="R75" s="42">
        <v>0</v>
      </c>
      <c r="S75" s="42">
        <f t="shared" si="13"/>
        <v>4000</v>
      </c>
      <c r="T75" s="26"/>
      <c r="U75"/>
      <c r="V75"/>
      <c r="W75"/>
      <c r="X75"/>
      <c r="Y75"/>
      <c r="Z7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row>
    <row r="76" spans="1:70" s="15" customFormat="1" ht="14.65" customHeight="1" x14ac:dyDescent="0.25">
      <c r="A76" s="65" t="s">
        <v>141</v>
      </c>
      <c r="B76" s="63"/>
      <c r="C76" s="64"/>
      <c r="D76" s="53"/>
      <c r="E76" s="66" t="s">
        <v>140</v>
      </c>
      <c r="F76" s="67" t="s">
        <v>24</v>
      </c>
      <c r="G76" s="67" t="s">
        <v>35</v>
      </c>
      <c r="H76" s="67" t="s">
        <v>36</v>
      </c>
      <c r="I76" s="42">
        <v>1000</v>
      </c>
      <c r="J76" s="67">
        <v>84</v>
      </c>
      <c r="K76" s="42" t="s">
        <v>51</v>
      </c>
      <c r="L76" s="42">
        <v>12000</v>
      </c>
      <c r="M76" s="42">
        <v>12000</v>
      </c>
      <c r="N76" s="42">
        <v>12000</v>
      </c>
      <c r="O76" s="42">
        <v>12000</v>
      </c>
      <c r="P76" s="42">
        <v>12000</v>
      </c>
      <c r="Q76" s="42">
        <v>12000</v>
      </c>
      <c r="R76" s="42">
        <v>12000</v>
      </c>
      <c r="S76" s="42">
        <f t="shared" si="13"/>
        <v>84000</v>
      </c>
      <c r="T76" s="26"/>
      <c r="U76"/>
      <c r="V76"/>
      <c r="W76"/>
      <c r="X76"/>
      <c r="Y76"/>
      <c r="Z76"/>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row>
    <row r="77" spans="1:70" s="16" customFormat="1" ht="14.65" customHeight="1" x14ac:dyDescent="0.25">
      <c r="A77" s="68" t="s">
        <v>142</v>
      </c>
      <c r="B77" s="63"/>
      <c r="C77" s="64"/>
      <c r="D77" s="53"/>
      <c r="E77" s="69" t="s">
        <v>143</v>
      </c>
      <c r="F77" s="70" t="s">
        <v>24</v>
      </c>
      <c r="G77" s="70" t="s">
        <v>25</v>
      </c>
      <c r="H77" s="70" t="s">
        <v>31</v>
      </c>
      <c r="I77" s="43">
        <v>1000</v>
      </c>
      <c r="J77" s="70">
        <v>3</v>
      </c>
      <c r="K77" s="43" t="s">
        <v>54</v>
      </c>
      <c r="L77" s="43">
        <v>0</v>
      </c>
      <c r="M77" s="43">
        <v>1000</v>
      </c>
      <c r="N77" s="43">
        <v>1000</v>
      </c>
      <c r="O77" s="43">
        <v>1000</v>
      </c>
      <c r="P77" s="43">
        <v>0</v>
      </c>
      <c r="Q77" s="43">
        <v>0</v>
      </c>
      <c r="R77" s="43">
        <v>0</v>
      </c>
      <c r="S77" s="43">
        <f t="shared" si="13"/>
        <v>3000</v>
      </c>
      <c r="T77" s="26"/>
      <c r="U77"/>
      <c r="V77"/>
      <c r="W77"/>
      <c r="X77"/>
      <c r="Y77"/>
      <c r="Z77"/>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row>
    <row r="78" spans="1:70" s="16" customFormat="1" ht="14.65" customHeight="1" x14ac:dyDescent="0.25">
      <c r="A78" s="68" t="s">
        <v>144</v>
      </c>
      <c r="B78" s="63"/>
      <c r="C78" s="64"/>
      <c r="D78" s="53"/>
      <c r="E78" s="69" t="s">
        <v>143</v>
      </c>
      <c r="F78" s="70" t="s">
        <v>24</v>
      </c>
      <c r="G78" s="70" t="s">
        <v>56</v>
      </c>
      <c r="H78" s="70" t="s">
        <v>57</v>
      </c>
      <c r="I78" s="43">
        <v>1048</v>
      </c>
      <c r="J78" s="70">
        <v>25</v>
      </c>
      <c r="K78" s="43" t="s">
        <v>54</v>
      </c>
      <c r="L78" s="43">
        <v>5240</v>
      </c>
      <c r="M78" s="43">
        <v>5240</v>
      </c>
      <c r="N78" s="43">
        <v>5240</v>
      </c>
      <c r="O78" s="43">
        <v>5240</v>
      </c>
      <c r="P78" s="43">
        <v>5240</v>
      </c>
      <c r="Q78" s="43">
        <v>0</v>
      </c>
      <c r="R78" s="43">
        <v>0</v>
      </c>
      <c r="S78" s="43">
        <f t="shared" si="13"/>
        <v>26200</v>
      </c>
      <c r="T78" s="26"/>
      <c r="U78"/>
      <c r="V78"/>
      <c r="W78"/>
      <c r="X78"/>
      <c r="Y78"/>
      <c r="Z78"/>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row>
    <row r="79" spans="1:70" s="16" customFormat="1" ht="14.65" customHeight="1" x14ac:dyDescent="0.25">
      <c r="A79" s="68" t="s">
        <v>145</v>
      </c>
      <c r="B79" s="63"/>
      <c r="C79" s="64"/>
      <c r="D79" s="53"/>
      <c r="E79" s="69" t="s">
        <v>143</v>
      </c>
      <c r="F79" s="70" t="s">
        <v>24</v>
      </c>
      <c r="G79" s="70" t="s">
        <v>33</v>
      </c>
      <c r="H79" s="70" t="s">
        <v>26</v>
      </c>
      <c r="I79" s="43">
        <v>500</v>
      </c>
      <c r="J79" s="70">
        <v>20</v>
      </c>
      <c r="K79" s="43" t="s">
        <v>54</v>
      </c>
      <c r="L79" s="43">
        <v>0</v>
      </c>
      <c r="M79" s="43">
        <v>5000</v>
      </c>
      <c r="N79" s="43">
        <v>5000</v>
      </c>
      <c r="O79" s="43">
        <v>0</v>
      </c>
      <c r="P79" s="43">
        <v>0</v>
      </c>
      <c r="Q79" s="43">
        <v>0</v>
      </c>
      <c r="R79" s="43">
        <v>0</v>
      </c>
      <c r="S79" s="43">
        <f t="shared" si="13"/>
        <v>10000</v>
      </c>
      <c r="T79" s="26"/>
      <c r="U79"/>
      <c r="V79"/>
      <c r="W79"/>
      <c r="X79"/>
      <c r="Y79"/>
      <c r="Z79"/>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row>
    <row r="80" spans="1:70" s="16" customFormat="1" ht="14.65" customHeight="1" x14ac:dyDescent="0.25">
      <c r="A80" s="68" t="s">
        <v>146</v>
      </c>
      <c r="B80" s="63"/>
      <c r="C80" s="64"/>
      <c r="D80" s="53"/>
      <c r="E80" s="69" t="s">
        <v>143</v>
      </c>
      <c r="F80" s="70" t="s">
        <v>24</v>
      </c>
      <c r="G80" s="70" t="s">
        <v>33</v>
      </c>
      <c r="H80" s="70" t="s">
        <v>26</v>
      </c>
      <c r="I80" s="43">
        <v>2500</v>
      </c>
      <c r="J80" s="70">
        <v>5</v>
      </c>
      <c r="K80" s="43" t="s">
        <v>54</v>
      </c>
      <c r="L80" s="43">
        <v>2500</v>
      </c>
      <c r="M80" s="43">
        <v>2500</v>
      </c>
      <c r="N80" s="43">
        <v>2500</v>
      </c>
      <c r="O80" s="43">
        <v>2500</v>
      </c>
      <c r="P80" s="43">
        <v>2500</v>
      </c>
      <c r="Q80" s="43">
        <v>0</v>
      </c>
      <c r="R80" s="43">
        <v>0</v>
      </c>
      <c r="S80" s="43">
        <f t="shared" si="13"/>
        <v>12500</v>
      </c>
      <c r="T80" s="26"/>
      <c r="U80"/>
      <c r="V80"/>
      <c r="W80"/>
      <c r="X80"/>
      <c r="Y80"/>
      <c r="Z80"/>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row>
    <row r="81" spans="1:70" s="8" customFormat="1" ht="14.65" customHeight="1" x14ac:dyDescent="0.25">
      <c r="A81" s="71" t="s">
        <v>147</v>
      </c>
      <c r="B81" s="63"/>
      <c r="C81" s="64"/>
      <c r="D81" s="53"/>
      <c r="E81" s="72" t="s">
        <v>148</v>
      </c>
      <c r="F81" s="73"/>
      <c r="G81" s="73"/>
      <c r="H81" s="73"/>
      <c r="I81" s="40"/>
      <c r="J81" s="73"/>
      <c r="K81" s="40"/>
      <c r="L81" s="40">
        <f t="shared" ref="L81:S81" si="14">SUM(L65:L80)</f>
        <v>55940</v>
      </c>
      <c r="M81" s="40">
        <f t="shared" si="14"/>
        <v>236940</v>
      </c>
      <c r="N81" s="40">
        <f t="shared" si="14"/>
        <v>161940</v>
      </c>
      <c r="O81" s="40">
        <f t="shared" si="14"/>
        <v>101940</v>
      </c>
      <c r="P81" s="40">
        <f t="shared" si="14"/>
        <v>82940</v>
      </c>
      <c r="Q81" s="40">
        <f t="shared" si="14"/>
        <v>75200</v>
      </c>
      <c r="R81" s="40">
        <f t="shared" si="14"/>
        <v>48200</v>
      </c>
      <c r="S81" s="40">
        <f t="shared" si="14"/>
        <v>763100</v>
      </c>
      <c r="T81" s="26"/>
      <c r="U81"/>
      <c r="V81"/>
      <c r="W81"/>
      <c r="X81"/>
      <c r="Y81"/>
      <c r="Z81"/>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row>
    <row r="82" spans="1:70" ht="14.65" customHeight="1" x14ac:dyDescent="0.25">
      <c r="A82" s="74" t="s">
        <v>149</v>
      </c>
      <c r="B82" s="63"/>
      <c r="C82" s="64"/>
      <c r="D82" s="53"/>
      <c r="E82" s="75" t="s">
        <v>150</v>
      </c>
      <c r="F82" s="76" t="s">
        <v>27</v>
      </c>
      <c r="G82" s="76" t="s">
        <v>56</v>
      </c>
      <c r="H82" s="76" t="s">
        <v>36</v>
      </c>
      <c r="I82" s="44">
        <v>800</v>
      </c>
      <c r="J82" s="76">
        <v>360</v>
      </c>
      <c r="K82" s="44" t="s">
        <v>27</v>
      </c>
      <c r="L82" s="44">
        <v>24000</v>
      </c>
      <c r="M82" s="44">
        <v>48000</v>
      </c>
      <c r="N82" s="44">
        <v>48000</v>
      </c>
      <c r="O82" s="44">
        <v>48000</v>
      </c>
      <c r="P82" s="44">
        <v>48000</v>
      </c>
      <c r="Q82" s="44">
        <v>48000</v>
      </c>
      <c r="R82" s="44">
        <v>24000</v>
      </c>
      <c r="S82" s="44">
        <f>I82*J82</f>
        <v>288000</v>
      </c>
      <c r="T82" s="26" t="s">
        <v>29</v>
      </c>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row>
    <row r="83" spans="1:70" s="8" customFormat="1" ht="14.65" customHeight="1" x14ac:dyDescent="0.25">
      <c r="A83" s="71" t="s">
        <v>151</v>
      </c>
      <c r="B83" s="63"/>
      <c r="C83" s="64"/>
      <c r="D83" s="53"/>
      <c r="E83" s="72" t="s">
        <v>152</v>
      </c>
      <c r="F83" s="73"/>
      <c r="G83" s="73"/>
      <c r="H83" s="73"/>
      <c r="I83" s="40"/>
      <c r="J83" s="73"/>
      <c r="K83" s="40"/>
      <c r="L83" s="40">
        <f t="shared" ref="L83:S83" si="15">SUM(L82)</f>
        <v>24000</v>
      </c>
      <c r="M83" s="40">
        <f t="shared" si="15"/>
        <v>48000</v>
      </c>
      <c r="N83" s="40">
        <f t="shared" si="15"/>
        <v>48000</v>
      </c>
      <c r="O83" s="40">
        <f t="shared" si="15"/>
        <v>48000</v>
      </c>
      <c r="P83" s="40">
        <f t="shared" si="15"/>
        <v>48000</v>
      </c>
      <c r="Q83" s="40">
        <f t="shared" si="15"/>
        <v>48000</v>
      </c>
      <c r="R83" s="40">
        <f t="shared" si="15"/>
        <v>24000</v>
      </c>
      <c r="S83" s="40">
        <f t="shared" si="15"/>
        <v>288000</v>
      </c>
      <c r="T83" s="26"/>
      <c r="U83"/>
      <c r="V83"/>
      <c r="W83"/>
      <c r="X83"/>
      <c r="Y83"/>
      <c r="Z83"/>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row>
    <row r="84" spans="1:70" ht="14.65" customHeight="1" x14ac:dyDescent="0.25">
      <c r="A84" s="74" t="s">
        <v>153</v>
      </c>
      <c r="B84" s="63"/>
      <c r="C84" s="64"/>
      <c r="D84" s="53"/>
      <c r="E84" s="75" t="s">
        <v>154</v>
      </c>
      <c r="F84" s="76" t="s">
        <v>51</v>
      </c>
      <c r="G84" s="76" t="s">
        <v>56</v>
      </c>
      <c r="H84" s="76" t="s">
        <v>36</v>
      </c>
      <c r="I84" s="44">
        <v>800</v>
      </c>
      <c r="J84" s="76">
        <v>360</v>
      </c>
      <c r="K84" s="44" t="s">
        <v>51</v>
      </c>
      <c r="L84" s="44">
        <v>24000</v>
      </c>
      <c r="M84" s="44">
        <v>48000</v>
      </c>
      <c r="N84" s="44">
        <v>48000</v>
      </c>
      <c r="O84" s="44">
        <v>48000</v>
      </c>
      <c r="P84" s="44">
        <v>48000</v>
      </c>
      <c r="Q84" s="44">
        <v>48000</v>
      </c>
      <c r="R84" s="44">
        <v>24000</v>
      </c>
      <c r="S84" s="44">
        <f>I84*J84</f>
        <v>288000</v>
      </c>
      <c r="T84" s="26" t="s">
        <v>29</v>
      </c>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row>
    <row r="85" spans="1:70" s="8" customFormat="1" ht="14.65" customHeight="1" x14ac:dyDescent="0.25">
      <c r="A85" s="71" t="s">
        <v>155</v>
      </c>
      <c r="B85" s="63"/>
      <c r="C85" s="64"/>
      <c r="D85" s="53"/>
      <c r="E85" s="72" t="s">
        <v>156</v>
      </c>
      <c r="F85" s="73"/>
      <c r="G85" s="73"/>
      <c r="H85" s="73"/>
      <c r="I85" s="40"/>
      <c r="J85" s="73"/>
      <c r="K85" s="40"/>
      <c r="L85" s="40">
        <f t="shared" ref="L85:S85" si="16">SUM(L84)</f>
        <v>24000</v>
      </c>
      <c r="M85" s="40">
        <f t="shared" si="16"/>
        <v>48000</v>
      </c>
      <c r="N85" s="40">
        <f t="shared" si="16"/>
        <v>48000</v>
      </c>
      <c r="O85" s="40">
        <f t="shared" si="16"/>
        <v>48000</v>
      </c>
      <c r="P85" s="40">
        <f t="shared" si="16"/>
        <v>48000</v>
      </c>
      <c r="Q85" s="40">
        <f t="shared" si="16"/>
        <v>48000</v>
      </c>
      <c r="R85" s="40">
        <f t="shared" si="16"/>
        <v>24000</v>
      </c>
      <c r="S85" s="40">
        <f t="shared" si="16"/>
        <v>288000</v>
      </c>
      <c r="T85" s="26"/>
      <c r="U85"/>
      <c r="V85"/>
      <c r="W85"/>
      <c r="X85"/>
      <c r="Y85"/>
      <c r="Z8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row>
    <row r="86" spans="1:70" s="7" customFormat="1" ht="14.65" customHeight="1" x14ac:dyDescent="0.25">
      <c r="A86" s="77" t="s">
        <v>157</v>
      </c>
      <c r="B86" s="63"/>
      <c r="C86" s="64"/>
      <c r="D86" s="54"/>
      <c r="E86" s="78" t="s">
        <v>158</v>
      </c>
      <c r="F86" s="79"/>
      <c r="G86" s="79"/>
      <c r="H86" s="79"/>
      <c r="I86" s="39"/>
      <c r="J86" s="79"/>
      <c r="K86" s="39"/>
      <c r="L86" s="39">
        <f t="shared" ref="L86:S86" si="17">SUM(L81,L83,L85)</f>
        <v>103940</v>
      </c>
      <c r="M86" s="39">
        <f t="shared" si="17"/>
        <v>332940</v>
      </c>
      <c r="N86" s="39">
        <f t="shared" si="17"/>
        <v>257940</v>
      </c>
      <c r="O86" s="39">
        <f t="shared" si="17"/>
        <v>197940</v>
      </c>
      <c r="P86" s="39">
        <f t="shared" si="17"/>
        <v>178940</v>
      </c>
      <c r="Q86" s="39">
        <f t="shared" si="17"/>
        <v>171200</v>
      </c>
      <c r="R86" s="39">
        <f t="shared" si="17"/>
        <v>96200</v>
      </c>
      <c r="S86" s="39">
        <f t="shared" si="17"/>
        <v>1339100</v>
      </c>
      <c r="T86" s="26"/>
      <c r="U86"/>
      <c r="V86"/>
      <c r="W86"/>
      <c r="X86"/>
      <c r="Y86"/>
      <c r="Z86"/>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row>
    <row r="87" spans="1:70" s="5" customFormat="1" ht="14.65" customHeight="1" x14ac:dyDescent="0.25">
      <c r="A87" s="80" t="s">
        <v>159</v>
      </c>
      <c r="B87" s="63"/>
      <c r="C87" s="84"/>
      <c r="D87" s="84"/>
      <c r="E87" s="82" t="s">
        <v>160</v>
      </c>
      <c r="F87" s="82"/>
      <c r="G87" s="82"/>
      <c r="H87" s="82"/>
      <c r="I87" s="38"/>
      <c r="J87" s="82"/>
      <c r="K87" s="38"/>
      <c r="L87" s="38">
        <f t="shared" ref="L87:S87" si="18">SUM(L64,L86)</f>
        <v>261842</v>
      </c>
      <c r="M87" s="38">
        <f t="shared" si="18"/>
        <v>898004</v>
      </c>
      <c r="N87" s="38">
        <f t="shared" si="18"/>
        <v>500264</v>
      </c>
      <c r="O87" s="38">
        <f t="shared" si="18"/>
        <v>391102</v>
      </c>
      <c r="P87" s="38">
        <f t="shared" si="18"/>
        <v>349940</v>
      </c>
      <c r="Q87" s="38">
        <f t="shared" si="18"/>
        <v>342200</v>
      </c>
      <c r="R87" s="38">
        <f t="shared" si="18"/>
        <v>219200</v>
      </c>
      <c r="S87" s="38">
        <f t="shared" si="18"/>
        <v>2962552</v>
      </c>
      <c r="T87" s="26"/>
      <c r="U87"/>
      <c r="V87"/>
      <c r="W87"/>
      <c r="X87"/>
      <c r="Y87"/>
      <c r="Z87"/>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row>
    <row r="88" spans="1:70" s="6" customFormat="1" ht="17.649999999999999" customHeight="1" x14ac:dyDescent="0.25">
      <c r="A88" s="85" t="s">
        <v>161</v>
      </c>
      <c r="B88" s="63"/>
      <c r="C88" s="86"/>
      <c r="D88" s="87"/>
      <c r="E88" s="88" t="s">
        <v>162</v>
      </c>
      <c r="F88" s="88"/>
      <c r="G88" s="88"/>
      <c r="H88" s="88"/>
      <c r="I88" s="88"/>
      <c r="J88" s="88"/>
      <c r="K88" s="37"/>
      <c r="L88" s="37">
        <f t="shared" ref="L88:S88" si="19">SUM(L49,L87)</f>
        <v>1701602</v>
      </c>
      <c r="M88" s="37">
        <f t="shared" si="19"/>
        <v>2512894</v>
      </c>
      <c r="N88" s="37">
        <f t="shared" si="19"/>
        <v>1621154</v>
      </c>
      <c r="O88" s="37">
        <f t="shared" si="19"/>
        <v>1266762</v>
      </c>
      <c r="P88" s="37">
        <f t="shared" si="19"/>
        <v>1173100</v>
      </c>
      <c r="Q88" s="37">
        <f t="shared" si="19"/>
        <v>1165360</v>
      </c>
      <c r="R88" s="37">
        <f t="shared" si="19"/>
        <v>954660</v>
      </c>
      <c r="S88" s="37">
        <f t="shared" si="19"/>
        <v>10395532</v>
      </c>
      <c r="T88" s="26"/>
      <c r="U88"/>
      <c r="V88"/>
      <c r="W88"/>
      <c r="X88"/>
      <c r="Y88"/>
      <c r="Z88"/>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row>
    <row r="89" spans="1:70" s="14" customFormat="1" ht="14.65" customHeight="1" x14ac:dyDescent="0.25">
      <c r="A89" s="58" t="s">
        <v>163</v>
      </c>
      <c r="B89" s="59" t="s">
        <v>164</v>
      </c>
      <c r="C89" s="60" t="s">
        <v>165</v>
      </c>
      <c r="D89" s="52" t="s">
        <v>166</v>
      </c>
      <c r="E89" s="83" t="s">
        <v>167</v>
      </c>
      <c r="F89" s="62" t="s">
        <v>24</v>
      </c>
      <c r="G89" s="62" t="s">
        <v>35</v>
      </c>
      <c r="H89" s="62" t="s">
        <v>57</v>
      </c>
      <c r="I89" s="41">
        <v>40</v>
      </c>
      <c r="J89" s="62">
        <v>4320</v>
      </c>
      <c r="K89" s="41" t="s">
        <v>27</v>
      </c>
      <c r="L89" s="41">
        <v>0</v>
      </c>
      <c r="M89" s="41">
        <v>43200</v>
      </c>
      <c r="N89" s="41">
        <v>43200</v>
      </c>
      <c r="O89" s="41">
        <v>43200</v>
      </c>
      <c r="P89" s="41">
        <v>43200</v>
      </c>
      <c r="Q89" s="41">
        <v>0</v>
      </c>
      <c r="R89" s="41">
        <v>0</v>
      </c>
      <c r="S89" s="41">
        <f t="shared" ref="S89:S103" si="20">I89*J89</f>
        <v>172800</v>
      </c>
      <c r="T89" s="26" t="s">
        <v>45</v>
      </c>
      <c r="U89"/>
      <c r="V89"/>
      <c r="W89"/>
      <c r="X89"/>
      <c r="Y89"/>
      <c r="Z89"/>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row>
    <row r="90" spans="1:70" s="14" customFormat="1" ht="14.65" customHeight="1" x14ac:dyDescent="0.25">
      <c r="A90" s="58" t="s">
        <v>168</v>
      </c>
      <c r="B90" s="63"/>
      <c r="C90" s="64"/>
      <c r="D90" s="53"/>
      <c r="E90" s="83" t="s">
        <v>167</v>
      </c>
      <c r="F90" s="62" t="s">
        <v>24</v>
      </c>
      <c r="G90" s="62" t="s">
        <v>25</v>
      </c>
      <c r="H90" s="62" t="s">
        <v>31</v>
      </c>
      <c r="I90" s="41">
        <v>10000</v>
      </c>
      <c r="J90" s="62">
        <v>9</v>
      </c>
      <c r="K90" s="41" t="s">
        <v>27</v>
      </c>
      <c r="L90" s="41">
        <v>30000</v>
      </c>
      <c r="M90" s="41">
        <v>60000</v>
      </c>
      <c r="N90" s="41">
        <v>0</v>
      </c>
      <c r="O90" s="41">
        <v>0</v>
      </c>
      <c r="P90" s="41">
        <v>0</v>
      </c>
      <c r="Q90" s="41">
        <v>0</v>
      </c>
      <c r="R90" s="41">
        <v>0</v>
      </c>
      <c r="S90" s="41">
        <f t="shared" si="20"/>
        <v>90000</v>
      </c>
      <c r="T90" s="26" t="s">
        <v>45</v>
      </c>
      <c r="U90"/>
      <c r="V90"/>
      <c r="W90"/>
      <c r="X90"/>
      <c r="Y90"/>
      <c r="Z90"/>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row>
    <row r="91" spans="1:70" s="14" customFormat="1" ht="14.65" customHeight="1" x14ac:dyDescent="0.25">
      <c r="A91" s="58" t="s">
        <v>169</v>
      </c>
      <c r="B91" s="63"/>
      <c r="C91" s="64"/>
      <c r="D91" s="53"/>
      <c r="E91" s="83" t="s">
        <v>167</v>
      </c>
      <c r="F91" s="62" t="s">
        <v>24</v>
      </c>
      <c r="G91" s="62" t="s">
        <v>25</v>
      </c>
      <c r="H91" s="62" t="s">
        <v>31</v>
      </c>
      <c r="I91" s="41">
        <v>2000</v>
      </c>
      <c r="J91" s="62">
        <v>1500</v>
      </c>
      <c r="K91" s="41" t="s">
        <v>27</v>
      </c>
      <c r="L91" s="41">
        <v>0</v>
      </c>
      <c r="M91" s="41">
        <v>540000</v>
      </c>
      <c r="N91" s="41">
        <v>1080000</v>
      </c>
      <c r="O91" s="41">
        <v>1080000</v>
      </c>
      <c r="P91" s="41">
        <v>300000</v>
      </c>
      <c r="Q91" s="41">
        <v>0</v>
      </c>
      <c r="R91" s="41">
        <v>0</v>
      </c>
      <c r="S91" s="41">
        <f t="shared" si="20"/>
        <v>3000000</v>
      </c>
      <c r="T91" s="26" t="s">
        <v>131</v>
      </c>
      <c r="U91"/>
      <c r="V91"/>
      <c r="W91"/>
      <c r="X91"/>
      <c r="Y91"/>
      <c r="Z91"/>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row>
    <row r="92" spans="1:70" s="14" customFormat="1" ht="14.65" customHeight="1" x14ac:dyDescent="0.25">
      <c r="A92" s="58" t="s">
        <v>170</v>
      </c>
      <c r="B92" s="63"/>
      <c r="C92" s="64"/>
      <c r="D92" s="53"/>
      <c r="E92" s="83" t="s">
        <v>167</v>
      </c>
      <c r="F92" s="62" t="s">
        <v>24</v>
      </c>
      <c r="G92" s="62" t="s">
        <v>25</v>
      </c>
      <c r="H92" s="62" t="s">
        <v>31</v>
      </c>
      <c r="I92" s="41">
        <v>10000</v>
      </c>
      <c r="J92" s="62">
        <v>18</v>
      </c>
      <c r="K92" s="41" t="s">
        <v>27</v>
      </c>
      <c r="L92" s="41">
        <v>0</v>
      </c>
      <c r="M92" s="41">
        <v>90000</v>
      </c>
      <c r="N92" s="41">
        <v>90000</v>
      </c>
      <c r="O92" s="41">
        <v>0</v>
      </c>
      <c r="P92" s="41">
        <v>0</v>
      </c>
      <c r="Q92" s="41">
        <v>0</v>
      </c>
      <c r="R92" s="41">
        <v>0</v>
      </c>
      <c r="S92" s="41">
        <f t="shared" si="20"/>
        <v>180000</v>
      </c>
      <c r="T92" s="26" t="s">
        <v>45</v>
      </c>
      <c r="U92"/>
      <c r="V92"/>
      <c r="W92"/>
      <c r="X92"/>
      <c r="Y92"/>
      <c r="Z92"/>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row>
    <row r="93" spans="1:70" s="14" customFormat="1" ht="14.65" customHeight="1" x14ac:dyDescent="0.25">
      <c r="A93" s="58" t="s">
        <v>171</v>
      </c>
      <c r="B93" s="63"/>
      <c r="C93" s="64"/>
      <c r="D93" s="53"/>
      <c r="E93" s="83" t="s">
        <v>167</v>
      </c>
      <c r="F93" s="62" t="s">
        <v>24</v>
      </c>
      <c r="G93" s="62" t="s">
        <v>25</v>
      </c>
      <c r="H93" s="62" t="s">
        <v>31</v>
      </c>
      <c r="I93" s="41">
        <v>1000</v>
      </c>
      <c r="J93" s="62">
        <v>27</v>
      </c>
      <c r="K93" s="41" t="s">
        <v>27</v>
      </c>
      <c r="L93" s="41">
        <v>0</v>
      </c>
      <c r="M93" s="41">
        <v>9000</v>
      </c>
      <c r="N93" s="41">
        <v>9000</v>
      </c>
      <c r="O93" s="41">
        <v>9000</v>
      </c>
      <c r="P93" s="41">
        <v>0</v>
      </c>
      <c r="Q93" s="41">
        <v>0</v>
      </c>
      <c r="R93" s="41">
        <v>0</v>
      </c>
      <c r="S93" s="41">
        <f t="shared" si="20"/>
        <v>27000</v>
      </c>
      <c r="T93" s="26" t="s">
        <v>45</v>
      </c>
      <c r="U93"/>
      <c r="V93"/>
      <c r="W93"/>
      <c r="X93"/>
      <c r="Y93"/>
      <c r="Z93"/>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row>
    <row r="94" spans="1:70" s="14" customFormat="1" ht="14.65" customHeight="1" x14ac:dyDescent="0.25">
      <c r="A94" s="58" t="s">
        <v>172</v>
      </c>
      <c r="B94" s="63"/>
      <c r="C94" s="64"/>
      <c r="D94" s="53"/>
      <c r="E94" s="83" t="s">
        <v>167</v>
      </c>
      <c r="F94" s="62" t="s">
        <v>24</v>
      </c>
      <c r="G94" s="62" t="s">
        <v>33</v>
      </c>
      <c r="H94" s="62" t="s">
        <v>26</v>
      </c>
      <c r="I94" s="41">
        <v>500</v>
      </c>
      <c r="J94" s="62">
        <v>60</v>
      </c>
      <c r="K94" s="41" t="s">
        <v>27</v>
      </c>
      <c r="L94" s="41">
        <v>0</v>
      </c>
      <c r="M94" s="41">
        <v>10000</v>
      </c>
      <c r="N94" s="41">
        <v>10000</v>
      </c>
      <c r="O94" s="41">
        <v>10000</v>
      </c>
      <c r="P94" s="41">
        <v>0</v>
      </c>
      <c r="Q94" s="41">
        <v>0</v>
      </c>
      <c r="R94" s="41">
        <v>0</v>
      </c>
      <c r="S94" s="41">
        <f t="shared" si="20"/>
        <v>30000</v>
      </c>
      <c r="T94" s="26"/>
      <c r="U94"/>
      <c r="V94"/>
      <c r="W94"/>
      <c r="X94"/>
      <c r="Y94"/>
      <c r="Z94"/>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row>
    <row r="95" spans="1:70" s="14" customFormat="1" ht="14.65" customHeight="1" x14ac:dyDescent="0.25">
      <c r="A95" s="58" t="s">
        <v>173</v>
      </c>
      <c r="B95" s="63"/>
      <c r="C95" s="64"/>
      <c r="D95" s="53"/>
      <c r="E95" s="83" t="s">
        <v>167</v>
      </c>
      <c r="F95" s="62" t="s">
        <v>24</v>
      </c>
      <c r="G95" s="62" t="s">
        <v>48</v>
      </c>
      <c r="H95" s="62" t="s">
        <v>31</v>
      </c>
      <c r="I95" s="41">
        <v>25</v>
      </c>
      <c r="J95" s="62">
        <v>45000</v>
      </c>
      <c r="K95" s="41" t="s">
        <v>27</v>
      </c>
      <c r="L95" s="41">
        <v>0</v>
      </c>
      <c r="M95" s="41">
        <v>202500</v>
      </c>
      <c r="N95" s="41">
        <v>405000</v>
      </c>
      <c r="O95" s="41">
        <v>405000</v>
      </c>
      <c r="P95" s="41">
        <v>112500</v>
      </c>
      <c r="Q95" s="41">
        <v>0</v>
      </c>
      <c r="R95" s="41">
        <v>0</v>
      </c>
      <c r="S95" s="41">
        <f t="shared" si="20"/>
        <v>1125000</v>
      </c>
      <c r="T95" s="26" t="s">
        <v>131</v>
      </c>
      <c r="U95"/>
      <c r="V95"/>
      <c r="W95"/>
      <c r="X95"/>
      <c r="Y95"/>
      <c r="Z9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row>
    <row r="96" spans="1:70" s="16" customFormat="1" ht="14.65" customHeight="1" x14ac:dyDescent="0.25">
      <c r="A96" s="68" t="s">
        <v>174</v>
      </c>
      <c r="B96" s="63"/>
      <c r="C96" s="64"/>
      <c r="D96" s="53"/>
      <c r="E96" s="69" t="s">
        <v>175</v>
      </c>
      <c r="F96" s="70" t="s">
        <v>24</v>
      </c>
      <c r="G96" s="70" t="s">
        <v>35</v>
      </c>
      <c r="H96" s="70" t="s">
        <v>36</v>
      </c>
      <c r="I96" s="43">
        <v>2000</v>
      </c>
      <c r="J96" s="70">
        <v>67</v>
      </c>
      <c r="K96" s="43" t="s">
        <v>54</v>
      </c>
      <c r="L96" s="43">
        <v>12000</v>
      </c>
      <c r="M96" s="43">
        <v>22000</v>
      </c>
      <c r="N96" s="43">
        <v>22000</v>
      </c>
      <c r="O96" s="43">
        <v>22000</v>
      </c>
      <c r="P96" s="43">
        <v>22000</v>
      </c>
      <c r="Q96" s="43">
        <v>22000</v>
      </c>
      <c r="R96" s="43">
        <v>12000</v>
      </c>
      <c r="S96" s="43">
        <f t="shared" si="20"/>
        <v>134000</v>
      </c>
      <c r="T96" s="26"/>
      <c r="U96"/>
      <c r="V96"/>
      <c r="W96"/>
      <c r="X96"/>
      <c r="Y96"/>
      <c r="Z96"/>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row>
    <row r="97" spans="1:70" s="16" customFormat="1" ht="14.65" customHeight="1" x14ac:dyDescent="0.25">
      <c r="A97" s="68" t="s">
        <v>176</v>
      </c>
      <c r="B97" s="63"/>
      <c r="C97" s="64"/>
      <c r="D97" s="53"/>
      <c r="E97" s="69" t="s">
        <v>175</v>
      </c>
      <c r="F97" s="70" t="s">
        <v>24</v>
      </c>
      <c r="G97" s="70" t="s">
        <v>86</v>
      </c>
      <c r="H97" s="70" t="s">
        <v>36</v>
      </c>
      <c r="I97" s="43">
        <v>9000</v>
      </c>
      <c r="J97" s="70">
        <v>33</v>
      </c>
      <c r="K97" s="43" t="s">
        <v>54</v>
      </c>
      <c r="L97" s="43">
        <v>0</v>
      </c>
      <c r="M97" s="43">
        <v>0</v>
      </c>
      <c r="N97" s="43">
        <v>0</v>
      </c>
      <c r="O97" s="43">
        <v>54000</v>
      </c>
      <c r="P97" s="43">
        <v>99000</v>
      </c>
      <c r="Q97" s="43">
        <v>99000</v>
      </c>
      <c r="R97" s="43">
        <v>45000</v>
      </c>
      <c r="S97" s="43">
        <f t="shared" si="20"/>
        <v>297000</v>
      </c>
      <c r="T97" s="26"/>
      <c r="U97"/>
      <c r="V97"/>
      <c r="W97"/>
      <c r="X97"/>
      <c r="Y97"/>
      <c r="Z97"/>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row>
    <row r="98" spans="1:70" s="16" customFormat="1" ht="14.65" customHeight="1" x14ac:dyDescent="0.25">
      <c r="A98" s="68" t="s">
        <v>177</v>
      </c>
      <c r="B98" s="63"/>
      <c r="C98" s="64"/>
      <c r="D98" s="53"/>
      <c r="E98" s="69" t="s">
        <v>175</v>
      </c>
      <c r="F98" s="70" t="s">
        <v>24</v>
      </c>
      <c r="G98" s="70" t="s">
        <v>25</v>
      </c>
      <c r="H98" s="70" t="s">
        <v>31</v>
      </c>
      <c r="I98" s="43">
        <v>1000</v>
      </c>
      <c r="J98" s="70">
        <v>3</v>
      </c>
      <c r="K98" s="43" t="s">
        <v>54</v>
      </c>
      <c r="L98" s="43">
        <v>0</v>
      </c>
      <c r="M98" s="43">
        <v>1000</v>
      </c>
      <c r="N98" s="43">
        <v>1000</v>
      </c>
      <c r="O98" s="43">
        <v>1000</v>
      </c>
      <c r="P98" s="43">
        <v>0</v>
      </c>
      <c r="Q98" s="43">
        <v>0</v>
      </c>
      <c r="R98" s="43">
        <v>0</v>
      </c>
      <c r="S98" s="43">
        <f t="shared" si="20"/>
        <v>3000</v>
      </c>
      <c r="T98" s="26"/>
      <c r="U98"/>
      <c r="V98"/>
      <c r="W98"/>
      <c r="X98"/>
      <c r="Y98"/>
      <c r="Z98"/>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row>
    <row r="99" spans="1:70" s="16" customFormat="1" ht="14.65" customHeight="1" x14ac:dyDescent="0.25">
      <c r="A99" s="68" t="s">
        <v>178</v>
      </c>
      <c r="B99" s="63"/>
      <c r="C99" s="64"/>
      <c r="D99" s="53"/>
      <c r="E99" s="69" t="s">
        <v>175</v>
      </c>
      <c r="F99" s="70" t="s">
        <v>24</v>
      </c>
      <c r="G99" s="70" t="s">
        <v>56</v>
      </c>
      <c r="H99" s="70" t="s">
        <v>36</v>
      </c>
      <c r="I99" s="43">
        <v>18688</v>
      </c>
      <c r="J99" s="70">
        <v>36</v>
      </c>
      <c r="K99" s="43" t="s">
        <v>54</v>
      </c>
      <c r="L99" s="43">
        <v>112128</v>
      </c>
      <c r="M99" s="43">
        <v>224256</v>
      </c>
      <c r="N99" s="43">
        <v>224256</v>
      </c>
      <c r="O99" s="43">
        <v>112128</v>
      </c>
      <c r="P99" s="43">
        <v>0</v>
      </c>
      <c r="Q99" s="43">
        <v>0</v>
      </c>
      <c r="R99" s="43">
        <v>0</v>
      </c>
      <c r="S99" s="43">
        <f t="shared" si="20"/>
        <v>672768</v>
      </c>
      <c r="T99" s="26"/>
      <c r="U99"/>
      <c r="V99"/>
      <c r="W99"/>
      <c r="X99"/>
      <c r="Y99"/>
      <c r="Z99"/>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row>
    <row r="100" spans="1:70" s="16" customFormat="1" ht="14.65" customHeight="1" x14ac:dyDescent="0.25">
      <c r="A100" s="68" t="s">
        <v>179</v>
      </c>
      <c r="B100" s="63"/>
      <c r="C100" s="64"/>
      <c r="D100" s="53"/>
      <c r="E100" s="69" t="s">
        <v>175</v>
      </c>
      <c r="F100" s="70" t="s">
        <v>24</v>
      </c>
      <c r="G100" s="70" t="s">
        <v>56</v>
      </c>
      <c r="H100" s="70" t="s">
        <v>57</v>
      </c>
      <c r="I100" s="43">
        <v>1048</v>
      </c>
      <c r="J100" s="70">
        <v>15</v>
      </c>
      <c r="K100" s="43" t="s">
        <v>54</v>
      </c>
      <c r="L100" s="43">
        <v>0</v>
      </c>
      <c r="M100" s="43">
        <v>5240</v>
      </c>
      <c r="N100" s="43">
        <v>5240</v>
      </c>
      <c r="O100" s="43">
        <v>5240</v>
      </c>
      <c r="P100" s="43">
        <v>0</v>
      </c>
      <c r="Q100" s="43">
        <v>0</v>
      </c>
      <c r="R100" s="43">
        <v>0</v>
      </c>
      <c r="S100" s="43">
        <f t="shared" si="20"/>
        <v>15720</v>
      </c>
      <c r="T100" s="26"/>
      <c r="U100"/>
      <c r="V100"/>
      <c r="W100"/>
      <c r="X100"/>
      <c r="Y100"/>
      <c r="Z100"/>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row>
    <row r="101" spans="1:70" s="16" customFormat="1" ht="14.65" customHeight="1" x14ac:dyDescent="0.25">
      <c r="A101" s="68" t="s">
        <v>180</v>
      </c>
      <c r="B101" s="63"/>
      <c r="C101" s="64"/>
      <c r="D101" s="53"/>
      <c r="E101" s="69" t="s">
        <v>175</v>
      </c>
      <c r="F101" s="70" t="s">
        <v>24</v>
      </c>
      <c r="G101" s="70" t="s">
        <v>33</v>
      </c>
      <c r="H101" s="70" t="s">
        <v>26</v>
      </c>
      <c r="I101" s="43">
        <v>25000</v>
      </c>
      <c r="J101" s="70">
        <v>3</v>
      </c>
      <c r="K101" s="43" t="s">
        <v>54</v>
      </c>
      <c r="L101" s="43">
        <v>0</v>
      </c>
      <c r="M101" s="43">
        <v>0</v>
      </c>
      <c r="N101" s="43">
        <v>0</v>
      </c>
      <c r="O101" s="43">
        <v>0</v>
      </c>
      <c r="P101" s="43">
        <v>25000</v>
      </c>
      <c r="Q101" s="43">
        <v>25000</v>
      </c>
      <c r="R101" s="43">
        <v>25000</v>
      </c>
      <c r="S101" s="43">
        <f t="shared" si="20"/>
        <v>75000</v>
      </c>
      <c r="T101" s="26"/>
      <c r="U101"/>
      <c r="V101"/>
      <c r="W101"/>
      <c r="X101"/>
      <c r="Y101"/>
      <c r="Z101"/>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row>
    <row r="102" spans="1:70" s="16" customFormat="1" ht="14.65" customHeight="1" x14ac:dyDescent="0.25">
      <c r="A102" s="68" t="s">
        <v>181</v>
      </c>
      <c r="B102" s="63"/>
      <c r="C102" s="64"/>
      <c r="D102" s="53"/>
      <c r="E102" s="69" t="s">
        <v>175</v>
      </c>
      <c r="F102" s="70" t="s">
        <v>24</v>
      </c>
      <c r="G102" s="70" t="s">
        <v>33</v>
      </c>
      <c r="H102" s="70" t="s">
        <v>26</v>
      </c>
      <c r="I102" s="43">
        <v>500</v>
      </c>
      <c r="J102" s="70">
        <v>30</v>
      </c>
      <c r="K102" s="43" t="s">
        <v>54</v>
      </c>
      <c r="L102" s="43">
        <v>0</v>
      </c>
      <c r="M102" s="43">
        <v>5000</v>
      </c>
      <c r="N102" s="43">
        <v>5000</v>
      </c>
      <c r="O102" s="43">
        <v>5000</v>
      </c>
      <c r="P102" s="43">
        <v>0</v>
      </c>
      <c r="Q102" s="43">
        <v>0</v>
      </c>
      <c r="R102" s="43">
        <v>0</v>
      </c>
      <c r="S102" s="43">
        <f t="shared" si="20"/>
        <v>15000</v>
      </c>
      <c r="T102" s="26"/>
      <c r="U102"/>
      <c r="V102"/>
      <c r="W102"/>
      <c r="X102"/>
      <c r="Y102"/>
      <c r="Z102"/>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row>
    <row r="103" spans="1:70" s="16" customFormat="1" ht="14.65" customHeight="1" x14ac:dyDescent="0.25">
      <c r="A103" s="68" t="s">
        <v>182</v>
      </c>
      <c r="B103" s="63"/>
      <c r="C103" s="64"/>
      <c r="D103" s="53"/>
      <c r="E103" s="69" t="s">
        <v>175</v>
      </c>
      <c r="F103" s="70" t="s">
        <v>24</v>
      </c>
      <c r="G103" s="70" t="s">
        <v>33</v>
      </c>
      <c r="H103" s="70" t="s">
        <v>26</v>
      </c>
      <c r="I103" s="43">
        <v>2500</v>
      </c>
      <c r="J103" s="70">
        <v>3</v>
      </c>
      <c r="K103" s="43" t="s">
        <v>54</v>
      </c>
      <c r="L103" s="43">
        <v>0</v>
      </c>
      <c r="M103" s="43">
        <v>2500</v>
      </c>
      <c r="N103" s="43">
        <v>2500</v>
      </c>
      <c r="O103" s="43">
        <v>2500</v>
      </c>
      <c r="P103" s="43">
        <v>0</v>
      </c>
      <c r="Q103" s="43">
        <v>0</v>
      </c>
      <c r="R103" s="43">
        <v>0</v>
      </c>
      <c r="S103" s="43">
        <f t="shared" si="20"/>
        <v>7500</v>
      </c>
      <c r="T103" s="26"/>
      <c r="U103"/>
      <c r="V103"/>
      <c r="W103"/>
      <c r="X103"/>
      <c r="Y103"/>
      <c r="Z103"/>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row>
    <row r="104" spans="1:70" s="8" customFormat="1" ht="14.65" customHeight="1" x14ac:dyDescent="0.25">
      <c r="A104" s="71" t="s">
        <v>183</v>
      </c>
      <c r="B104" s="63"/>
      <c r="C104" s="64"/>
      <c r="D104" s="53"/>
      <c r="E104" s="72" t="s">
        <v>184</v>
      </c>
      <c r="F104" s="73"/>
      <c r="G104" s="73"/>
      <c r="H104" s="73"/>
      <c r="I104" s="40"/>
      <c r="J104" s="73"/>
      <c r="K104" s="40"/>
      <c r="L104" s="40">
        <f t="shared" ref="L104:S104" si="21">SUM(L89:L103)</f>
        <v>154128</v>
      </c>
      <c r="M104" s="40">
        <f t="shared" si="21"/>
        <v>1214696</v>
      </c>
      <c r="N104" s="40">
        <f t="shared" si="21"/>
        <v>1897196</v>
      </c>
      <c r="O104" s="40">
        <f t="shared" si="21"/>
        <v>1749068</v>
      </c>
      <c r="P104" s="40">
        <f t="shared" si="21"/>
        <v>601700</v>
      </c>
      <c r="Q104" s="40">
        <f t="shared" si="21"/>
        <v>146000</v>
      </c>
      <c r="R104" s="40">
        <f t="shared" si="21"/>
        <v>82000</v>
      </c>
      <c r="S104" s="40">
        <f t="shared" si="21"/>
        <v>5844788</v>
      </c>
      <c r="T104" s="26"/>
      <c r="U104"/>
      <c r="V104"/>
      <c r="W104"/>
      <c r="X104"/>
      <c r="Y104"/>
      <c r="Z104"/>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row>
    <row r="105" spans="1:70" ht="14.65" customHeight="1" x14ac:dyDescent="0.25">
      <c r="A105" s="74" t="s">
        <v>185</v>
      </c>
      <c r="B105" s="63"/>
      <c r="C105" s="64"/>
      <c r="D105" s="53"/>
      <c r="E105" s="75" t="s">
        <v>186</v>
      </c>
      <c r="F105" s="76" t="s">
        <v>27</v>
      </c>
      <c r="G105" s="76" t="s">
        <v>48</v>
      </c>
      <c r="H105" s="76" t="s">
        <v>31</v>
      </c>
      <c r="I105" s="44">
        <v>25</v>
      </c>
      <c r="J105" s="76">
        <v>45000</v>
      </c>
      <c r="K105" s="44" t="s">
        <v>27</v>
      </c>
      <c r="L105" s="44">
        <v>0</v>
      </c>
      <c r="M105" s="44">
        <v>202500</v>
      </c>
      <c r="N105" s="44">
        <v>405000</v>
      </c>
      <c r="O105" s="44">
        <v>405000</v>
      </c>
      <c r="P105" s="44">
        <v>112500</v>
      </c>
      <c r="Q105" s="44">
        <v>0</v>
      </c>
      <c r="R105" s="44">
        <v>0</v>
      </c>
      <c r="S105" s="44">
        <f>I105*J105</f>
        <v>1125000</v>
      </c>
      <c r="T105" s="26" t="s">
        <v>131</v>
      </c>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row>
    <row r="106" spans="1:70" s="8" customFormat="1" ht="14.65" customHeight="1" x14ac:dyDescent="0.25">
      <c r="A106" s="71" t="s">
        <v>187</v>
      </c>
      <c r="B106" s="63"/>
      <c r="C106" s="64"/>
      <c r="D106" s="53"/>
      <c r="E106" s="72" t="s">
        <v>188</v>
      </c>
      <c r="F106" s="73"/>
      <c r="G106" s="73"/>
      <c r="H106" s="73"/>
      <c r="I106" s="40"/>
      <c r="J106" s="73"/>
      <c r="K106" s="40"/>
      <c r="L106" s="40">
        <f t="shared" ref="L106:S106" si="22">SUM(L105)</f>
        <v>0</v>
      </c>
      <c r="M106" s="40">
        <f t="shared" si="22"/>
        <v>202500</v>
      </c>
      <c r="N106" s="40">
        <f t="shared" si="22"/>
        <v>405000</v>
      </c>
      <c r="O106" s="40">
        <f t="shared" si="22"/>
        <v>405000</v>
      </c>
      <c r="P106" s="40">
        <f t="shared" si="22"/>
        <v>112500</v>
      </c>
      <c r="Q106" s="40">
        <f t="shared" si="22"/>
        <v>0</v>
      </c>
      <c r="R106" s="40">
        <f t="shared" si="22"/>
        <v>0</v>
      </c>
      <c r="S106" s="40">
        <f t="shared" si="22"/>
        <v>1125000</v>
      </c>
      <c r="T106" s="26"/>
      <c r="U106"/>
      <c r="V106"/>
      <c r="W106"/>
      <c r="X106"/>
      <c r="Y106"/>
      <c r="Z106"/>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row>
    <row r="107" spans="1:70" s="7" customFormat="1" ht="14.65" customHeight="1" x14ac:dyDescent="0.25">
      <c r="A107" s="77" t="s">
        <v>189</v>
      </c>
      <c r="B107" s="63"/>
      <c r="C107" s="64"/>
      <c r="D107" s="53"/>
      <c r="E107" s="78" t="s">
        <v>190</v>
      </c>
      <c r="F107" s="79"/>
      <c r="G107" s="79"/>
      <c r="H107" s="79"/>
      <c r="I107" s="39"/>
      <c r="J107" s="79"/>
      <c r="K107" s="39"/>
      <c r="L107" s="39">
        <f t="shared" ref="L107:S107" si="23">SUM(L104,L106)</f>
        <v>154128</v>
      </c>
      <c r="M107" s="39">
        <f t="shared" si="23"/>
        <v>1417196</v>
      </c>
      <c r="N107" s="39">
        <f t="shared" si="23"/>
        <v>2302196</v>
      </c>
      <c r="O107" s="39">
        <f t="shared" si="23"/>
        <v>2154068</v>
      </c>
      <c r="P107" s="39">
        <f t="shared" si="23"/>
        <v>714200</v>
      </c>
      <c r="Q107" s="39">
        <f t="shared" si="23"/>
        <v>146000</v>
      </c>
      <c r="R107" s="39">
        <f t="shared" si="23"/>
        <v>82000</v>
      </c>
      <c r="S107" s="39">
        <f t="shared" si="23"/>
        <v>6969788</v>
      </c>
      <c r="T107" s="26"/>
      <c r="U107"/>
      <c r="V107"/>
      <c r="W107"/>
      <c r="X107"/>
      <c r="Y107"/>
      <c r="Z107"/>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row>
    <row r="108" spans="1:70" s="14" customFormat="1" ht="14.65" customHeight="1" x14ac:dyDescent="0.25">
      <c r="A108" s="58" t="s">
        <v>191</v>
      </c>
      <c r="B108" s="63"/>
      <c r="C108" s="64"/>
      <c r="D108" s="52" t="s">
        <v>192</v>
      </c>
      <c r="E108" s="83" t="s">
        <v>193</v>
      </c>
      <c r="F108" s="62" t="s">
        <v>24</v>
      </c>
      <c r="G108" s="62" t="s">
        <v>41</v>
      </c>
      <c r="H108" s="62" t="s">
        <v>26</v>
      </c>
      <c r="I108" s="41">
        <v>2000</v>
      </c>
      <c r="J108" s="62">
        <v>15</v>
      </c>
      <c r="K108" s="41" t="s">
        <v>27</v>
      </c>
      <c r="L108" s="41">
        <v>20000</v>
      </c>
      <c r="M108" s="41">
        <v>10000</v>
      </c>
      <c r="N108" s="41">
        <v>0</v>
      </c>
      <c r="O108" s="41">
        <v>0</v>
      </c>
      <c r="P108" s="41">
        <v>0</v>
      </c>
      <c r="Q108" s="41">
        <v>0</v>
      </c>
      <c r="R108" s="41">
        <v>0</v>
      </c>
      <c r="S108" s="41">
        <f t="shared" ref="S108:S120" si="24">I108*J108</f>
        <v>30000</v>
      </c>
      <c r="T108" s="26" t="s">
        <v>29</v>
      </c>
      <c r="U108"/>
      <c r="V108"/>
      <c r="W108"/>
      <c r="X108"/>
      <c r="Y108"/>
      <c r="Z108"/>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row>
    <row r="109" spans="1:70" s="14" customFormat="1" ht="14.65" customHeight="1" x14ac:dyDescent="0.25">
      <c r="A109" s="58" t="s">
        <v>194</v>
      </c>
      <c r="B109" s="63"/>
      <c r="C109" s="64"/>
      <c r="D109" s="53"/>
      <c r="E109" s="83" t="s">
        <v>193</v>
      </c>
      <c r="F109" s="62" t="s">
        <v>24</v>
      </c>
      <c r="G109" s="62" t="s">
        <v>25</v>
      </c>
      <c r="H109" s="62" t="s">
        <v>26</v>
      </c>
      <c r="I109" s="41">
        <v>500</v>
      </c>
      <c r="J109" s="62">
        <v>400</v>
      </c>
      <c r="K109" s="41" t="s">
        <v>27</v>
      </c>
      <c r="L109" s="41">
        <v>0</v>
      </c>
      <c r="M109" s="41">
        <v>50000</v>
      </c>
      <c r="N109" s="41">
        <v>50000</v>
      </c>
      <c r="O109" s="41">
        <v>50000</v>
      </c>
      <c r="P109" s="41">
        <v>50000</v>
      </c>
      <c r="Q109" s="41">
        <v>0</v>
      </c>
      <c r="R109" s="41">
        <v>0</v>
      </c>
      <c r="S109" s="41">
        <f t="shared" si="24"/>
        <v>200000</v>
      </c>
      <c r="T109" s="26" t="s">
        <v>131</v>
      </c>
      <c r="U109"/>
      <c r="V109"/>
      <c r="W109"/>
      <c r="X109"/>
      <c r="Y109"/>
      <c r="Z109"/>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row>
    <row r="110" spans="1:70" s="14" customFormat="1" ht="14.65" customHeight="1" x14ac:dyDescent="0.25">
      <c r="A110" s="58" t="s">
        <v>195</v>
      </c>
      <c r="B110" s="63"/>
      <c r="C110" s="64"/>
      <c r="D110" s="53"/>
      <c r="E110" s="83" t="s">
        <v>193</v>
      </c>
      <c r="F110" s="62" t="s">
        <v>24</v>
      </c>
      <c r="G110" s="62" t="s">
        <v>25</v>
      </c>
      <c r="H110" s="62" t="s">
        <v>31</v>
      </c>
      <c r="I110" s="41">
        <v>9000</v>
      </c>
      <c r="J110" s="62">
        <v>3</v>
      </c>
      <c r="K110" s="41" t="s">
        <v>27</v>
      </c>
      <c r="L110" s="41">
        <v>0</v>
      </c>
      <c r="M110" s="41">
        <v>9000</v>
      </c>
      <c r="N110" s="41">
        <v>9000</v>
      </c>
      <c r="O110" s="41">
        <v>9000</v>
      </c>
      <c r="P110" s="41">
        <v>0</v>
      </c>
      <c r="Q110" s="41">
        <v>0</v>
      </c>
      <c r="R110" s="41">
        <v>0</v>
      </c>
      <c r="S110" s="41">
        <f t="shared" si="24"/>
        <v>27000</v>
      </c>
      <c r="T110" s="26"/>
      <c r="U110"/>
      <c r="V110"/>
      <c r="W110"/>
      <c r="X110"/>
      <c r="Y110"/>
      <c r="Z110"/>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row>
    <row r="111" spans="1:70" s="14" customFormat="1" ht="14.65" customHeight="1" x14ac:dyDescent="0.25">
      <c r="A111" s="58" t="s">
        <v>196</v>
      </c>
      <c r="B111" s="63"/>
      <c r="C111" s="64"/>
      <c r="D111" s="53"/>
      <c r="E111" s="83" t="s">
        <v>193</v>
      </c>
      <c r="F111" s="62" t="s">
        <v>24</v>
      </c>
      <c r="G111" s="62" t="s">
        <v>33</v>
      </c>
      <c r="H111" s="62" t="s">
        <v>26</v>
      </c>
      <c r="I111" s="41">
        <v>500</v>
      </c>
      <c r="J111" s="62">
        <v>60</v>
      </c>
      <c r="K111" s="41" t="s">
        <v>27</v>
      </c>
      <c r="L111" s="41">
        <v>0</v>
      </c>
      <c r="M111" s="41">
        <v>10000</v>
      </c>
      <c r="N111" s="41">
        <v>10000</v>
      </c>
      <c r="O111" s="41">
        <v>10000</v>
      </c>
      <c r="P111" s="41">
        <v>0</v>
      </c>
      <c r="Q111" s="41">
        <v>0</v>
      </c>
      <c r="R111" s="41">
        <v>0</v>
      </c>
      <c r="S111" s="41">
        <f t="shared" si="24"/>
        <v>30000</v>
      </c>
      <c r="T111" s="26"/>
      <c r="U111"/>
      <c r="V111"/>
      <c r="W111"/>
      <c r="X111"/>
      <c r="Y111"/>
      <c r="Z111"/>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row>
    <row r="112" spans="1:70" s="14" customFormat="1" ht="14.65" customHeight="1" x14ac:dyDescent="0.25">
      <c r="A112" s="58" t="s">
        <v>197</v>
      </c>
      <c r="B112" s="63"/>
      <c r="C112" s="64"/>
      <c r="D112" s="53"/>
      <c r="E112" s="83" t="s">
        <v>193</v>
      </c>
      <c r="F112" s="62" t="s">
        <v>24</v>
      </c>
      <c r="G112" s="62" t="s">
        <v>33</v>
      </c>
      <c r="H112" s="62" t="s">
        <v>26</v>
      </c>
      <c r="I112" s="41">
        <v>500</v>
      </c>
      <c r="J112" s="62">
        <v>70</v>
      </c>
      <c r="K112" s="41" t="s">
        <v>27</v>
      </c>
      <c r="L112" s="41">
        <v>5000</v>
      </c>
      <c r="M112" s="41">
        <v>5000</v>
      </c>
      <c r="N112" s="41">
        <v>5000</v>
      </c>
      <c r="O112" s="41">
        <v>5000</v>
      </c>
      <c r="P112" s="41">
        <v>5000</v>
      </c>
      <c r="Q112" s="41">
        <v>5000</v>
      </c>
      <c r="R112" s="41">
        <v>5000</v>
      </c>
      <c r="S112" s="41">
        <f t="shared" si="24"/>
        <v>35000</v>
      </c>
      <c r="T112" s="26" t="s">
        <v>29</v>
      </c>
      <c r="U112"/>
      <c r="V112"/>
      <c r="W112"/>
      <c r="X112"/>
      <c r="Y112"/>
      <c r="Z112"/>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row>
    <row r="113" spans="1:70" s="14" customFormat="1" ht="14.65" customHeight="1" x14ac:dyDescent="0.25">
      <c r="A113" s="58" t="s">
        <v>198</v>
      </c>
      <c r="B113" s="63"/>
      <c r="C113" s="64"/>
      <c r="D113" s="53"/>
      <c r="E113" s="83" t="s">
        <v>193</v>
      </c>
      <c r="F113" s="62" t="s">
        <v>24</v>
      </c>
      <c r="G113" s="62" t="s">
        <v>48</v>
      </c>
      <c r="H113" s="62" t="s">
        <v>57</v>
      </c>
      <c r="I113" s="41">
        <v>20</v>
      </c>
      <c r="J113" s="62">
        <v>30000</v>
      </c>
      <c r="K113" s="41" t="s">
        <v>27</v>
      </c>
      <c r="L113" s="41">
        <v>0</v>
      </c>
      <c r="M113" s="41">
        <v>108000</v>
      </c>
      <c r="N113" s="41">
        <v>216000</v>
      </c>
      <c r="O113" s="41">
        <v>216000</v>
      </c>
      <c r="P113" s="41">
        <v>60000</v>
      </c>
      <c r="Q113" s="41">
        <v>0</v>
      </c>
      <c r="R113" s="41">
        <v>0</v>
      </c>
      <c r="S113" s="41">
        <f t="shared" si="24"/>
        <v>600000</v>
      </c>
      <c r="T113" s="26" t="s">
        <v>131</v>
      </c>
      <c r="U113"/>
      <c r="V113"/>
      <c r="W113"/>
      <c r="X113"/>
      <c r="Y113"/>
      <c r="Z113"/>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row>
    <row r="114" spans="1:70" s="16" customFormat="1" ht="14.65" customHeight="1" x14ac:dyDescent="0.25">
      <c r="A114" s="68" t="s">
        <v>199</v>
      </c>
      <c r="B114" s="63"/>
      <c r="C114" s="64"/>
      <c r="D114" s="53"/>
      <c r="E114" s="69" t="s">
        <v>200</v>
      </c>
      <c r="F114" s="70" t="s">
        <v>24</v>
      </c>
      <c r="G114" s="70" t="s">
        <v>25</v>
      </c>
      <c r="H114" s="70" t="s">
        <v>31</v>
      </c>
      <c r="I114" s="43">
        <v>1000</v>
      </c>
      <c r="J114" s="70">
        <v>3</v>
      </c>
      <c r="K114" s="43" t="s">
        <v>54</v>
      </c>
      <c r="L114" s="43">
        <v>0</v>
      </c>
      <c r="M114" s="43">
        <v>1000</v>
      </c>
      <c r="N114" s="43">
        <v>1000</v>
      </c>
      <c r="O114" s="43">
        <v>1000</v>
      </c>
      <c r="P114" s="43">
        <v>0</v>
      </c>
      <c r="Q114" s="43">
        <v>0</v>
      </c>
      <c r="R114" s="43">
        <v>0</v>
      </c>
      <c r="S114" s="43">
        <f t="shared" si="24"/>
        <v>3000</v>
      </c>
      <c r="T114" s="26"/>
      <c r="U114"/>
      <c r="V114"/>
      <c r="W114"/>
      <c r="X114"/>
      <c r="Y114"/>
      <c r="Z114"/>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row>
    <row r="115" spans="1:70" s="16" customFormat="1" ht="14.65" customHeight="1" x14ac:dyDescent="0.25">
      <c r="A115" s="68" t="s">
        <v>201</v>
      </c>
      <c r="B115" s="63"/>
      <c r="C115" s="64"/>
      <c r="D115" s="53"/>
      <c r="E115" s="69" t="s">
        <v>200</v>
      </c>
      <c r="F115" s="70" t="s">
        <v>24</v>
      </c>
      <c r="G115" s="70" t="s">
        <v>56</v>
      </c>
      <c r="H115" s="70" t="s">
        <v>57</v>
      </c>
      <c r="I115" s="43">
        <v>1048</v>
      </c>
      <c r="J115" s="70">
        <v>40</v>
      </c>
      <c r="K115" s="43" t="s">
        <v>54</v>
      </c>
      <c r="L115" s="43">
        <v>0</v>
      </c>
      <c r="M115" s="43">
        <v>10480</v>
      </c>
      <c r="N115" s="43">
        <v>10480</v>
      </c>
      <c r="O115" s="43">
        <v>10480</v>
      </c>
      <c r="P115" s="43">
        <v>10480</v>
      </c>
      <c r="Q115" s="43">
        <v>0</v>
      </c>
      <c r="R115" s="43">
        <v>0</v>
      </c>
      <c r="S115" s="43">
        <f t="shared" si="24"/>
        <v>41920</v>
      </c>
      <c r="T115" s="26"/>
      <c r="U115"/>
      <c r="V115"/>
      <c r="W115"/>
      <c r="X115"/>
      <c r="Y115"/>
      <c r="Z11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row>
    <row r="116" spans="1:70" s="16" customFormat="1" ht="14.65" customHeight="1" x14ac:dyDescent="0.25">
      <c r="A116" s="68" t="s">
        <v>202</v>
      </c>
      <c r="B116" s="63"/>
      <c r="C116" s="64"/>
      <c r="D116" s="53"/>
      <c r="E116" s="69" t="s">
        <v>200</v>
      </c>
      <c r="F116" s="70" t="s">
        <v>24</v>
      </c>
      <c r="G116" s="70" t="s">
        <v>33</v>
      </c>
      <c r="H116" s="70" t="s">
        <v>26</v>
      </c>
      <c r="I116" s="43">
        <v>4000</v>
      </c>
      <c r="J116" s="70">
        <v>9</v>
      </c>
      <c r="K116" s="43" t="s">
        <v>54</v>
      </c>
      <c r="L116" s="43">
        <v>12000</v>
      </c>
      <c r="M116" s="43">
        <v>8000</v>
      </c>
      <c r="N116" s="43">
        <v>0</v>
      </c>
      <c r="O116" s="43">
        <v>8000</v>
      </c>
      <c r="P116" s="43">
        <v>0</v>
      </c>
      <c r="Q116" s="43">
        <v>0</v>
      </c>
      <c r="R116" s="43">
        <v>8000</v>
      </c>
      <c r="S116" s="43">
        <f t="shared" si="24"/>
        <v>36000</v>
      </c>
      <c r="T116" s="26"/>
      <c r="U116"/>
      <c r="V116"/>
      <c r="W116"/>
      <c r="X116"/>
      <c r="Y116"/>
      <c r="Z116"/>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row>
    <row r="117" spans="1:70" s="16" customFormat="1" ht="14.65" customHeight="1" x14ac:dyDescent="0.25">
      <c r="A117" s="68" t="s">
        <v>203</v>
      </c>
      <c r="B117" s="63"/>
      <c r="C117" s="64"/>
      <c r="D117" s="53"/>
      <c r="E117" s="69" t="s">
        <v>200</v>
      </c>
      <c r="F117" s="70" t="s">
        <v>24</v>
      </c>
      <c r="G117" s="70" t="s">
        <v>33</v>
      </c>
      <c r="H117" s="70" t="s">
        <v>26</v>
      </c>
      <c r="I117" s="43">
        <v>4000</v>
      </c>
      <c r="J117" s="70">
        <v>9</v>
      </c>
      <c r="K117" s="43" t="s">
        <v>54</v>
      </c>
      <c r="L117" s="43">
        <v>12000</v>
      </c>
      <c r="M117" s="43">
        <v>0</v>
      </c>
      <c r="N117" s="43">
        <v>0</v>
      </c>
      <c r="O117" s="43">
        <v>12000</v>
      </c>
      <c r="P117" s="43">
        <v>0</v>
      </c>
      <c r="Q117" s="43">
        <v>0</v>
      </c>
      <c r="R117" s="43">
        <v>12000</v>
      </c>
      <c r="S117" s="43">
        <f t="shared" si="24"/>
        <v>36000</v>
      </c>
      <c r="T117" s="26"/>
      <c r="U117"/>
      <c r="V117"/>
      <c r="W117"/>
      <c r="X117"/>
      <c r="Y117"/>
      <c r="Z117"/>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row>
    <row r="118" spans="1:70" s="16" customFormat="1" ht="14.65" customHeight="1" x14ac:dyDescent="0.25">
      <c r="A118" s="68" t="s">
        <v>204</v>
      </c>
      <c r="B118" s="63"/>
      <c r="C118" s="64"/>
      <c r="D118" s="53"/>
      <c r="E118" s="69" t="s">
        <v>200</v>
      </c>
      <c r="F118" s="70" t="s">
        <v>24</v>
      </c>
      <c r="G118" s="70" t="s">
        <v>33</v>
      </c>
      <c r="H118" s="70" t="s">
        <v>26</v>
      </c>
      <c r="I118" s="43">
        <v>500</v>
      </c>
      <c r="J118" s="70">
        <v>30</v>
      </c>
      <c r="K118" s="43" t="s">
        <v>54</v>
      </c>
      <c r="L118" s="43">
        <v>0</v>
      </c>
      <c r="M118" s="43">
        <v>5000</v>
      </c>
      <c r="N118" s="43">
        <v>5000</v>
      </c>
      <c r="O118" s="43">
        <v>5000</v>
      </c>
      <c r="P118" s="43">
        <v>0</v>
      </c>
      <c r="Q118" s="43">
        <v>0</v>
      </c>
      <c r="R118" s="43">
        <v>0</v>
      </c>
      <c r="S118" s="43">
        <f t="shared" si="24"/>
        <v>15000</v>
      </c>
      <c r="T118" s="26"/>
      <c r="U118"/>
      <c r="V118"/>
      <c r="W118"/>
      <c r="X118"/>
      <c r="Y118"/>
      <c r="Z118"/>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row>
    <row r="119" spans="1:70" s="16" customFormat="1" ht="14.65" customHeight="1" x14ac:dyDescent="0.25">
      <c r="A119" s="68" t="s">
        <v>205</v>
      </c>
      <c r="B119" s="63"/>
      <c r="C119" s="64"/>
      <c r="D119" s="53"/>
      <c r="E119" s="69" t="s">
        <v>200</v>
      </c>
      <c r="F119" s="70" t="s">
        <v>24</v>
      </c>
      <c r="G119" s="70" t="s">
        <v>33</v>
      </c>
      <c r="H119" s="70" t="s">
        <v>26</v>
      </c>
      <c r="I119" s="43">
        <v>2500</v>
      </c>
      <c r="J119" s="70">
        <v>4</v>
      </c>
      <c r="K119" s="43" t="s">
        <v>54</v>
      </c>
      <c r="L119" s="43">
        <v>0</v>
      </c>
      <c r="M119" s="43">
        <v>2500</v>
      </c>
      <c r="N119" s="43">
        <v>2500</v>
      </c>
      <c r="O119" s="43">
        <v>2500</v>
      </c>
      <c r="P119" s="43">
        <v>2500</v>
      </c>
      <c r="Q119" s="43">
        <v>0</v>
      </c>
      <c r="R119" s="43">
        <v>0</v>
      </c>
      <c r="S119" s="43">
        <f t="shared" si="24"/>
        <v>10000</v>
      </c>
      <c r="T119" s="26"/>
      <c r="U119"/>
      <c r="V119"/>
      <c r="W119"/>
      <c r="X119"/>
      <c r="Y119"/>
      <c r="Z119"/>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row>
    <row r="120" spans="1:70" s="16" customFormat="1" ht="14.65" customHeight="1" x14ac:dyDescent="0.25">
      <c r="A120" s="68" t="s">
        <v>206</v>
      </c>
      <c r="B120" s="63"/>
      <c r="C120" s="64"/>
      <c r="D120" s="53"/>
      <c r="E120" s="69" t="s">
        <v>200</v>
      </c>
      <c r="F120" s="70" t="s">
        <v>24</v>
      </c>
      <c r="G120" s="70" t="s">
        <v>48</v>
      </c>
      <c r="H120" s="70" t="s">
        <v>26</v>
      </c>
      <c r="I120" s="43">
        <v>15000</v>
      </c>
      <c r="J120" s="70">
        <v>3</v>
      </c>
      <c r="K120" s="43" t="s">
        <v>54</v>
      </c>
      <c r="L120" s="43">
        <v>0</v>
      </c>
      <c r="M120" s="43">
        <v>15000</v>
      </c>
      <c r="N120" s="43">
        <v>0</v>
      </c>
      <c r="O120" s="43">
        <v>15000</v>
      </c>
      <c r="P120" s="43">
        <v>0</v>
      </c>
      <c r="Q120" s="43">
        <v>0</v>
      </c>
      <c r="R120" s="43">
        <v>15000</v>
      </c>
      <c r="S120" s="43">
        <f t="shared" si="24"/>
        <v>45000</v>
      </c>
      <c r="T120" s="26"/>
      <c r="U120"/>
      <c r="V120"/>
      <c r="W120"/>
      <c r="X120"/>
      <c r="Y120"/>
      <c r="Z120"/>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row>
    <row r="121" spans="1:70" s="8" customFormat="1" ht="14.65" customHeight="1" x14ac:dyDescent="0.25">
      <c r="A121" s="71" t="s">
        <v>207</v>
      </c>
      <c r="B121" s="63"/>
      <c r="C121" s="64"/>
      <c r="D121" s="53"/>
      <c r="E121" s="72" t="s">
        <v>208</v>
      </c>
      <c r="F121" s="73"/>
      <c r="G121" s="73"/>
      <c r="H121" s="73"/>
      <c r="I121" s="40"/>
      <c r="J121" s="73"/>
      <c r="K121" s="40"/>
      <c r="L121" s="40">
        <f t="shared" ref="L121:S121" si="25">SUM(L108:L120)</f>
        <v>49000</v>
      </c>
      <c r="M121" s="40">
        <f t="shared" si="25"/>
        <v>233980</v>
      </c>
      <c r="N121" s="40">
        <f t="shared" si="25"/>
        <v>308980</v>
      </c>
      <c r="O121" s="40">
        <f t="shared" si="25"/>
        <v>343980</v>
      </c>
      <c r="P121" s="40">
        <f t="shared" si="25"/>
        <v>127980</v>
      </c>
      <c r="Q121" s="40">
        <f t="shared" si="25"/>
        <v>5000</v>
      </c>
      <c r="R121" s="40">
        <f t="shared" si="25"/>
        <v>40000</v>
      </c>
      <c r="S121" s="40">
        <f t="shared" si="25"/>
        <v>1108920</v>
      </c>
      <c r="T121" s="26"/>
      <c r="U121"/>
      <c r="V121"/>
      <c r="W121"/>
      <c r="X121"/>
      <c r="Y121"/>
      <c r="Z121"/>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row>
    <row r="122" spans="1:70" s="7" customFormat="1" ht="14.65" customHeight="1" x14ac:dyDescent="0.25">
      <c r="A122" s="77" t="s">
        <v>209</v>
      </c>
      <c r="B122" s="63"/>
      <c r="C122" s="64"/>
      <c r="D122" s="53"/>
      <c r="E122" s="78" t="s">
        <v>210</v>
      </c>
      <c r="F122" s="79"/>
      <c r="G122" s="79"/>
      <c r="H122" s="79"/>
      <c r="I122" s="39"/>
      <c r="J122" s="79"/>
      <c r="K122" s="39"/>
      <c r="L122" s="39">
        <f t="shared" ref="L122:S122" si="26">SUM(L121)</f>
        <v>49000</v>
      </c>
      <c r="M122" s="39">
        <f t="shared" si="26"/>
        <v>233980</v>
      </c>
      <c r="N122" s="39">
        <f t="shared" si="26"/>
        <v>308980</v>
      </c>
      <c r="O122" s="39">
        <f t="shared" si="26"/>
        <v>343980</v>
      </c>
      <c r="P122" s="39">
        <f t="shared" si="26"/>
        <v>127980</v>
      </c>
      <c r="Q122" s="39">
        <f t="shared" si="26"/>
        <v>5000</v>
      </c>
      <c r="R122" s="39">
        <f t="shared" si="26"/>
        <v>40000</v>
      </c>
      <c r="S122" s="39">
        <f t="shared" si="26"/>
        <v>1108920</v>
      </c>
      <c r="T122" s="26"/>
      <c r="U122"/>
      <c r="V122"/>
      <c r="W122"/>
      <c r="X122"/>
      <c r="Y122"/>
      <c r="Z122"/>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row>
    <row r="123" spans="1:70" s="14" customFormat="1" ht="14.65" customHeight="1" x14ac:dyDescent="0.25">
      <c r="A123" s="58" t="s">
        <v>211</v>
      </c>
      <c r="B123" s="63"/>
      <c r="C123" s="64"/>
      <c r="D123" s="52" t="s">
        <v>212</v>
      </c>
      <c r="E123" s="83" t="s">
        <v>213</v>
      </c>
      <c r="F123" s="62" t="s">
        <v>24</v>
      </c>
      <c r="G123" s="62" t="s">
        <v>48</v>
      </c>
      <c r="H123" s="62" t="s">
        <v>26</v>
      </c>
      <c r="I123" s="41">
        <v>11250</v>
      </c>
      <c r="J123" s="62">
        <v>420</v>
      </c>
      <c r="K123" s="41" t="s">
        <v>27</v>
      </c>
      <c r="L123" s="41">
        <v>0</v>
      </c>
      <c r="M123" s="41">
        <v>0</v>
      </c>
      <c r="N123" s="41">
        <v>900000</v>
      </c>
      <c r="O123" s="41">
        <v>1687500</v>
      </c>
      <c r="P123" s="41">
        <v>1687500</v>
      </c>
      <c r="Q123" s="41">
        <v>450000</v>
      </c>
      <c r="R123" s="41">
        <v>0</v>
      </c>
      <c r="S123" s="41">
        <f>I123*J123</f>
        <v>4725000</v>
      </c>
      <c r="T123" s="26" t="s">
        <v>131</v>
      </c>
      <c r="U123"/>
      <c r="V123"/>
      <c r="W123"/>
      <c r="X123"/>
      <c r="Y123"/>
      <c r="Z123"/>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row>
    <row r="124" spans="1:70" s="16" customFormat="1" ht="14.65" customHeight="1" x14ac:dyDescent="0.25">
      <c r="A124" s="68" t="s">
        <v>214</v>
      </c>
      <c r="B124" s="63"/>
      <c r="C124" s="94"/>
      <c r="D124" s="53"/>
      <c r="E124" s="69" t="s">
        <v>778</v>
      </c>
      <c r="F124" s="70" t="s">
        <v>24</v>
      </c>
      <c r="G124" s="70" t="s">
        <v>333</v>
      </c>
      <c r="H124" s="70" t="s">
        <v>36</v>
      </c>
      <c r="I124" s="43">
        <v>9000</v>
      </c>
      <c r="J124" s="70">
        <v>16.5</v>
      </c>
      <c r="K124" s="43" t="s">
        <v>54</v>
      </c>
      <c r="L124" s="43">
        <v>13500</v>
      </c>
      <c r="M124" s="43">
        <v>27000</v>
      </c>
      <c r="N124" s="43">
        <v>27000</v>
      </c>
      <c r="O124" s="43">
        <v>27000</v>
      </c>
      <c r="P124" s="43">
        <v>27000</v>
      </c>
      <c r="Q124" s="43">
        <v>13500</v>
      </c>
      <c r="R124" s="43">
        <v>13500</v>
      </c>
      <c r="S124" s="43">
        <f t="shared" ref="S124" si="27">I124*J124</f>
        <v>148500</v>
      </c>
      <c r="T124" s="115"/>
      <c r="U124"/>
      <c r="V124"/>
      <c r="W124"/>
      <c r="X124"/>
      <c r="Y124"/>
      <c r="Z124"/>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row>
    <row r="125" spans="1:70" s="16" customFormat="1" ht="14.65" customHeight="1" x14ac:dyDescent="0.25">
      <c r="A125" s="68" t="s">
        <v>216</v>
      </c>
      <c r="B125" s="63"/>
      <c r="C125" s="64"/>
      <c r="D125" s="53"/>
      <c r="E125" s="69" t="s">
        <v>215</v>
      </c>
      <c r="F125" s="70" t="s">
        <v>24</v>
      </c>
      <c r="G125" s="70" t="s">
        <v>56</v>
      </c>
      <c r="H125" s="70" t="s">
        <v>57</v>
      </c>
      <c r="I125" s="43">
        <v>1048</v>
      </c>
      <c r="J125" s="70">
        <v>20</v>
      </c>
      <c r="K125" s="43" t="s">
        <v>54</v>
      </c>
      <c r="L125" s="43">
        <v>0</v>
      </c>
      <c r="M125" s="43">
        <v>0</v>
      </c>
      <c r="N125" s="43">
        <v>5240</v>
      </c>
      <c r="O125" s="43">
        <v>5240</v>
      </c>
      <c r="P125" s="43">
        <v>5240</v>
      </c>
      <c r="Q125" s="43">
        <v>5240</v>
      </c>
      <c r="R125" s="43">
        <v>0</v>
      </c>
      <c r="S125" s="43">
        <f>I125*J125</f>
        <v>20960</v>
      </c>
      <c r="T125" s="26"/>
      <c r="U125"/>
      <c r="V125"/>
      <c r="W125"/>
      <c r="X125"/>
      <c r="Y125"/>
      <c r="Z1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row>
    <row r="126" spans="1:70" s="16" customFormat="1" ht="14.65" customHeight="1" x14ac:dyDescent="0.25">
      <c r="A126" s="68" t="s">
        <v>217</v>
      </c>
      <c r="B126" s="63"/>
      <c r="C126" s="64"/>
      <c r="D126" s="53"/>
      <c r="E126" s="69" t="s">
        <v>215</v>
      </c>
      <c r="F126" s="70" t="s">
        <v>24</v>
      </c>
      <c r="G126" s="70" t="s">
        <v>33</v>
      </c>
      <c r="H126" s="70" t="s">
        <v>26</v>
      </c>
      <c r="I126" s="43">
        <v>2500</v>
      </c>
      <c r="J126" s="70">
        <v>4</v>
      </c>
      <c r="K126" s="43" t="s">
        <v>54</v>
      </c>
      <c r="L126" s="43">
        <v>0</v>
      </c>
      <c r="M126" s="43">
        <v>0</v>
      </c>
      <c r="N126" s="43">
        <v>2500</v>
      </c>
      <c r="O126" s="43">
        <v>2500</v>
      </c>
      <c r="P126" s="43">
        <v>2500</v>
      </c>
      <c r="Q126" s="43">
        <v>2500</v>
      </c>
      <c r="R126" s="43">
        <v>0</v>
      </c>
      <c r="S126" s="43">
        <f>I126*J126</f>
        <v>10000</v>
      </c>
      <c r="T126" s="26"/>
      <c r="U126"/>
      <c r="V126"/>
      <c r="W126"/>
      <c r="X126"/>
      <c r="Y126"/>
      <c r="Z126"/>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row>
    <row r="127" spans="1:70" s="16" customFormat="1" ht="14.65" customHeight="1" x14ac:dyDescent="0.25">
      <c r="A127" s="68" t="s">
        <v>775</v>
      </c>
      <c r="B127" s="63"/>
      <c r="C127" s="64"/>
      <c r="D127" s="53"/>
      <c r="E127" s="69" t="s">
        <v>215</v>
      </c>
      <c r="F127" s="70" t="s">
        <v>24</v>
      </c>
      <c r="G127" s="70" t="s">
        <v>48</v>
      </c>
      <c r="H127" s="70" t="s">
        <v>26</v>
      </c>
      <c r="I127" s="43">
        <v>11250</v>
      </c>
      <c r="J127" s="70">
        <v>80</v>
      </c>
      <c r="K127" s="43" t="s">
        <v>54</v>
      </c>
      <c r="L127" s="43">
        <v>0</v>
      </c>
      <c r="M127" s="43">
        <v>0</v>
      </c>
      <c r="N127" s="43">
        <v>225000</v>
      </c>
      <c r="O127" s="43">
        <v>337500</v>
      </c>
      <c r="P127" s="43">
        <v>337500</v>
      </c>
      <c r="Q127" s="43">
        <v>0</v>
      </c>
      <c r="R127" s="43">
        <v>0</v>
      </c>
      <c r="S127" s="43">
        <f>I127*J127</f>
        <v>900000</v>
      </c>
      <c r="T127" s="26" t="s">
        <v>131</v>
      </c>
      <c r="U127"/>
      <c r="V127"/>
      <c r="W127"/>
      <c r="X127"/>
      <c r="Y127"/>
      <c r="Z127"/>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row>
    <row r="128" spans="1:70" s="8" customFormat="1" ht="14.65" customHeight="1" x14ac:dyDescent="0.25">
      <c r="A128" s="71" t="s">
        <v>218</v>
      </c>
      <c r="B128" s="63"/>
      <c r="C128" s="64"/>
      <c r="D128" s="53"/>
      <c r="E128" s="72" t="s">
        <v>219</v>
      </c>
      <c r="F128" s="73"/>
      <c r="G128" s="73"/>
      <c r="H128" s="73"/>
      <c r="I128" s="40"/>
      <c r="J128" s="73"/>
      <c r="K128" s="40"/>
      <c r="L128" s="40">
        <f t="shared" ref="L128:S128" si="28">SUM(L123:L127)</f>
        <v>13500</v>
      </c>
      <c r="M128" s="40">
        <f t="shared" si="28"/>
        <v>27000</v>
      </c>
      <c r="N128" s="40">
        <f t="shared" si="28"/>
        <v>1159740</v>
      </c>
      <c r="O128" s="40">
        <f t="shared" si="28"/>
        <v>2059740</v>
      </c>
      <c r="P128" s="40">
        <f t="shared" si="28"/>
        <v>2059740</v>
      </c>
      <c r="Q128" s="40">
        <f t="shared" si="28"/>
        <v>471240</v>
      </c>
      <c r="R128" s="40">
        <f t="shared" si="28"/>
        <v>13500</v>
      </c>
      <c r="S128" s="40">
        <f t="shared" si="28"/>
        <v>5804460</v>
      </c>
      <c r="T128" s="26"/>
      <c r="U128"/>
      <c r="V128"/>
      <c r="W128"/>
      <c r="X128"/>
      <c r="Y128"/>
      <c r="Z128"/>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row>
    <row r="129" spans="1:70" s="180" customFormat="1" ht="14.65" customHeight="1" x14ac:dyDescent="0.25">
      <c r="A129" s="174" t="s">
        <v>220</v>
      </c>
      <c r="B129" s="63"/>
      <c r="C129" s="64"/>
      <c r="D129" s="53"/>
      <c r="E129" s="175" t="s">
        <v>221</v>
      </c>
      <c r="F129" s="176" t="s">
        <v>27</v>
      </c>
      <c r="G129" s="176" t="s">
        <v>48</v>
      </c>
      <c r="H129" s="176" t="s">
        <v>26</v>
      </c>
      <c r="I129" s="177">
        <f>22500/2</f>
        <v>11250</v>
      </c>
      <c r="J129" s="176">
        <v>500</v>
      </c>
      <c r="K129" s="178" t="s">
        <v>27</v>
      </c>
      <c r="L129" s="178">
        <v>0</v>
      </c>
      <c r="M129" s="178">
        <v>0</v>
      </c>
      <c r="N129" s="177">
        <f>2025000/2</f>
        <v>1012500</v>
      </c>
      <c r="O129" s="177">
        <f>4050000/2</f>
        <v>2025000</v>
      </c>
      <c r="P129" s="177">
        <f>4050000/2</f>
        <v>2025000</v>
      </c>
      <c r="Q129" s="177">
        <f>1125000/2</f>
        <v>562500</v>
      </c>
      <c r="R129" s="178">
        <v>0</v>
      </c>
      <c r="S129" s="177">
        <f>I129*J129</f>
        <v>5625000</v>
      </c>
      <c r="T129" s="173" t="s">
        <v>131</v>
      </c>
      <c r="U129" s="179"/>
    </row>
    <row r="130" spans="1:70" s="8" customFormat="1" ht="14.65" customHeight="1" x14ac:dyDescent="0.25">
      <c r="A130" s="71" t="s">
        <v>222</v>
      </c>
      <c r="B130" s="63"/>
      <c r="C130" s="64"/>
      <c r="D130" s="53"/>
      <c r="E130" s="72" t="s">
        <v>223</v>
      </c>
      <c r="F130" s="73"/>
      <c r="G130" s="73"/>
      <c r="H130" s="73"/>
      <c r="I130" s="40"/>
      <c r="J130" s="73"/>
      <c r="K130" s="40"/>
      <c r="L130" s="40">
        <f t="shared" ref="L130:S130" si="29">SUM(L129:L129)</f>
        <v>0</v>
      </c>
      <c r="M130" s="40">
        <f t="shared" si="29"/>
        <v>0</v>
      </c>
      <c r="N130" s="40">
        <f t="shared" si="29"/>
        <v>1012500</v>
      </c>
      <c r="O130" s="40">
        <f t="shared" si="29"/>
        <v>2025000</v>
      </c>
      <c r="P130" s="40">
        <f t="shared" si="29"/>
        <v>2025000</v>
      </c>
      <c r="Q130" s="40">
        <f t="shared" si="29"/>
        <v>562500</v>
      </c>
      <c r="R130" s="40">
        <f t="shared" si="29"/>
        <v>0</v>
      </c>
      <c r="S130" s="163">
        <f t="shared" si="29"/>
        <v>5625000</v>
      </c>
      <c r="T130" s="26"/>
      <c r="U130"/>
      <c r="V130"/>
      <c r="W130"/>
      <c r="X130"/>
      <c r="Y130"/>
      <c r="Z130"/>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row>
    <row r="131" spans="1:70" s="7" customFormat="1" ht="14.65" customHeight="1" x14ac:dyDescent="0.25">
      <c r="A131" s="77" t="s">
        <v>224</v>
      </c>
      <c r="B131" s="63"/>
      <c r="C131" s="64"/>
      <c r="D131" s="54"/>
      <c r="E131" s="78" t="s">
        <v>225</v>
      </c>
      <c r="F131" s="79"/>
      <c r="G131" s="79"/>
      <c r="H131" s="79"/>
      <c r="I131" s="39"/>
      <c r="J131" s="79"/>
      <c r="K131" s="39"/>
      <c r="L131" s="39">
        <f t="shared" ref="L131:S131" si="30">SUM(L128,L130)</f>
        <v>13500</v>
      </c>
      <c r="M131" s="39">
        <f t="shared" si="30"/>
        <v>27000</v>
      </c>
      <c r="N131" s="39">
        <f t="shared" si="30"/>
        <v>2172240</v>
      </c>
      <c r="O131" s="39">
        <f t="shared" si="30"/>
        <v>4084740</v>
      </c>
      <c r="P131" s="39">
        <f t="shared" si="30"/>
        <v>4084740</v>
      </c>
      <c r="Q131" s="39">
        <f t="shared" si="30"/>
        <v>1033740</v>
      </c>
      <c r="R131" s="39">
        <f t="shared" si="30"/>
        <v>13500</v>
      </c>
      <c r="S131" s="163">
        <f t="shared" si="30"/>
        <v>11429460</v>
      </c>
      <c r="T131" s="26"/>
      <c r="U131"/>
      <c r="V131"/>
      <c r="W131"/>
      <c r="X131"/>
      <c r="Y131"/>
      <c r="Z131"/>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row>
    <row r="132" spans="1:70" s="5" customFormat="1" ht="14.65" customHeight="1" x14ac:dyDescent="0.25">
      <c r="A132" s="80" t="s">
        <v>226</v>
      </c>
      <c r="B132" s="63"/>
      <c r="C132" s="89"/>
      <c r="D132" s="89"/>
      <c r="E132" s="82" t="s">
        <v>227</v>
      </c>
      <c r="F132" s="82"/>
      <c r="G132" s="82"/>
      <c r="H132" s="82"/>
      <c r="I132" s="38"/>
      <c r="J132" s="82"/>
      <c r="K132" s="38"/>
      <c r="L132" s="38">
        <f t="shared" ref="L132:S132" si="31">SUM(L107,L122,L131)</f>
        <v>216628</v>
      </c>
      <c r="M132" s="38">
        <f t="shared" si="31"/>
        <v>1678176</v>
      </c>
      <c r="N132" s="38">
        <f t="shared" si="31"/>
        <v>4783416</v>
      </c>
      <c r="O132" s="38">
        <f t="shared" si="31"/>
        <v>6582788</v>
      </c>
      <c r="P132" s="38">
        <f t="shared" si="31"/>
        <v>4926920</v>
      </c>
      <c r="Q132" s="38">
        <f t="shared" si="31"/>
        <v>1184740</v>
      </c>
      <c r="R132" s="38">
        <f t="shared" si="31"/>
        <v>135500</v>
      </c>
      <c r="S132" s="163">
        <f t="shared" si="31"/>
        <v>19508168</v>
      </c>
      <c r="T132" s="26"/>
      <c r="U132"/>
      <c r="V132"/>
      <c r="W132"/>
      <c r="X132"/>
      <c r="Y132"/>
      <c r="Z132"/>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row>
    <row r="133" spans="1:70" s="6" customFormat="1" x14ac:dyDescent="0.25">
      <c r="A133" s="85" t="s">
        <v>228</v>
      </c>
      <c r="B133" s="63"/>
      <c r="C133" s="86"/>
      <c r="D133" s="87"/>
      <c r="E133" s="88" t="s">
        <v>229</v>
      </c>
      <c r="F133" s="88"/>
      <c r="G133" s="88"/>
      <c r="H133" s="88"/>
      <c r="I133" s="37"/>
      <c r="J133" s="88"/>
      <c r="K133" s="37"/>
      <c r="L133" s="37">
        <f t="shared" ref="L133:S133" si="32">SUM(L132)</f>
        <v>216628</v>
      </c>
      <c r="M133" s="37">
        <f t="shared" si="32"/>
        <v>1678176</v>
      </c>
      <c r="N133" s="37">
        <f t="shared" si="32"/>
        <v>4783416</v>
      </c>
      <c r="O133" s="37">
        <f t="shared" si="32"/>
        <v>6582788</v>
      </c>
      <c r="P133" s="37">
        <f t="shared" si="32"/>
        <v>4926920</v>
      </c>
      <c r="Q133" s="37">
        <f t="shared" si="32"/>
        <v>1184740</v>
      </c>
      <c r="R133" s="37">
        <f t="shared" si="32"/>
        <v>135500</v>
      </c>
      <c r="S133" s="186">
        <f t="shared" si="32"/>
        <v>19508168</v>
      </c>
      <c r="T133" s="26"/>
      <c r="U133"/>
      <c r="V133"/>
      <c r="W133"/>
      <c r="X133"/>
      <c r="Y133"/>
      <c r="Z133"/>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row>
    <row r="134" spans="1:70" s="14" customFormat="1" ht="14.65" customHeight="1" x14ac:dyDescent="0.25">
      <c r="A134" s="58" t="s">
        <v>230</v>
      </c>
      <c r="B134" s="59" t="s">
        <v>231</v>
      </c>
      <c r="C134" s="60" t="s">
        <v>232</v>
      </c>
      <c r="D134" s="52" t="s">
        <v>233</v>
      </c>
      <c r="E134" s="83" t="s">
        <v>234</v>
      </c>
      <c r="F134" s="62" t="s">
        <v>24</v>
      </c>
      <c r="G134" s="62" t="s">
        <v>35</v>
      </c>
      <c r="H134" s="62" t="s">
        <v>36</v>
      </c>
      <c r="I134" s="41">
        <v>550</v>
      </c>
      <c r="J134" s="62">
        <v>513</v>
      </c>
      <c r="K134" s="41" t="s">
        <v>27</v>
      </c>
      <c r="L134" s="41">
        <v>14850</v>
      </c>
      <c r="M134" s="41">
        <v>29700</v>
      </c>
      <c r="N134" s="41">
        <v>29700</v>
      </c>
      <c r="O134" s="41">
        <v>29700</v>
      </c>
      <c r="P134" s="41">
        <v>59400</v>
      </c>
      <c r="Q134" s="41">
        <v>59400</v>
      </c>
      <c r="R134" s="41">
        <v>59400</v>
      </c>
      <c r="S134" s="41">
        <f t="shared" ref="S134:S142" si="33">I134*J134</f>
        <v>282150</v>
      </c>
      <c r="T134" s="26" t="s">
        <v>45</v>
      </c>
      <c r="U134"/>
      <c r="V134"/>
      <c r="W134"/>
      <c r="X134"/>
      <c r="Y134"/>
      <c r="Z134"/>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row>
    <row r="135" spans="1:70" s="14" customFormat="1" ht="14.65" customHeight="1" x14ac:dyDescent="0.25">
      <c r="A135" s="58" t="s">
        <v>235</v>
      </c>
      <c r="B135" s="63"/>
      <c r="C135" s="64"/>
      <c r="D135" s="53"/>
      <c r="E135" s="83" t="s">
        <v>234</v>
      </c>
      <c r="F135" s="62" t="s">
        <v>24</v>
      </c>
      <c r="G135" s="62" t="s">
        <v>25</v>
      </c>
      <c r="H135" s="62" t="s">
        <v>31</v>
      </c>
      <c r="I135" s="41">
        <v>20000</v>
      </c>
      <c r="J135" s="62">
        <v>6</v>
      </c>
      <c r="K135" s="41" t="s">
        <v>27</v>
      </c>
      <c r="L135" s="41">
        <v>0</v>
      </c>
      <c r="M135" s="41">
        <v>20000</v>
      </c>
      <c r="N135" s="41">
        <v>20000</v>
      </c>
      <c r="O135" s="41">
        <v>20000</v>
      </c>
      <c r="P135" s="41">
        <v>20000</v>
      </c>
      <c r="Q135" s="41">
        <v>20000</v>
      </c>
      <c r="R135" s="41">
        <v>20000</v>
      </c>
      <c r="S135" s="41">
        <f t="shared" si="33"/>
        <v>120000</v>
      </c>
      <c r="T135" s="26"/>
      <c r="U135"/>
      <c r="V135"/>
      <c r="W135"/>
      <c r="X135"/>
      <c r="Y135"/>
      <c r="Z13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row>
    <row r="136" spans="1:70" s="14" customFormat="1" ht="14.65" customHeight="1" x14ac:dyDescent="0.25">
      <c r="A136" s="58" t="s">
        <v>236</v>
      </c>
      <c r="B136" s="63"/>
      <c r="C136" s="64"/>
      <c r="D136" s="53"/>
      <c r="E136" s="83" t="s">
        <v>234</v>
      </c>
      <c r="F136" s="62" t="s">
        <v>24</v>
      </c>
      <c r="G136" s="62" t="s">
        <v>25</v>
      </c>
      <c r="H136" s="62" t="s">
        <v>26</v>
      </c>
      <c r="I136" s="41">
        <v>5000</v>
      </c>
      <c r="J136" s="62">
        <v>100</v>
      </c>
      <c r="K136" s="41" t="s">
        <v>27</v>
      </c>
      <c r="L136" s="41">
        <v>0</v>
      </c>
      <c r="M136" s="41">
        <v>150000</v>
      </c>
      <c r="N136" s="41">
        <v>250000</v>
      </c>
      <c r="O136" s="41">
        <v>100000</v>
      </c>
      <c r="P136" s="41">
        <v>0</v>
      </c>
      <c r="Q136" s="41">
        <v>0</v>
      </c>
      <c r="R136" s="41">
        <v>0</v>
      </c>
      <c r="S136" s="41">
        <f t="shared" si="33"/>
        <v>500000</v>
      </c>
      <c r="T136" s="26" t="s">
        <v>131</v>
      </c>
      <c r="U136"/>
      <c r="V136"/>
      <c r="W136"/>
      <c r="X136"/>
      <c r="Y136"/>
      <c r="Z136"/>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row>
    <row r="137" spans="1:70" s="14" customFormat="1" ht="14.65" customHeight="1" x14ac:dyDescent="0.25">
      <c r="A137" s="58" t="s">
        <v>237</v>
      </c>
      <c r="B137" s="63"/>
      <c r="C137" s="64"/>
      <c r="D137" s="53"/>
      <c r="E137" s="83" t="s">
        <v>234</v>
      </c>
      <c r="F137" s="62" t="s">
        <v>24</v>
      </c>
      <c r="G137" s="62" t="s">
        <v>25</v>
      </c>
      <c r="H137" s="62" t="s">
        <v>31</v>
      </c>
      <c r="I137" s="41">
        <v>2000</v>
      </c>
      <c r="J137" s="62">
        <v>100</v>
      </c>
      <c r="K137" s="41" t="s">
        <v>27</v>
      </c>
      <c r="L137" s="41">
        <v>0</v>
      </c>
      <c r="M137" s="41">
        <v>0</v>
      </c>
      <c r="N137" s="41">
        <v>50000</v>
      </c>
      <c r="O137" s="41">
        <v>50000</v>
      </c>
      <c r="P137" s="41">
        <v>50000</v>
      </c>
      <c r="Q137" s="41">
        <v>50000</v>
      </c>
      <c r="R137" s="41">
        <v>0</v>
      </c>
      <c r="S137" s="41">
        <f t="shared" si="33"/>
        <v>200000</v>
      </c>
      <c r="T137" s="26" t="s">
        <v>131</v>
      </c>
      <c r="U137"/>
      <c r="V137"/>
      <c r="W137"/>
      <c r="X137"/>
      <c r="Y137"/>
      <c r="Z137"/>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row>
    <row r="138" spans="1:70" s="14" customFormat="1" ht="14.65" customHeight="1" x14ac:dyDescent="0.25">
      <c r="A138" s="58" t="s">
        <v>238</v>
      </c>
      <c r="B138" s="63"/>
      <c r="C138" s="64"/>
      <c r="D138" s="53"/>
      <c r="E138" s="83" t="s">
        <v>234</v>
      </c>
      <c r="F138" s="62" t="s">
        <v>24</v>
      </c>
      <c r="G138" s="62" t="s">
        <v>25</v>
      </c>
      <c r="H138" s="62" t="s">
        <v>31</v>
      </c>
      <c r="I138" s="41">
        <v>6000</v>
      </c>
      <c r="J138" s="62">
        <v>100</v>
      </c>
      <c r="K138" s="41" t="s">
        <v>27</v>
      </c>
      <c r="L138" s="41">
        <v>0</v>
      </c>
      <c r="M138" s="41">
        <v>60000</v>
      </c>
      <c r="N138" s="41">
        <v>120000</v>
      </c>
      <c r="O138" s="41">
        <v>180000</v>
      </c>
      <c r="P138" s="41">
        <v>180000</v>
      </c>
      <c r="Q138" s="41">
        <v>60000</v>
      </c>
      <c r="R138" s="41">
        <v>0</v>
      </c>
      <c r="S138" s="41">
        <f t="shared" si="33"/>
        <v>600000</v>
      </c>
      <c r="T138" s="26" t="s">
        <v>131</v>
      </c>
      <c r="U138"/>
      <c r="V138"/>
      <c r="W138"/>
      <c r="X138"/>
      <c r="Y138"/>
      <c r="Z138"/>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row>
    <row r="139" spans="1:70" s="14" customFormat="1" ht="14.65" customHeight="1" x14ac:dyDescent="0.25">
      <c r="A139" s="58" t="s">
        <v>239</v>
      </c>
      <c r="B139" s="63"/>
      <c r="C139" s="64"/>
      <c r="D139" s="53"/>
      <c r="E139" s="83" t="s">
        <v>234</v>
      </c>
      <c r="F139" s="62" t="s">
        <v>24</v>
      </c>
      <c r="G139" s="62" t="s">
        <v>48</v>
      </c>
      <c r="H139" s="62" t="s">
        <v>31</v>
      </c>
      <c r="I139" s="41">
        <v>90000</v>
      </c>
      <c r="J139" s="62">
        <v>6</v>
      </c>
      <c r="K139" s="41" t="s">
        <v>27</v>
      </c>
      <c r="L139" s="41">
        <v>0</v>
      </c>
      <c r="M139" s="41">
        <v>90000</v>
      </c>
      <c r="N139" s="41">
        <v>90000</v>
      </c>
      <c r="O139" s="41">
        <v>90000</v>
      </c>
      <c r="P139" s="41">
        <v>90000</v>
      </c>
      <c r="Q139" s="41">
        <v>90000</v>
      </c>
      <c r="R139" s="41">
        <v>90000</v>
      </c>
      <c r="S139" s="41">
        <f t="shared" si="33"/>
        <v>540000</v>
      </c>
      <c r="T139" s="26"/>
      <c r="U139"/>
      <c r="V139"/>
      <c r="W139"/>
      <c r="X139"/>
      <c r="Y139"/>
      <c r="Z139"/>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row>
    <row r="140" spans="1:70" s="14" customFormat="1" ht="14.65" customHeight="1" x14ac:dyDescent="0.25">
      <c r="A140" s="58" t="s">
        <v>240</v>
      </c>
      <c r="B140" s="63"/>
      <c r="C140" s="64"/>
      <c r="D140" s="53"/>
      <c r="E140" s="83" t="s">
        <v>234</v>
      </c>
      <c r="F140" s="62" t="s">
        <v>24</v>
      </c>
      <c r="G140" s="62" t="s">
        <v>48</v>
      </c>
      <c r="H140" s="62" t="s">
        <v>31</v>
      </c>
      <c r="I140" s="41">
        <v>5000</v>
      </c>
      <c r="J140" s="62">
        <v>6</v>
      </c>
      <c r="K140" s="41" t="s">
        <v>27</v>
      </c>
      <c r="L140" s="41">
        <v>0</v>
      </c>
      <c r="M140" s="41">
        <v>5000</v>
      </c>
      <c r="N140" s="41">
        <v>5000</v>
      </c>
      <c r="O140" s="41">
        <v>5000</v>
      </c>
      <c r="P140" s="41">
        <v>5000</v>
      </c>
      <c r="Q140" s="41">
        <v>5000</v>
      </c>
      <c r="R140" s="41">
        <v>5000</v>
      </c>
      <c r="S140" s="41">
        <f t="shared" si="33"/>
        <v>30000</v>
      </c>
      <c r="T140" s="26"/>
      <c r="U140"/>
      <c r="V140"/>
      <c r="W140"/>
      <c r="X140"/>
      <c r="Y140"/>
      <c r="Z140"/>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row>
    <row r="141" spans="1:70" s="14" customFormat="1" ht="14.65" customHeight="1" x14ac:dyDescent="0.25">
      <c r="A141" s="58" t="s">
        <v>241</v>
      </c>
      <c r="B141" s="63"/>
      <c r="C141" s="64"/>
      <c r="D141" s="53"/>
      <c r="E141" s="83" t="s">
        <v>234</v>
      </c>
      <c r="F141" s="62" t="s">
        <v>24</v>
      </c>
      <c r="G141" s="62" t="s">
        <v>48</v>
      </c>
      <c r="H141" s="62" t="s">
        <v>31</v>
      </c>
      <c r="I141" s="41">
        <v>4000</v>
      </c>
      <c r="J141" s="62">
        <v>11</v>
      </c>
      <c r="K141" s="41" t="s">
        <v>27</v>
      </c>
      <c r="L141" s="41">
        <v>44000</v>
      </c>
      <c r="M141" s="41">
        <v>0</v>
      </c>
      <c r="N141" s="41">
        <v>0</v>
      </c>
      <c r="O141" s="41">
        <v>0</v>
      </c>
      <c r="P141" s="41">
        <v>0</v>
      </c>
      <c r="Q141" s="41">
        <v>0</v>
      </c>
      <c r="R141" s="41">
        <v>0</v>
      </c>
      <c r="S141" s="41">
        <f t="shared" si="33"/>
        <v>44000</v>
      </c>
      <c r="T141" s="26"/>
      <c r="U141"/>
      <c r="V141"/>
      <c r="W141"/>
      <c r="X141"/>
      <c r="Y141"/>
      <c r="Z141"/>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row>
    <row r="142" spans="1:70" s="16" customFormat="1" ht="14.65" customHeight="1" x14ac:dyDescent="0.25">
      <c r="A142" s="68" t="s">
        <v>242</v>
      </c>
      <c r="B142" s="63"/>
      <c r="C142" s="64"/>
      <c r="D142" s="53"/>
      <c r="E142" s="69" t="s">
        <v>243</v>
      </c>
      <c r="F142" s="70" t="s">
        <v>24</v>
      </c>
      <c r="G142" s="70" t="s">
        <v>35</v>
      </c>
      <c r="H142" s="70" t="s">
        <v>36</v>
      </c>
      <c r="I142" s="43">
        <v>1700</v>
      </c>
      <c r="J142" s="70">
        <v>77</v>
      </c>
      <c r="K142" s="43" t="s">
        <v>54</v>
      </c>
      <c r="L142" s="43">
        <v>18700</v>
      </c>
      <c r="M142" s="43">
        <v>18700</v>
      </c>
      <c r="N142" s="43">
        <v>18700</v>
      </c>
      <c r="O142" s="43">
        <v>18700</v>
      </c>
      <c r="P142" s="43">
        <v>18700</v>
      </c>
      <c r="Q142" s="43">
        <v>18700</v>
      </c>
      <c r="R142" s="43">
        <v>18700</v>
      </c>
      <c r="S142" s="43">
        <f t="shared" si="33"/>
        <v>130900</v>
      </c>
      <c r="T142" s="26"/>
      <c r="U142"/>
      <c r="V142"/>
      <c r="W142"/>
      <c r="X142"/>
      <c r="Y142"/>
      <c r="Z142"/>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row>
    <row r="143" spans="1:70" s="8" customFormat="1" ht="14.65" customHeight="1" x14ac:dyDescent="0.25">
      <c r="A143" s="71" t="s">
        <v>244</v>
      </c>
      <c r="B143" s="63"/>
      <c r="C143" s="64"/>
      <c r="D143" s="53"/>
      <c r="E143" s="72" t="s">
        <v>245</v>
      </c>
      <c r="F143" s="73"/>
      <c r="G143" s="73"/>
      <c r="H143" s="73"/>
      <c r="I143" s="40"/>
      <c r="J143" s="73"/>
      <c r="K143" s="40"/>
      <c r="L143" s="40">
        <f t="shared" ref="L143:S143" si="34">SUM(L134:L142)</f>
        <v>77550</v>
      </c>
      <c r="M143" s="40">
        <f t="shared" si="34"/>
        <v>373400</v>
      </c>
      <c r="N143" s="40">
        <f t="shared" si="34"/>
        <v>583400</v>
      </c>
      <c r="O143" s="40">
        <f t="shared" si="34"/>
        <v>493400</v>
      </c>
      <c r="P143" s="40">
        <f t="shared" si="34"/>
        <v>423100</v>
      </c>
      <c r="Q143" s="40">
        <f t="shared" si="34"/>
        <v>303100</v>
      </c>
      <c r="R143" s="40">
        <f t="shared" si="34"/>
        <v>193100</v>
      </c>
      <c r="S143" s="40">
        <f t="shared" si="34"/>
        <v>2447050</v>
      </c>
      <c r="T143" s="26"/>
      <c r="U143"/>
      <c r="V143"/>
      <c r="W143"/>
      <c r="X143"/>
      <c r="Y143"/>
      <c r="Z143"/>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row>
    <row r="144" spans="1:70" ht="14.65" customHeight="1" x14ac:dyDescent="0.25">
      <c r="A144" s="74" t="s">
        <v>246</v>
      </c>
      <c r="B144" s="63"/>
      <c r="C144" s="64"/>
      <c r="D144" s="53"/>
      <c r="E144" s="75" t="s">
        <v>247</v>
      </c>
      <c r="F144" s="76" t="s">
        <v>27</v>
      </c>
      <c r="G144" s="76" t="s">
        <v>56</v>
      </c>
      <c r="H144" s="76" t="s">
        <v>36</v>
      </c>
      <c r="I144" s="44">
        <v>900</v>
      </c>
      <c r="J144" s="76">
        <v>42</v>
      </c>
      <c r="K144" s="44" t="s">
        <v>27</v>
      </c>
      <c r="L144" s="44">
        <v>5400</v>
      </c>
      <c r="M144" s="44">
        <v>5400</v>
      </c>
      <c r="N144" s="44">
        <v>5400</v>
      </c>
      <c r="O144" s="44">
        <v>5400</v>
      </c>
      <c r="P144" s="44">
        <v>5400</v>
      </c>
      <c r="Q144" s="44">
        <v>5400</v>
      </c>
      <c r="R144" s="44">
        <v>5400</v>
      </c>
      <c r="S144" s="44">
        <f>I144*J144</f>
        <v>37800</v>
      </c>
      <c r="T144" s="26"/>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row>
    <row r="145" spans="1:70" s="8" customFormat="1" ht="14.65" customHeight="1" x14ac:dyDescent="0.25">
      <c r="A145" s="71" t="s">
        <v>248</v>
      </c>
      <c r="B145" s="63"/>
      <c r="C145" s="64"/>
      <c r="D145" s="53"/>
      <c r="E145" s="72" t="s">
        <v>249</v>
      </c>
      <c r="F145" s="73"/>
      <c r="G145" s="73"/>
      <c r="H145" s="73"/>
      <c r="I145" s="40"/>
      <c r="J145" s="73"/>
      <c r="K145" s="40"/>
      <c r="L145" s="40">
        <f t="shared" ref="L145:S145" si="35">SUM(L144)</f>
        <v>5400</v>
      </c>
      <c r="M145" s="40">
        <f t="shared" si="35"/>
        <v>5400</v>
      </c>
      <c r="N145" s="40">
        <f t="shared" si="35"/>
        <v>5400</v>
      </c>
      <c r="O145" s="40">
        <f t="shared" si="35"/>
        <v>5400</v>
      </c>
      <c r="P145" s="40">
        <f t="shared" si="35"/>
        <v>5400</v>
      </c>
      <c r="Q145" s="40">
        <f t="shared" si="35"/>
        <v>5400</v>
      </c>
      <c r="R145" s="40">
        <f t="shared" si="35"/>
        <v>5400</v>
      </c>
      <c r="S145" s="40">
        <f t="shared" si="35"/>
        <v>37800</v>
      </c>
      <c r="T145" s="26"/>
      <c r="U145"/>
      <c r="V145"/>
      <c r="W145"/>
      <c r="X145"/>
      <c r="Y145"/>
      <c r="Z14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row>
    <row r="146" spans="1:70" s="7" customFormat="1" ht="14.65" customHeight="1" x14ac:dyDescent="0.25">
      <c r="A146" s="77" t="s">
        <v>250</v>
      </c>
      <c r="B146" s="63"/>
      <c r="C146" s="64"/>
      <c r="D146" s="53"/>
      <c r="E146" s="78" t="s">
        <v>251</v>
      </c>
      <c r="F146" s="79"/>
      <c r="G146" s="79"/>
      <c r="H146" s="79"/>
      <c r="I146" s="39"/>
      <c r="J146" s="79"/>
      <c r="K146" s="39"/>
      <c r="L146" s="39">
        <f t="shared" ref="L146:S146" si="36">SUM(L143,L145)</f>
        <v>82950</v>
      </c>
      <c r="M146" s="39">
        <f t="shared" si="36"/>
        <v>378800</v>
      </c>
      <c r="N146" s="39">
        <f t="shared" si="36"/>
        <v>588800</v>
      </c>
      <c r="O146" s="39">
        <f t="shared" si="36"/>
        <v>498800</v>
      </c>
      <c r="P146" s="39">
        <f t="shared" si="36"/>
        <v>428500</v>
      </c>
      <c r="Q146" s="39">
        <f t="shared" si="36"/>
        <v>308500</v>
      </c>
      <c r="R146" s="39">
        <f t="shared" si="36"/>
        <v>198500</v>
      </c>
      <c r="S146" s="39">
        <f t="shared" si="36"/>
        <v>2484850</v>
      </c>
      <c r="T146" s="26"/>
      <c r="U146"/>
      <c r="V146"/>
      <c r="W146"/>
      <c r="X146"/>
      <c r="Y146"/>
      <c r="Z146"/>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row>
    <row r="147" spans="1:70" s="14" customFormat="1" ht="14.65" customHeight="1" x14ac:dyDescent="0.25">
      <c r="A147" s="58" t="s">
        <v>252</v>
      </c>
      <c r="B147" s="63"/>
      <c r="C147" s="64"/>
      <c r="D147" s="52" t="s">
        <v>253</v>
      </c>
      <c r="E147" s="83" t="s">
        <v>254</v>
      </c>
      <c r="F147" s="62" t="s">
        <v>24</v>
      </c>
      <c r="G147" s="62" t="s">
        <v>35</v>
      </c>
      <c r="H147" s="62" t="s">
        <v>36</v>
      </c>
      <c r="I147" s="41">
        <v>700</v>
      </c>
      <c r="J147" s="62">
        <v>756</v>
      </c>
      <c r="K147" s="41" t="s">
        <v>27</v>
      </c>
      <c r="L147" s="41">
        <v>75600</v>
      </c>
      <c r="M147" s="41">
        <v>75600</v>
      </c>
      <c r="N147" s="41">
        <v>75600</v>
      </c>
      <c r="O147" s="41">
        <v>75600</v>
      </c>
      <c r="P147" s="41">
        <v>75600</v>
      </c>
      <c r="Q147" s="41">
        <v>75600</v>
      </c>
      <c r="R147" s="41">
        <v>75600</v>
      </c>
      <c r="S147" s="41">
        <f t="shared" ref="S147:S161" si="37">I147*J147</f>
        <v>529200</v>
      </c>
      <c r="T147" s="26" t="s">
        <v>45</v>
      </c>
      <c r="U147"/>
      <c r="V147"/>
      <c r="W147"/>
      <c r="X147"/>
      <c r="Y147"/>
      <c r="Z147"/>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row>
    <row r="148" spans="1:70" s="14" customFormat="1" ht="14.65" customHeight="1" x14ac:dyDescent="0.25">
      <c r="A148" s="58" t="s">
        <v>255</v>
      </c>
      <c r="B148" s="63"/>
      <c r="C148" s="64"/>
      <c r="D148" s="53"/>
      <c r="E148" s="83" t="s">
        <v>254</v>
      </c>
      <c r="F148" s="62" t="s">
        <v>24</v>
      </c>
      <c r="G148" s="62" t="s">
        <v>41</v>
      </c>
      <c r="H148" s="62" t="s">
        <v>26</v>
      </c>
      <c r="I148" s="41">
        <v>2000</v>
      </c>
      <c r="J148" s="62">
        <v>6</v>
      </c>
      <c r="K148" s="41" t="s">
        <v>27</v>
      </c>
      <c r="L148" s="41">
        <v>6000</v>
      </c>
      <c r="M148" s="41">
        <v>6000</v>
      </c>
      <c r="N148" s="41">
        <v>0</v>
      </c>
      <c r="O148" s="41">
        <v>0</v>
      </c>
      <c r="P148" s="41">
        <v>0</v>
      </c>
      <c r="Q148" s="41">
        <v>0</v>
      </c>
      <c r="R148" s="41">
        <v>0</v>
      </c>
      <c r="S148" s="41">
        <f t="shared" si="37"/>
        <v>12000</v>
      </c>
      <c r="T148" s="26"/>
      <c r="U148"/>
      <c r="V148"/>
      <c r="W148"/>
      <c r="X148"/>
      <c r="Y148"/>
      <c r="Z148"/>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row>
    <row r="149" spans="1:70" s="14" customFormat="1" ht="14.65" customHeight="1" x14ac:dyDescent="0.25">
      <c r="A149" s="58" t="s">
        <v>256</v>
      </c>
      <c r="B149" s="63"/>
      <c r="C149" s="64"/>
      <c r="D149" s="53"/>
      <c r="E149" s="83" t="s">
        <v>254</v>
      </c>
      <c r="F149" s="62" t="s">
        <v>24</v>
      </c>
      <c r="G149" s="62" t="s">
        <v>25</v>
      </c>
      <c r="H149" s="62" t="s">
        <v>31</v>
      </c>
      <c r="I149" s="41">
        <v>25000</v>
      </c>
      <c r="J149" s="62">
        <v>3</v>
      </c>
      <c r="K149" s="41" t="s">
        <v>27</v>
      </c>
      <c r="L149" s="41">
        <v>0</v>
      </c>
      <c r="M149" s="41">
        <v>25000</v>
      </c>
      <c r="N149" s="41">
        <v>25000</v>
      </c>
      <c r="O149" s="41">
        <v>25000</v>
      </c>
      <c r="P149" s="41">
        <v>0</v>
      </c>
      <c r="Q149" s="41">
        <v>0</v>
      </c>
      <c r="R149" s="41">
        <v>0</v>
      </c>
      <c r="S149" s="41">
        <f t="shared" si="37"/>
        <v>75000</v>
      </c>
      <c r="T149" s="26"/>
      <c r="U149"/>
      <c r="V149"/>
      <c r="W149"/>
      <c r="X149"/>
      <c r="Y149"/>
      <c r="Z149"/>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row>
    <row r="150" spans="1:70" s="14" customFormat="1" ht="14.65" customHeight="1" x14ac:dyDescent="0.25">
      <c r="A150" s="58" t="s">
        <v>257</v>
      </c>
      <c r="B150" s="63"/>
      <c r="C150" s="64"/>
      <c r="D150" s="53"/>
      <c r="E150" s="83" t="s">
        <v>254</v>
      </c>
      <c r="F150" s="62" t="s">
        <v>24</v>
      </c>
      <c r="G150" s="62" t="s">
        <v>25</v>
      </c>
      <c r="H150" s="62" t="s">
        <v>31</v>
      </c>
      <c r="I150" s="41">
        <v>10000</v>
      </c>
      <c r="J150" s="62">
        <v>3</v>
      </c>
      <c r="K150" s="41" t="s">
        <v>27</v>
      </c>
      <c r="L150" s="41">
        <v>0</v>
      </c>
      <c r="M150" s="41">
        <v>10000</v>
      </c>
      <c r="N150" s="41">
        <v>10000</v>
      </c>
      <c r="O150" s="41">
        <v>10000</v>
      </c>
      <c r="P150" s="41">
        <v>0</v>
      </c>
      <c r="Q150" s="41">
        <v>0</v>
      </c>
      <c r="R150" s="41">
        <v>0</v>
      </c>
      <c r="S150" s="41">
        <f t="shared" si="37"/>
        <v>30000</v>
      </c>
      <c r="T150" s="26"/>
      <c r="U150"/>
      <c r="V150"/>
      <c r="W150"/>
      <c r="X150"/>
      <c r="Y150"/>
      <c r="Z150"/>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row>
    <row r="151" spans="1:70" s="14" customFormat="1" ht="14.65" customHeight="1" x14ac:dyDescent="0.25">
      <c r="A151" s="58" t="s">
        <v>258</v>
      </c>
      <c r="B151" s="63"/>
      <c r="C151" s="64"/>
      <c r="D151" s="53"/>
      <c r="E151" s="83" t="s">
        <v>254</v>
      </c>
      <c r="F151" s="62" t="s">
        <v>24</v>
      </c>
      <c r="G151" s="62" t="s">
        <v>25</v>
      </c>
      <c r="H151" s="62" t="s">
        <v>31</v>
      </c>
      <c r="I151" s="41">
        <v>5000</v>
      </c>
      <c r="J151" s="62">
        <v>15</v>
      </c>
      <c r="K151" s="41" t="s">
        <v>27</v>
      </c>
      <c r="L151" s="41">
        <v>0</v>
      </c>
      <c r="M151" s="41">
        <v>25000</v>
      </c>
      <c r="N151" s="41">
        <v>25000</v>
      </c>
      <c r="O151" s="41">
        <v>25000</v>
      </c>
      <c r="P151" s="41">
        <v>0</v>
      </c>
      <c r="Q151" s="41">
        <v>0</v>
      </c>
      <c r="R151" s="41">
        <v>0</v>
      </c>
      <c r="S151" s="41">
        <f t="shared" si="37"/>
        <v>75000</v>
      </c>
      <c r="T151" s="26" t="s">
        <v>29</v>
      </c>
      <c r="U151"/>
      <c r="V151"/>
      <c r="W151"/>
      <c r="X151"/>
      <c r="Y151"/>
      <c r="Z151"/>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row>
    <row r="152" spans="1:70" s="14" customFormat="1" ht="14.65" customHeight="1" x14ac:dyDescent="0.25">
      <c r="A152" s="58" t="s">
        <v>259</v>
      </c>
      <c r="B152" s="63"/>
      <c r="C152" s="64"/>
      <c r="D152" s="53"/>
      <c r="E152" s="83" t="s">
        <v>254</v>
      </c>
      <c r="F152" s="62" t="s">
        <v>24</v>
      </c>
      <c r="G152" s="62" t="s">
        <v>25</v>
      </c>
      <c r="H152" s="62" t="s">
        <v>26</v>
      </c>
      <c r="I152" s="41">
        <v>20000</v>
      </c>
      <c r="J152" s="62">
        <v>9</v>
      </c>
      <c r="K152" s="41" t="s">
        <v>27</v>
      </c>
      <c r="L152" s="41">
        <v>0</v>
      </c>
      <c r="M152" s="41">
        <v>0</v>
      </c>
      <c r="N152" s="41">
        <v>80000</v>
      </c>
      <c r="O152" s="41">
        <v>100000</v>
      </c>
      <c r="P152" s="41">
        <v>0</v>
      </c>
      <c r="Q152" s="41">
        <v>0</v>
      </c>
      <c r="R152" s="41">
        <v>0</v>
      </c>
      <c r="S152" s="41">
        <f t="shared" si="37"/>
        <v>180000</v>
      </c>
      <c r="T152" s="26" t="s">
        <v>45</v>
      </c>
      <c r="U152"/>
      <c r="V152"/>
      <c r="W152"/>
      <c r="X152"/>
      <c r="Y152"/>
      <c r="Z152"/>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row>
    <row r="153" spans="1:70" s="14" customFormat="1" ht="14.65" customHeight="1" x14ac:dyDescent="0.25">
      <c r="A153" s="58" t="s">
        <v>260</v>
      </c>
      <c r="B153" s="63"/>
      <c r="C153" s="64"/>
      <c r="D153" s="53"/>
      <c r="E153" s="83" t="s">
        <v>254</v>
      </c>
      <c r="F153" s="62" t="s">
        <v>24</v>
      </c>
      <c r="G153" s="62" t="s">
        <v>25</v>
      </c>
      <c r="H153" s="62" t="s">
        <v>26</v>
      </c>
      <c r="I153" s="41">
        <v>20000</v>
      </c>
      <c r="J153" s="62">
        <v>9</v>
      </c>
      <c r="K153" s="41" t="s">
        <v>27</v>
      </c>
      <c r="L153" s="41">
        <v>0</v>
      </c>
      <c r="M153" s="41">
        <v>0</v>
      </c>
      <c r="N153" s="41">
        <v>80000</v>
      </c>
      <c r="O153" s="41">
        <v>100000</v>
      </c>
      <c r="P153" s="41">
        <v>0</v>
      </c>
      <c r="Q153" s="41">
        <v>0</v>
      </c>
      <c r="R153" s="41">
        <v>0</v>
      </c>
      <c r="S153" s="41">
        <f t="shared" si="37"/>
        <v>180000</v>
      </c>
      <c r="T153" s="26" t="s">
        <v>45</v>
      </c>
      <c r="U153"/>
      <c r="V153"/>
      <c r="W153"/>
      <c r="X153"/>
      <c r="Y153"/>
      <c r="Z153"/>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row>
    <row r="154" spans="1:70" s="14" customFormat="1" ht="14.65" customHeight="1" x14ac:dyDescent="0.25">
      <c r="A154" s="58" t="s">
        <v>261</v>
      </c>
      <c r="B154" s="63"/>
      <c r="C154" s="64"/>
      <c r="D154" s="53"/>
      <c r="E154" s="83" t="s">
        <v>254</v>
      </c>
      <c r="F154" s="62" t="s">
        <v>24</v>
      </c>
      <c r="G154" s="62" t="s">
        <v>25</v>
      </c>
      <c r="H154" s="62" t="s">
        <v>31</v>
      </c>
      <c r="I154" s="41">
        <v>5000</v>
      </c>
      <c r="J154" s="62">
        <v>9</v>
      </c>
      <c r="K154" s="41" t="s">
        <v>27</v>
      </c>
      <c r="L154" s="41">
        <v>0</v>
      </c>
      <c r="M154" s="41">
        <v>0</v>
      </c>
      <c r="N154" s="41">
        <v>20000</v>
      </c>
      <c r="O154" s="41">
        <v>25000</v>
      </c>
      <c r="P154" s="41">
        <v>0</v>
      </c>
      <c r="Q154" s="41">
        <v>0</v>
      </c>
      <c r="R154" s="41">
        <v>0</v>
      </c>
      <c r="S154" s="41">
        <f t="shared" si="37"/>
        <v>45000</v>
      </c>
      <c r="T154" s="26" t="s">
        <v>45</v>
      </c>
      <c r="U154"/>
      <c r="V154"/>
      <c r="W154"/>
      <c r="X154"/>
      <c r="Y154"/>
      <c r="Z154"/>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row>
    <row r="155" spans="1:70" s="14" customFormat="1" ht="14.65" customHeight="1" x14ac:dyDescent="0.25">
      <c r="A155" s="58" t="s">
        <v>262</v>
      </c>
      <c r="B155" s="63"/>
      <c r="C155" s="64"/>
      <c r="D155" s="53"/>
      <c r="E155" s="83" t="s">
        <v>254</v>
      </c>
      <c r="F155" s="62" t="s">
        <v>24</v>
      </c>
      <c r="G155" s="62" t="s">
        <v>33</v>
      </c>
      <c r="H155" s="62" t="s">
        <v>26</v>
      </c>
      <c r="I155" s="41">
        <v>500</v>
      </c>
      <c r="J155" s="62">
        <v>120</v>
      </c>
      <c r="K155" s="41" t="s">
        <v>27</v>
      </c>
      <c r="L155" s="41">
        <v>0</v>
      </c>
      <c r="M155" s="41">
        <v>20000</v>
      </c>
      <c r="N155" s="41">
        <v>20000</v>
      </c>
      <c r="O155" s="41">
        <v>20000</v>
      </c>
      <c r="P155" s="41">
        <v>0</v>
      </c>
      <c r="Q155" s="41">
        <v>0</v>
      </c>
      <c r="R155" s="41">
        <v>0</v>
      </c>
      <c r="S155" s="41">
        <f t="shared" si="37"/>
        <v>60000</v>
      </c>
      <c r="T155" s="26"/>
      <c r="U155"/>
      <c r="V155"/>
      <c r="W155"/>
      <c r="X155"/>
      <c r="Y155"/>
      <c r="Z15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row>
    <row r="156" spans="1:70" s="14" customFormat="1" ht="14.65" customHeight="1" x14ac:dyDescent="0.25">
      <c r="A156" s="58" t="s">
        <v>263</v>
      </c>
      <c r="B156" s="63"/>
      <c r="C156" s="64"/>
      <c r="D156" s="53"/>
      <c r="E156" s="83" t="s">
        <v>254</v>
      </c>
      <c r="F156" s="62" t="s">
        <v>24</v>
      </c>
      <c r="G156" s="62" t="s">
        <v>33</v>
      </c>
      <c r="H156" s="62" t="s">
        <v>26</v>
      </c>
      <c r="I156" s="41">
        <v>500</v>
      </c>
      <c r="J156" s="62">
        <v>70</v>
      </c>
      <c r="K156" s="41" t="s">
        <v>27</v>
      </c>
      <c r="L156" s="41">
        <v>5000</v>
      </c>
      <c r="M156" s="41">
        <v>5000</v>
      </c>
      <c r="N156" s="41">
        <v>5000</v>
      </c>
      <c r="O156" s="41">
        <v>5000</v>
      </c>
      <c r="P156" s="41">
        <v>5000</v>
      </c>
      <c r="Q156" s="41">
        <v>5000</v>
      </c>
      <c r="R156" s="41">
        <v>5000</v>
      </c>
      <c r="S156" s="41">
        <f t="shared" si="37"/>
        <v>35000</v>
      </c>
      <c r="T156" s="26"/>
      <c r="U156"/>
      <c r="V156"/>
      <c r="W156"/>
      <c r="X156"/>
      <c r="Y156"/>
      <c r="Z156"/>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row>
    <row r="157" spans="1:70" s="14" customFormat="1" ht="14.65" customHeight="1" x14ac:dyDescent="0.25">
      <c r="A157" s="58" t="s">
        <v>264</v>
      </c>
      <c r="B157" s="63"/>
      <c r="C157" s="64"/>
      <c r="D157" s="53"/>
      <c r="E157" s="83" t="s">
        <v>254</v>
      </c>
      <c r="F157" s="62" t="s">
        <v>24</v>
      </c>
      <c r="G157" s="62" t="s">
        <v>48</v>
      </c>
      <c r="H157" s="62" t="s">
        <v>31</v>
      </c>
      <c r="I157" s="41">
        <v>20000</v>
      </c>
      <c r="J157" s="62">
        <v>30</v>
      </c>
      <c r="K157" s="41" t="s">
        <v>27</v>
      </c>
      <c r="L157" s="41">
        <v>0</v>
      </c>
      <c r="M157" s="41">
        <v>100000</v>
      </c>
      <c r="N157" s="41">
        <v>100000</v>
      </c>
      <c r="O157" s="41">
        <v>100000</v>
      </c>
      <c r="P157" s="41">
        <v>100000</v>
      </c>
      <c r="Q157" s="41">
        <v>100000</v>
      </c>
      <c r="R157" s="41">
        <v>100000</v>
      </c>
      <c r="S157" s="41">
        <f t="shared" si="37"/>
        <v>600000</v>
      </c>
      <c r="T157" s="26" t="s">
        <v>29</v>
      </c>
      <c r="U157"/>
      <c r="V157"/>
      <c r="W157"/>
      <c r="X157"/>
      <c r="Y157"/>
      <c r="Z157"/>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row>
    <row r="158" spans="1:70" s="16" customFormat="1" ht="14.65" customHeight="1" x14ac:dyDescent="0.25">
      <c r="A158" s="68" t="s">
        <v>265</v>
      </c>
      <c r="B158" s="63"/>
      <c r="C158" s="64"/>
      <c r="D158" s="53"/>
      <c r="E158" s="69" t="s">
        <v>266</v>
      </c>
      <c r="F158" s="70" t="s">
        <v>24</v>
      </c>
      <c r="G158" s="70" t="s">
        <v>56</v>
      </c>
      <c r="H158" s="70" t="s">
        <v>57</v>
      </c>
      <c r="I158" s="43">
        <v>1048</v>
      </c>
      <c r="J158" s="70">
        <v>15</v>
      </c>
      <c r="K158" s="43" t="s">
        <v>54</v>
      </c>
      <c r="L158" s="43">
        <v>0</v>
      </c>
      <c r="M158" s="43">
        <v>0</v>
      </c>
      <c r="N158" s="43">
        <v>5240</v>
      </c>
      <c r="O158" s="43">
        <v>5240</v>
      </c>
      <c r="P158" s="43">
        <v>5240</v>
      </c>
      <c r="Q158" s="43">
        <v>0</v>
      </c>
      <c r="R158" s="43">
        <v>0</v>
      </c>
      <c r="S158" s="43">
        <f t="shared" si="37"/>
        <v>15720</v>
      </c>
      <c r="T158" s="26"/>
      <c r="U158"/>
      <c r="V158"/>
      <c r="W158"/>
      <c r="X158"/>
      <c r="Y158"/>
      <c r="Z158"/>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row>
    <row r="159" spans="1:70" s="16" customFormat="1" ht="14.65" customHeight="1" x14ac:dyDescent="0.25">
      <c r="A159" s="68" t="s">
        <v>267</v>
      </c>
      <c r="B159" s="63"/>
      <c r="C159" s="64"/>
      <c r="D159" s="53"/>
      <c r="E159" s="69" t="s">
        <v>266</v>
      </c>
      <c r="F159" s="70" t="s">
        <v>24</v>
      </c>
      <c r="G159" s="70" t="s">
        <v>33</v>
      </c>
      <c r="H159" s="70" t="s">
        <v>26</v>
      </c>
      <c r="I159" s="43">
        <v>500</v>
      </c>
      <c r="J159" s="70">
        <v>60</v>
      </c>
      <c r="K159" s="43" t="s">
        <v>54</v>
      </c>
      <c r="L159" s="43">
        <v>0</v>
      </c>
      <c r="M159" s="43">
        <v>10000</v>
      </c>
      <c r="N159" s="43">
        <v>10000</v>
      </c>
      <c r="O159" s="43">
        <v>10000</v>
      </c>
      <c r="P159" s="43">
        <v>0</v>
      </c>
      <c r="Q159" s="43">
        <v>0</v>
      </c>
      <c r="R159" s="43">
        <v>0</v>
      </c>
      <c r="S159" s="43">
        <f t="shared" si="37"/>
        <v>30000</v>
      </c>
      <c r="T159" s="26"/>
      <c r="U159"/>
      <c r="V159"/>
      <c r="W159"/>
      <c r="X159"/>
      <c r="Y159"/>
      <c r="Z159"/>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row>
    <row r="160" spans="1:70" s="16" customFormat="1" ht="14.65" customHeight="1" x14ac:dyDescent="0.25">
      <c r="A160" s="68" t="s">
        <v>268</v>
      </c>
      <c r="B160" s="63"/>
      <c r="C160" s="64"/>
      <c r="D160" s="53"/>
      <c r="E160" s="69" t="s">
        <v>266</v>
      </c>
      <c r="F160" s="70" t="s">
        <v>24</v>
      </c>
      <c r="G160" s="70" t="s">
        <v>33</v>
      </c>
      <c r="H160" s="70" t="s">
        <v>26</v>
      </c>
      <c r="I160" s="43">
        <v>2500</v>
      </c>
      <c r="J160" s="70">
        <v>3</v>
      </c>
      <c r="K160" s="43" t="s">
        <v>54</v>
      </c>
      <c r="L160" s="43">
        <v>0</v>
      </c>
      <c r="M160" s="43">
        <v>0</v>
      </c>
      <c r="N160" s="43">
        <v>2500</v>
      </c>
      <c r="O160" s="43">
        <v>2500</v>
      </c>
      <c r="P160" s="43">
        <v>2500</v>
      </c>
      <c r="Q160" s="43">
        <v>0</v>
      </c>
      <c r="R160" s="43">
        <v>0</v>
      </c>
      <c r="S160" s="43">
        <f t="shared" si="37"/>
        <v>7500</v>
      </c>
      <c r="T160" s="26"/>
      <c r="U160"/>
      <c r="V160"/>
      <c r="W160"/>
      <c r="X160"/>
      <c r="Y160"/>
      <c r="Z160"/>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row>
    <row r="161" spans="1:70" s="16" customFormat="1" ht="14.65" customHeight="1" x14ac:dyDescent="0.25">
      <c r="A161" s="68" t="s">
        <v>269</v>
      </c>
      <c r="B161" s="63"/>
      <c r="C161" s="64"/>
      <c r="D161" s="53"/>
      <c r="E161" s="69" t="s">
        <v>266</v>
      </c>
      <c r="F161" s="70" t="s">
        <v>24</v>
      </c>
      <c r="G161" s="70" t="s">
        <v>35</v>
      </c>
      <c r="H161" s="70" t="s">
        <v>36</v>
      </c>
      <c r="I161" s="43">
        <v>1400</v>
      </c>
      <c r="J161" s="70">
        <v>132</v>
      </c>
      <c r="K161" s="43" t="s">
        <v>54</v>
      </c>
      <c r="L161" s="43">
        <v>0</v>
      </c>
      <c r="M161" s="43">
        <v>0</v>
      </c>
      <c r="N161" s="43">
        <v>46200</v>
      </c>
      <c r="O161" s="43">
        <v>46200</v>
      </c>
      <c r="P161" s="43">
        <v>46200</v>
      </c>
      <c r="Q161" s="43">
        <v>46200</v>
      </c>
      <c r="R161" s="43">
        <v>0</v>
      </c>
      <c r="S161" s="43">
        <f t="shared" si="37"/>
        <v>184800</v>
      </c>
      <c r="T161" s="26"/>
      <c r="U161"/>
      <c r="V161"/>
      <c r="W161"/>
      <c r="X161"/>
      <c r="Y161"/>
      <c r="Z161"/>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row>
    <row r="162" spans="1:70" s="8" customFormat="1" ht="14.65" customHeight="1" x14ac:dyDescent="0.25">
      <c r="A162" s="71" t="s">
        <v>270</v>
      </c>
      <c r="B162" s="63"/>
      <c r="C162" s="64"/>
      <c r="D162" s="53"/>
      <c r="E162" s="72" t="s">
        <v>271</v>
      </c>
      <c r="F162" s="73"/>
      <c r="G162" s="73"/>
      <c r="H162" s="73"/>
      <c r="I162" s="40"/>
      <c r="J162" s="73"/>
      <c r="K162" s="40"/>
      <c r="L162" s="40">
        <f t="shared" ref="L162:S162" si="38">SUM(L147:L161)</f>
        <v>86600</v>
      </c>
      <c r="M162" s="40">
        <f t="shared" si="38"/>
        <v>276600</v>
      </c>
      <c r="N162" s="40">
        <f t="shared" si="38"/>
        <v>504540</v>
      </c>
      <c r="O162" s="40">
        <f t="shared" si="38"/>
        <v>549540</v>
      </c>
      <c r="P162" s="40">
        <f t="shared" si="38"/>
        <v>234540</v>
      </c>
      <c r="Q162" s="40">
        <f t="shared" si="38"/>
        <v>226800</v>
      </c>
      <c r="R162" s="40">
        <f t="shared" si="38"/>
        <v>180600</v>
      </c>
      <c r="S162" s="40">
        <f t="shared" si="38"/>
        <v>2059220</v>
      </c>
      <c r="T162" s="26"/>
      <c r="U162"/>
      <c r="V162"/>
      <c r="W162"/>
      <c r="X162"/>
      <c r="Y162"/>
      <c r="Z162"/>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row>
    <row r="163" spans="1:70" s="7" customFormat="1" ht="14.65" customHeight="1" x14ac:dyDescent="0.25">
      <c r="A163" s="77" t="s">
        <v>272</v>
      </c>
      <c r="B163" s="63"/>
      <c r="C163" s="64"/>
      <c r="D163" s="53"/>
      <c r="E163" s="78" t="s">
        <v>273</v>
      </c>
      <c r="F163" s="79"/>
      <c r="G163" s="79"/>
      <c r="H163" s="79"/>
      <c r="I163" s="39"/>
      <c r="J163" s="79"/>
      <c r="K163" s="39"/>
      <c r="L163" s="39">
        <f t="shared" ref="L163:S163" si="39">SUM(L162)</f>
        <v>86600</v>
      </c>
      <c r="M163" s="39">
        <f t="shared" si="39"/>
        <v>276600</v>
      </c>
      <c r="N163" s="39">
        <f t="shared" si="39"/>
        <v>504540</v>
      </c>
      <c r="O163" s="39">
        <f t="shared" si="39"/>
        <v>549540</v>
      </c>
      <c r="P163" s="39">
        <f t="shared" si="39"/>
        <v>234540</v>
      </c>
      <c r="Q163" s="39">
        <f t="shared" si="39"/>
        <v>226800</v>
      </c>
      <c r="R163" s="39">
        <f t="shared" si="39"/>
        <v>180600</v>
      </c>
      <c r="S163" s="39">
        <f t="shared" si="39"/>
        <v>2059220</v>
      </c>
      <c r="T163" s="26"/>
      <c r="U163"/>
      <c r="V163"/>
      <c r="W163"/>
      <c r="X163"/>
      <c r="Y163"/>
      <c r="Z163"/>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row>
    <row r="164" spans="1:70" s="14" customFormat="1" ht="14.65" customHeight="1" x14ac:dyDescent="0.25">
      <c r="A164" s="58" t="s">
        <v>274</v>
      </c>
      <c r="B164" s="63"/>
      <c r="C164" s="64"/>
      <c r="D164" s="52" t="s">
        <v>275</v>
      </c>
      <c r="E164" s="83" t="s">
        <v>276</v>
      </c>
      <c r="F164" s="62" t="s">
        <v>24</v>
      </c>
      <c r="G164" s="62" t="s">
        <v>38</v>
      </c>
      <c r="H164" s="62" t="s">
        <v>36</v>
      </c>
      <c r="I164" s="41">
        <v>1200</v>
      </c>
      <c r="J164" s="62">
        <v>42</v>
      </c>
      <c r="K164" s="41" t="s">
        <v>27</v>
      </c>
      <c r="L164" s="41">
        <v>7200</v>
      </c>
      <c r="M164" s="41">
        <v>7200</v>
      </c>
      <c r="N164" s="41">
        <v>7200</v>
      </c>
      <c r="O164" s="41">
        <v>7200</v>
      </c>
      <c r="P164" s="41">
        <v>7200</v>
      </c>
      <c r="Q164" s="41">
        <v>7200</v>
      </c>
      <c r="R164" s="41">
        <v>7200</v>
      </c>
      <c r="S164" s="41">
        <f t="shared" ref="S164:S171" si="40">I164*J164</f>
        <v>50400</v>
      </c>
      <c r="T164" s="26"/>
      <c r="U164"/>
      <c r="V164"/>
      <c r="W164"/>
      <c r="X164"/>
      <c r="Y164"/>
      <c r="Z164"/>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row>
    <row r="165" spans="1:70" s="14" customFormat="1" ht="14.65" customHeight="1" x14ac:dyDescent="0.25">
      <c r="A165" s="58" t="s">
        <v>277</v>
      </c>
      <c r="B165" s="63"/>
      <c r="C165" s="64"/>
      <c r="D165" s="53"/>
      <c r="E165" s="83" t="s">
        <v>276</v>
      </c>
      <c r="F165" s="62" t="s">
        <v>24</v>
      </c>
      <c r="G165" s="62" t="s">
        <v>41</v>
      </c>
      <c r="H165" s="62" t="s">
        <v>26</v>
      </c>
      <c r="I165" s="41">
        <v>2000</v>
      </c>
      <c r="J165" s="62">
        <v>1</v>
      </c>
      <c r="K165" s="41" t="s">
        <v>27</v>
      </c>
      <c r="L165" s="41">
        <v>0</v>
      </c>
      <c r="M165" s="41">
        <v>2000</v>
      </c>
      <c r="N165" s="41">
        <v>0</v>
      </c>
      <c r="O165" s="41">
        <v>0</v>
      </c>
      <c r="P165" s="41">
        <v>0</v>
      </c>
      <c r="Q165" s="41">
        <v>0</v>
      </c>
      <c r="R165" s="41">
        <v>0</v>
      </c>
      <c r="S165" s="41">
        <f t="shared" si="40"/>
        <v>2000</v>
      </c>
      <c r="T165" s="26"/>
      <c r="U165"/>
      <c r="V165"/>
      <c r="W165"/>
      <c r="X165"/>
      <c r="Y165"/>
      <c r="Z16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row>
    <row r="166" spans="1:70" s="14" customFormat="1" ht="14.65" customHeight="1" x14ac:dyDescent="0.25">
      <c r="A166" s="58" t="s">
        <v>278</v>
      </c>
      <c r="B166" s="63"/>
      <c r="C166" s="64"/>
      <c r="D166" s="53"/>
      <c r="E166" s="83" t="s">
        <v>276</v>
      </c>
      <c r="F166" s="62" t="s">
        <v>24</v>
      </c>
      <c r="G166" s="62" t="s">
        <v>25</v>
      </c>
      <c r="H166" s="62" t="s">
        <v>31</v>
      </c>
      <c r="I166" s="41">
        <v>20000</v>
      </c>
      <c r="J166" s="62">
        <v>2</v>
      </c>
      <c r="K166" s="41" t="s">
        <v>27</v>
      </c>
      <c r="L166" s="41">
        <v>0</v>
      </c>
      <c r="M166" s="41">
        <v>0</v>
      </c>
      <c r="N166" s="41">
        <v>20000</v>
      </c>
      <c r="O166" s="41">
        <v>20000</v>
      </c>
      <c r="P166" s="41">
        <v>0</v>
      </c>
      <c r="Q166" s="41">
        <v>0</v>
      </c>
      <c r="R166" s="41">
        <v>0</v>
      </c>
      <c r="S166" s="41">
        <f t="shared" si="40"/>
        <v>40000</v>
      </c>
      <c r="T166" s="26"/>
      <c r="U166"/>
      <c r="V166"/>
      <c r="W166"/>
      <c r="X166"/>
      <c r="Y166"/>
      <c r="Z166"/>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row>
    <row r="167" spans="1:70" s="14" customFormat="1" ht="14.65" customHeight="1" x14ac:dyDescent="0.25">
      <c r="A167" s="58" t="s">
        <v>279</v>
      </c>
      <c r="B167" s="63"/>
      <c r="C167" s="64"/>
      <c r="D167" s="53"/>
      <c r="E167" s="83" t="s">
        <v>276</v>
      </c>
      <c r="F167" s="62" t="s">
        <v>24</v>
      </c>
      <c r="G167" s="62" t="s">
        <v>25</v>
      </c>
      <c r="H167" s="62" t="s">
        <v>31</v>
      </c>
      <c r="I167" s="41">
        <v>1000</v>
      </c>
      <c r="J167" s="62">
        <v>35</v>
      </c>
      <c r="K167" s="41" t="s">
        <v>27</v>
      </c>
      <c r="L167" s="41">
        <v>5000</v>
      </c>
      <c r="M167" s="41">
        <v>5000</v>
      </c>
      <c r="N167" s="41">
        <v>5000</v>
      </c>
      <c r="O167" s="41">
        <v>5000</v>
      </c>
      <c r="P167" s="41">
        <v>5000</v>
      </c>
      <c r="Q167" s="41">
        <v>5000</v>
      </c>
      <c r="R167" s="41">
        <v>5000</v>
      </c>
      <c r="S167" s="41">
        <f t="shared" si="40"/>
        <v>35000</v>
      </c>
      <c r="T167" s="26"/>
      <c r="U167"/>
      <c r="V167"/>
      <c r="W167"/>
      <c r="X167"/>
      <c r="Y167"/>
      <c r="Z167"/>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row>
    <row r="168" spans="1:70" s="14" customFormat="1" ht="14.65" customHeight="1" x14ac:dyDescent="0.25">
      <c r="A168" s="58" t="s">
        <v>280</v>
      </c>
      <c r="B168" s="63"/>
      <c r="C168" s="64"/>
      <c r="D168" s="53"/>
      <c r="E168" s="83" t="s">
        <v>276</v>
      </c>
      <c r="F168" s="62" t="s">
        <v>24</v>
      </c>
      <c r="G168" s="62" t="s">
        <v>33</v>
      </c>
      <c r="H168" s="62" t="s">
        <v>26</v>
      </c>
      <c r="I168" s="41">
        <v>500</v>
      </c>
      <c r="J168" s="62">
        <v>140</v>
      </c>
      <c r="K168" s="41" t="s">
        <v>27</v>
      </c>
      <c r="L168" s="41">
        <v>10000</v>
      </c>
      <c r="M168" s="41">
        <v>10000</v>
      </c>
      <c r="N168" s="41">
        <v>10000</v>
      </c>
      <c r="O168" s="41">
        <v>10000</v>
      </c>
      <c r="P168" s="41">
        <v>10000</v>
      </c>
      <c r="Q168" s="41">
        <v>10000</v>
      </c>
      <c r="R168" s="41">
        <v>10000</v>
      </c>
      <c r="S168" s="41">
        <f t="shared" si="40"/>
        <v>70000</v>
      </c>
      <c r="T168" s="26"/>
      <c r="U168"/>
      <c r="V168"/>
      <c r="W168"/>
      <c r="X168"/>
      <c r="Y168"/>
      <c r="Z168"/>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row>
    <row r="169" spans="1:70" ht="14.65" customHeight="1" x14ac:dyDescent="0.25">
      <c r="A169" s="68" t="s">
        <v>281</v>
      </c>
      <c r="B169" s="63"/>
      <c r="C169" s="64"/>
      <c r="D169" s="53"/>
      <c r="E169" s="69" t="s">
        <v>282</v>
      </c>
      <c r="F169" s="70" t="s">
        <v>24</v>
      </c>
      <c r="G169" s="70" t="s">
        <v>56</v>
      </c>
      <c r="H169" s="70" t="s">
        <v>57</v>
      </c>
      <c r="I169" s="70">
        <v>1048</v>
      </c>
      <c r="J169" s="70">
        <v>15</v>
      </c>
      <c r="K169" s="70" t="s">
        <v>54</v>
      </c>
      <c r="L169" s="43">
        <v>0</v>
      </c>
      <c r="M169" s="43">
        <v>0</v>
      </c>
      <c r="N169" s="43">
        <v>5240</v>
      </c>
      <c r="O169" s="43">
        <v>5240</v>
      </c>
      <c r="P169" s="43">
        <v>5240</v>
      </c>
      <c r="Q169" s="43">
        <v>0</v>
      </c>
      <c r="R169" s="43">
        <v>0</v>
      </c>
      <c r="S169" s="43">
        <f t="shared" si="40"/>
        <v>15720</v>
      </c>
      <c r="T169" s="1"/>
      <c r="U169"/>
    </row>
    <row r="170" spans="1:70" s="16" customFormat="1" ht="14.65" customHeight="1" x14ac:dyDescent="0.25">
      <c r="A170" s="68" t="s">
        <v>283</v>
      </c>
      <c r="B170" s="63"/>
      <c r="C170" s="64"/>
      <c r="D170" s="53"/>
      <c r="E170" s="69" t="s">
        <v>282</v>
      </c>
      <c r="F170" s="70" t="s">
        <v>24</v>
      </c>
      <c r="G170" s="70" t="s">
        <v>33</v>
      </c>
      <c r="H170" s="70" t="s">
        <v>26</v>
      </c>
      <c r="I170" s="43">
        <v>500</v>
      </c>
      <c r="J170" s="70">
        <v>140</v>
      </c>
      <c r="K170" s="43" t="s">
        <v>54</v>
      </c>
      <c r="L170" s="43">
        <v>10000</v>
      </c>
      <c r="M170" s="43">
        <v>10000</v>
      </c>
      <c r="N170" s="43">
        <v>10000</v>
      </c>
      <c r="O170" s="43">
        <v>10000</v>
      </c>
      <c r="P170" s="43">
        <v>10000</v>
      </c>
      <c r="Q170" s="43">
        <v>10000</v>
      </c>
      <c r="R170" s="43">
        <v>10000</v>
      </c>
      <c r="S170" s="43">
        <f t="shared" si="40"/>
        <v>70000</v>
      </c>
      <c r="T170" s="26"/>
      <c r="U170"/>
      <c r="V170"/>
      <c r="W170"/>
      <c r="X170"/>
      <c r="Y170"/>
      <c r="Z170"/>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row>
    <row r="171" spans="1:70" s="16" customFormat="1" ht="14.65" customHeight="1" x14ac:dyDescent="0.25">
      <c r="A171" s="68" t="s">
        <v>284</v>
      </c>
      <c r="B171" s="63"/>
      <c r="C171" s="64"/>
      <c r="D171" s="53"/>
      <c r="E171" s="69" t="s">
        <v>282</v>
      </c>
      <c r="F171" s="70" t="s">
        <v>24</v>
      </c>
      <c r="G171" s="70" t="s">
        <v>33</v>
      </c>
      <c r="H171" s="70" t="s">
        <v>26</v>
      </c>
      <c r="I171" s="43">
        <v>2500</v>
      </c>
      <c r="J171" s="70">
        <v>3</v>
      </c>
      <c r="K171" s="43" t="s">
        <v>54</v>
      </c>
      <c r="L171" s="43">
        <v>0</v>
      </c>
      <c r="M171" s="43">
        <v>0</v>
      </c>
      <c r="N171" s="43">
        <v>2500</v>
      </c>
      <c r="O171" s="43">
        <v>2500</v>
      </c>
      <c r="P171" s="43">
        <v>2500</v>
      </c>
      <c r="Q171" s="43">
        <v>0</v>
      </c>
      <c r="R171" s="43">
        <v>0</v>
      </c>
      <c r="S171" s="43">
        <f t="shared" si="40"/>
        <v>7500</v>
      </c>
      <c r="T171" s="26"/>
      <c r="U171"/>
      <c r="V171"/>
      <c r="W171"/>
      <c r="X171"/>
      <c r="Y171"/>
      <c r="Z171"/>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row>
    <row r="172" spans="1:70" s="8" customFormat="1" ht="14.65" customHeight="1" x14ac:dyDescent="0.25">
      <c r="A172" s="71" t="s">
        <v>285</v>
      </c>
      <c r="B172" s="63"/>
      <c r="C172" s="64"/>
      <c r="D172" s="53"/>
      <c r="E172" s="72" t="s">
        <v>286</v>
      </c>
      <c r="F172" s="73"/>
      <c r="G172" s="73"/>
      <c r="H172" s="73"/>
      <c r="I172" s="40"/>
      <c r="J172" s="73"/>
      <c r="K172" s="40"/>
      <c r="L172" s="40">
        <f t="shared" ref="L172:S172" si="41">SUM(L164:L171)</f>
        <v>32200</v>
      </c>
      <c r="M172" s="40">
        <f t="shared" si="41"/>
        <v>34200</v>
      </c>
      <c r="N172" s="40">
        <f t="shared" si="41"/>
        <v>59940</v>
      </c>
      <c r="O172" s="40">
        <f t="shared" si="41"/>
        <v>59940</v>
      </c>
      <c r="P172" s="40">
        <f t="shared" si="41"/>
        <v>39940</v>
      </c>
      <c r="Q172" s="40">
        <f t="shared" si="41"/>
        <v>32200</v>
      </c>
      <c r="R172" s="40">
        <f t="shared" si="41"/>
        <v>32200</v>
      </c>
      <c r="S172" s="40">
        <f t="shared" si="41"/>
        <v>290620</v>
      </c>
      <c r="T172" s="26"/>
      <c r="U172"/>
      <c r="V172"/>
      <c r="W172"/>
      <c r="X172"/>
      <c r="Y172"/>
      <c r="Z172"/>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row>
    <row r="173" spans="1:70" s="7" customFormat="1" ht="14.65" customHeight="1" x14ac:dyDescent="0.25">
      <c r="A173" s="77" t="s">
        <v>287</v>
      </c>
      <c r="B173" s="63"/>
      <c r="C173" s="64"/>
      <c r="D173" s="54"/>
      <c r="E173" s="78" t="s">
        <v>288</v>
      </c>
      <c r="F173" s="79"/>
      <c r="G173" s="79"/>
      <c r="H173" s="79"/>
      <c r="I173" s="39"/>
      <c r="J173" s="79"/>
      <c r="K173" s="39"/>
      <c r="L173" s="39">
        <f t="shared" ref="L173:S173" si="42">SUM(L172)</f>
        <v>32200</v>
      </c>
      <c r="M173" s="39">
        <f t="shared" si="42"/>
        <v>34200</v>
      </c>
      <c r="N173" s="39">
        <f t="shared" si="42"/>
        <v>59940</v>
      </c>
      <c r="O173" s="39">
        <f t="shared" si="42"/>
        <v>59940</v>
      </c>
      <c r="P173" s="39">
        <f t="shared" si="42"/>
        <v>39940</v>
      </c>
      <c r="Q173" s="39">
        <f t="shared" si="42"/>
        <v>32200</v>
      </c>
      <c r="R173" s="39">
        <f t="shared" si="42"/>
        <v>32200</v>
      </c>
      <c r="S173" s="39">
        <f t="shared" si="42"/>
        <v>290620</v>
      </c>
      <c r="T173" s="26"/>
      <c r="U173"/>
      <c r="V173"/>
      <c r="W173"/>
      <c r="X173"/>
      <c r="Y173"/>
      <c r="Z173"/>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row>
    <row r="174" spans="1:70" s="5" customFormat="1" ht="14.65" customHeight="1" x14ac:dyDescent="0.25">
      <c r="A174" s="80" t="s">
        <v>289</v>
      </c>
      <c r="B174" s="63" t="s">
        <v>231</v>
      </c>
      <c r="C174" s="64"/>
      <c r="D174" s="81"/>
      <c r="E174" s="82" t="s">
        <v>290</v>
      </c>
      <c r="F174" s="82"/>
      <c r="G174" s="82"/>
      <c r="H174" s="82"/>
      <c r="I174" s="38"/>
      <c r="J174" s="82"/>
      <c r="K174" s="38"/>
      <c r="L174" s="38">
        <f t="shared" ref="L174:S174" si="43">SUM(L146,L163,L173)</f>
        <v>201750</v>
      </c>
      <c r="M174" s="38">
        <f t="shared" si="43"/>
        <v>689600</v>
      </c>
      <c r="N174" s="38">
        <f t="shared" si="43"/>
        <v>1153280</v>
      </c>
      <c r="O174" s="38">
        <f t="shared" si="43"/>
        <v>1108280</v>
      </c>
      <c r="P174" s="38">
        <f t="shared" si="43"/>
        <v>702980</v>
      </c>
      <c r="Q174" s="38">
        <f t="shared" si="43"/>
        <v>567500</v>
      </c>
      <c r="R174" s="38">
        <f t="shared" si="43"/>
        <v>411300</v>
      </c>
      <c r="S174" s="38">
        <f t="shared" si="43"/>
        <v>4834690</v>
      </c>
      <c r="T174" s="26"/>
      <c r="U174"/>
      <c r="V174"/>
      <c r="W174"/>
      <c r="X174"/>
      <c r="Y174"/>
      <c r="Z174"/>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row>
    <row r="175" spans="1:70" s="14" customFormat="1" ht="14.65" customHeight="1" x14ac:dyDescent="0.25">
      <c r="A175" s="58" t="s">
        <v>291</v>
      </c>
      <c r="B175" s="63"/>
      <c r="C175" s="60" t="s">
        <v>292</v>
      </c>
      <c r="D175" s="52" t="s">
        <v>293</v>
      </c>
      <c r="E175" s="83" t="s">
        <v>294</v>
      </c>
      <c r="F175" s="62" t="s">
        <v>24</v>
      </c>
      <c r="G175" s="62" t="s">
        <v>25</v>
      </c>
      <c r="H175" s="62" t="s">
        <v>31</v>
      </c>
      <c r="I175" s="41">
        <v>10000</v>
      </c>
      <c r="J175" s="62">
        <v>9</v>
      </c>
      <c r="K175" s="41" t="s">
        <v>27</v>
      </c>
      <c r="L175" s="41">
        <v>0</v>
      </c>
      <c r="M175" s="41">
        <v>0</v>
      </c>
      <c r="N175" s="41">
        <v>20000</v>
      </c>
      <c r="O175" s="41">
        <v>40000</v>
      </c>
      <c r="P175" s="41">
        <v>30000</v>
      </c>
      <c r="Q175" s="41">
        <v>0</v>
      </c>
      <c r="R175" s="41">
        <v>0</v>
      </c>
      <c r="S175" s="41">
        <f t="shared" ref="S175:S184" si="44">I175*J175</f>
        <v>90000</v>
      </c>
      <c r="T175" s="26" t="s">
        <v>45</v>
      </c>
      <c r="U175"/>
      <c r="V175"/>
      <c r="W175"/>
      <c r="X175"/>
      <c r="Y175"/>
      <c r="Z175"/>
    </row>
    <row r="176" spans="1:70" s="14" customFormat="1" ht="14.65" customHeight="1" x14ac:dyDescent="0.25">
      <c r="A176" s="58" t="s">
        <v>295</v>
      </c>
      <c r="B176" s="63"/>
      <c r="C176" s="64"/>
      <c r="D176" s="53"/>
      <c r="E176" s="83" t="s">
        <v>294</v>
      </c>
      <c r="F176" s="62" t="s">
        <v>24</v>
      </c>
      <c r="G176" s="62" t="s">
        <v>25</v>
      </c>
      <c r="H176" s="62" t="s">
        <v>31</v>
      </c>
      <c r="I176" s="41">
        <v>10000</v>
      </c>
      <c r="J176" s="62">
        <v>9</v>
      </c>
      <c r="K176" s="41" t="s">
        <v>27</v>
      </c>
      <c r="L176" s="41">
        <v>0</v>
      </c>
      <c r="M176" s="41">
        <v>0</v>
      </c>
      <c r="N176" s="41">
        <v>0</v>
      </c>
      <c r="O176" s="41">
        <v>20000</v>
      </c>
      <c r="P176" s="41">
        <v>40000</v>
      </c>
      <c r="Q176" s="41">
        <v>30000</v>
      </c>
      <c r="R176" s="41">
        <v>0</v>
      </c>
      <c r="S176" s="41">
        <f t="shared" si="44"/>
        <v>90000</v>
      </c>
      <c r="T176" s="26" t="s">
        <v>45</v>
      </c>
      <c r="U176"/>
      <c r="V176"/>
      <c r="W176"/>
      <c r="X176"/>
      <c r="Y176"/>
      <c r="Z176"/>
    </row>
    <row r="177" spans="1:26" s="14" customFormat="1" ht="14.65" customHeight="1" x14ac:dyDescent="0.25">
      <c r="A177" s="58" t="s">
        <v>296</v>
      </c>
      <c r="B177" s="63"/>
      <c r="C177" s="64"/>
      <c r="D177" s="53"/>
      <c r="E177" s="83" t="s">
        <v>294</v>
      </c>
      <c r="F177" s="62" t="s">
        <v>24</v>
      </c>
      <c r="G177" s="62" t="s">
        <v>25</v>
      </c>
      <c r="H177" s="62" t="s">
        <v>31</v>
      </c>
      <c r="I177" s="41">
        <v>10000</v>
      </c>
      <c r="J177" s="62">
        <v>9</v>
      </c>
      <c r="K177" s="41" t="s">
        <v>27</v>
      </c>
      <c r="L177" s="41">
        <v>0</v>
      </c>
      <c r="M177" s="41">
        <v>0</v>
      </c>
      <c r="N177" s="41">
        <v>0</v>
      </c>
      <c r="O177" s="41">
        <v>20000</v>
      </c>
      <c r="P177" s="41">
        <v>40000</v>
      </c>
      <c r="Q177" s="41">
        <v>30000</v>
      </c>
      <c r="R177" s="41">
        <v>0</v>
      </c>
      <c r="S177" s="41">
        <f t="shared" si="44"/>
        <v>90000</v>
      </c>
      <c r="T177" s="26" t="s">
        <v>45</v>
      </c>
      <c r="U177"/>
      <c r="V177"/>
      <c r="W177"/>
      <c r="X177"/>
      <c r="Y177"/>
      <c r="Z177"/>
    </row>
    <row r="178" spans="1:26" s="14" customFormat="1" ht="14.65" customHeight="1" x14ac:dyDescent="0.25">
      <c r="A178" s="58" t="s">
        <v>297</v>
      </c>
      <c r="B178" s="63"/>
      <c r="C178" s="64"/>
      <c r="D178" s="53"/>
      <c r="E178" s="83" t="s">
        <v>294</v>
      </c>
      <c r="F178" s="62" t="s">
        <v>24</v>
      </c>
      <c r="G178" s="62" t="s">
        <v>25</v>
      </c>
      <c r="H178" s="62" t="s">
        <v>31</v>
      </c>
      <c r="I178" s="41">
        <v>3000</v>
      </c>
      <c r="J178" s="62">
        <v>5</v>
      </c>
      <c r="K178" s="41" t="s">
        <v>27</v>
      </c>
      <c r="L178" s="41">
        <v>0</v>
      </c>
      <c r="M178" s="41">
        <v>0</v>
      </c>
      <c r="N178" s="41">
        <v>0</v>
      </c>
      <c r="O178" s="41">
        <v>5000</v>
      </c>
      <c r="P178" s="41">
        <v>5000</v>
      </c>
      <c r="Q178" s="41">
        <v>5000</v>
      </c>
      <c r="R178" s="41">
        <v>0</v>
      </c>
      <c r="S178" s="41">
        <f t="shared" si="44"/>
        <v>15000</v>
      </c>
      <c r="T178" s="26" t="s">
        <v>29</v>
      </c>
      <c r="U178"/>
      <c r="V178"/>
      <c r="W178"/>
      <c r="X178"/>
      <c r="Y178"/>
      <c r="Z178"/>
    </row>
    <row r="179" spans="1:26" s="14" customFormat="1" ht="14.65" customHeight="1" x14ac:dyDescent="0.25">
      <c r="A179" s="58" t="s">
        <v>298</v>
      </c>
      <c r="B179" s="63"/>
      <c r="C179" s="64"/>
      <c r="D179" s="53"/>
      <c r="E179" s="83" t="s">
        <v>294</v>
      </c>
      <c r="F179" s="62" t="s">
        <v>24</v>
      </c>
      <c r="G179" s="62" t="s">
        <v>25</v>
      </c>
      <c r="H179" s="62" t="s">
        <v>31</v>
      </c>
      <c r="I179" s="41">
        <v>2000</v>
      </c>
      <c r="J179" s="62">
        <v>35</v>
      </c>
      <c r="K179" s="41" t="s">
        <v>27</v>
      </c>
      <c r="L179" s="41">
        <v>10000</v>
      </c>
      <c r="M179" s="41">
        <v>10000</v>
      </c>
      <c r="N179" s="41">
        <v>10000</v>
      </c>
      <c r="O179" s="41">
        <v>10000</v>
      </c>
      <c r="P179" s="41">
        <v>10000</v>
      </c>
      <c r="Q179" s="41">
        <v>10000</v>
      </c>
      <c r="R179" s="41">
        <v>10000</v>
      </c>
      <c r="S179" s="41">
        <f t="shared" si="44"/>
        <v>70000</v>
      </c>
      <c r="T179" s="26" t="s">
        <v>29</v>
      </c>
      <c r="U179"/>
      <c r="V179"/>
      <c r="W179"/>
      <c r="X179"/>
      <c r="Y179"/>
      <c r="Z179"/>
    </row>
    <row r="180" spans="1:26" s="14" customFormat="1" ht="14.65" customHeight="1" x14ac:dyDescent="0.25">
      <c r="A180" s="58" t="s">
        <v>299</v>
      </c>
      <c r="B180" s="63"/>
      <c r="C180" s="64"/>
      <c r="D180" s="53"/>
      <c r="E180" s="83" t="s">
        <v>294</v>
      </c>
      <c r="F180" s="62" t="s">
        <v>24</v>
      </c>
      <c r="G180" s="62" t="s">
        <v>33</v>
      </c>
      <c r="H180" s="62" t="s">
        <v>26</v>
      </c>
      <c r="I180" s="41">
        <v>500</v>
      </c>
      <c r="J180" s="62">
        <v>30</v>
      </c>
      <c r="K180" s="41" t="s">
        <v>27</v>
      </c>
      <c r="L180" s="41">
        <v>0</v>
      </c>
      <c r="M180" s="41">
        <v>0</v>
      </c>
      <c r="N180" s="41">
        <v>0</v>
      </c>
      <c r="O180" s="41">
        <v>5000</v>
      </c>
      <c r="P180" s="41">
        <v>5000</v>
      </c>
      <c r="Q180" s="41">
        <v>5000</v>
      </c>
      <c r="R180" s="41">
        <v>0</v>
      </c>
      <c r="S180" s="41">
        <f t="shared" si="44"/>
        <v>15000</v>
      </c>
      <c r="T180" s="26"/>
      <c r="U180"/>
      <c r="V180"/>
      <c r="W180"/>
      <c r="X180"/>
      <c r="Y180"/>
      <c r="Z180"/>
    </row>
    <row r="181" spans="1:26" s="16" customFormat="1" ht="14.65" customHeight="1" x14ac:dyDescent="0.25">
      <c r="A181" s="68" t="s">
        <v>300</v>
      </c>
      <c r="B181" s="63"/>
      <c r="C181" s="64"/>
      <c r="D181" s="53"/>
      <c r="E181" s="69" t="s">
        <v>301</v>
      </c>
      <c r="F181" s="70" t="s">
        <v>24</v>
      </c>
      <c r="G181" s="70" t="s">
        <v>35</v>
      </c>
      <c r="H181" s="70" t="s">
        <v>36</v>
      </c>
      <c r="I181" s="43">
        <v>900</v>
      </c>
      <c r="J181" s="70">
        <v>154</v>
      </c>
      <c r="K181" s="43" t="s">
        <v>54</v>
      </c>
      <c r="L181" s="43">
        <v>19800</v>
      </c>
      <c r="M181" s="43">
        <v>19800</v>
      </c>
      <c r="N181" s="43">
        <v>19800</v>
      </c>
      <c r="O181" s="43">
        <v>19800</v>
      </c>
      <c r="P181" s="43">
        <v>19800</v>
      </c>
      <c r="Q181" s="43">
        <v>19800</v>
      </c>
      <c r="R181" s="43">
        <v>19800</v>
      </c>
      <c r="S181" s="43">
        <f t="shared" si="44"/>
        <v>138600</v>
      </c>
      <c r="T181" s="26"/>
      <c r="U181"/>
      <c r="V181"/>
      <c r="W181"/>
      <c r="X181"/>
      <c r="Y181"/>
      <c r="Z181"/>
    </row>
    <row r="182" spans="1:26" s="16" customFormat="1" ht="14.65" customHeight="1" x14ac:dyDescent="0.25">
      <c r="A182" s="68" t="s">
        <v>302</v>
      </c>
      <c r="B182" s="63"/>
      <c r="C182" s="64"/>
      <c r="D182" s="53"/>
      <c r="E182" s="69" t="s">
        <v>301</v>
      </c>
      <c r="F182" s="70" t="s">
        <v>24</v>
      </c>
      <c r="G182" s="70" t="s">
        <v>56</v>
      </c>
      <c r="H182" s="70" t="s">
        <v>57</v>
      </c>
      <c r="I182" s="43">
        <v>1048</v>
      </c>
      <c r="J182" s="70">
        <v>35</v>
      </c>
      <c r="K182" s="43" t="s">
        <v>54</v>
      </c>
      <c r="L182" s="43">
        <v>0</v>
      </c>
      <c r="M182" s="43">
        <v>5240</v>
      </c>
      <c r="N182" s="43">
        <v>10480</v>
      </c>
      <c r="O182" s="43">
        <v>5240</v>
      </c>
      <c r="P182" s="43">
        <v>5240</v>
      </c>
      <c r="Q182" s="43">
        <v>5240</v>
      </c>
      <c r="R182" s="43">
        <v>5240</v>
      </c>
      <c r="S182" s="43">
        <f t="shared" si="44"/>
        <v>36680</v>
      </c>
      <c r="T182" s="26"/>
      <c r="U182"/>
      <c r="V182"/>
      <c r="W182"/>
      <c r="X182"/>
      <c r="Y182"/>
      <c r="Z182"/>
    </row>
    <row r="183" spans="1:26" s="16" customFormat="1" ht="14.65" customHeight="1" x14ac:dyDescent="0.25">
      <c r="A183" s="68" t="s">
        <v>303</v>
      </c>
      <c r="B183" s="63"/>
      <c r="C183" s="64"/>
      <c r="D183" s="53"/>
      <c r="E183" s="69" t="s">
        <v>301</v>
      </c>
      <c r="F183" s="70" t="s">
        <v>24</v>
      </c>
      <c r="G183" s="70" t="s">
        <v>33</v>
      </c>
      <c r="H183" s="70" t="s">
        <v>26</v>
      </c>
      <c r="I183" s="43">
        <v>500</v>
      </c>
      <c r="J183" s="70">
        <v>30</v>
      </c>
      <c r="K183" s="43" t="s">
        <v>54</v>
      </c>
      <c r="L183" s="43">
        <v>0</v>
      </c>
      <c r="M183" s="43">
        <v>0</v>
      </c>
      <c r="N183" s="43">
        <v>0</v>
      </c>
      <c r="O183" s="43">
        <v>5000</v>
      </c>
      <c r="P183" s="43">
        <v>5000</v>
      </c>
      <c r="Q183" s="43">
        <v>5000</v>
      </c>
      <c r="R183" s="43">
        <v>0</v>
      </c>
      <c r="S183" s="43">
        <f t="shared" si="44"/>
        <v>15000</v>
      </c>
      <c r="T183" s="26"/>
      <c r="U183"/>
      <c r="V183"/>
      <c r="W183"/>
      <c r="X183"/>
      <c r="Y183"/>
      <c r="Z183"/>
    </row>
    <row r="184" spans="1:26" s="16" customFormat="1" ht="14.65" customHeight="1" x14ac:dyDescent="0.25">
      <c r="A184" s="68" t="s">
        <v>304</v>
      </c>
      <c r="B184" s="63"/>
      <c r="C184" s="64"/>
      <c r="D184" s="53"/>
      <c r="E184" s="69" t="s">
        <v>301</v>
      </c>
      <c r="F184" s="70" t="s">
        <v>24</v>
      </c>
      <c r="G184" s="70" t="s">
        <v>33</v>
      </c>
      <c r="H184" s="70" t="s">
        <v>26</v>
      </c>
      <c r="I184" s="43">
        <v>2500</v>
      </c>
      <c r="J184" s="70">
        <v>6</v>
      </c>
      <c r="K184" s="43" t="s">
        <v>54</v>
      </c>
      <c r="L184" s="43">
        <v>0</v>
      </c>
      <c r="M184" s="43">
        <v>2500</v>
      </c>
      <c r="N184" s="43">
        <v>2500</v>
      </c>
      <c r="O184" s="43">
        <v>2500</v>
      </c>
      <c r="P184" s="43">
        <v>2500</v>
      </c>
      <c r="Q184" s="43">
        <v>2500</v>
      </c>
      <c r="R184" s="43">
        <v>2500</v>
      </c>
      <c r="S184" s="43">
        <f t="shared" si="44"/>
        <v>15000</v>
      </c>
      <c r="T184" s="26"/>
      <c r="U184"/>
      <c r="V184"/>
      <c r="W184"/>
      <c r="X184"/>
      <c r="Y184"/>
      <c r="Z184"/>
    </row>
    <row r="185" spans="1:26" s="8" customFormat="1" ht="14.65" customHeight="1" x14ac:dyDescent="0.25">
      <c r="A185" s="71" t="s">
        <v>305</v>
      </c>
      <c r="B185" s="63"/>
      <c r="C185" s="64"/>
      <c r="D185" s="53"/>
      <c r="E185" s="72" t="s">
        <v>306</v>
      </c>
      <c r="F185" s="73"/>
      <c r="G185" s="73"/>
      <c r="H185" s="73"/>
      <c r="I185" s="40"/>
      <c r="J185" s="73"/>
      <c r="K185" s="40"/>
      <c r="L185" s="40">
        <f t="shared" ref="L185:S185" si="45">SUM(L175:L184)</f>
        <v>29800</v>
      </c>
      <c r="M185" s="40">
        <f t="shared" si="45"/>
        <v>37540</v>
      </c>
      <c r="N185" s="40">
        <f t="shared" si="45"/>
        <v>62780</v>
      </c>
      <c r="O185" s="40">
        <f t="shared" si="45"/>
        <v>132540</v>
      </c>
      <c r="P185" s="40">
        <f t="shared" si="45"/>
        <v>162540</v>
      </c>
      <c r="Q185" s="40">
        <f t="shared" si="45"/>
        <v>112540</v>
      </c>
      <c r="R185" s="40">
        <f t="shared" si="45"/>
        <v>37540</v>
      </c>
      <c r="S185" s="40">
        <f t="shared" si="45"/>
        <v>575280</v>
      </c>
      <c r="T185" s="26"/>
      <c r="U185"/>
      <c r="V185"/>
      <c r="W185"/>
      <c r="X185"/>
      <c r="Y185"/>
      <c r="Z185"/>
    </row>
    <row r="186" spans="1:26" s="7" customFormat="1" ht="14.65" customHeight="1" x14ac:dyDescent="0.25">
      <c r="A186" s="77" t="s">
        <v>307</v>
      </c>
      <c r="B186" s="63"/>
      <c r="C186" s="64"/>
      <c r="D186" s="53"/>
      <c r="E186" s="78" t="s">
        <v>308</v>
      </c>
      <c r="F186" s="79"/>
      <c r="G186" s="79"/>
      <c r="H186" s="79"/>
      <c r="I186" s="39"/>
      <c r="J186" s="79"/>
      <c r="K186" s="39"/>
      <c r="L186" s="39">
        <f t="shared" ref="L186:S186" si="46">SUM(L185)</f>
        <v>29800</v>
      </c>
      <c r="M186" s="39">
        <f t="shared" si="46"/>
        <v>37540</v>
      </c>
      <c r="N186" s="39">
        <f t="shared" si="46"/>
        <v>62780</v>
      </c>
      <c r="O186" s="39">
        <f t="shared" si="46"/>
        <v>132540</v>
      </c>
      <c r="P186" s="39">
        <f t="shared" si="46"/>
        <v>162540</v>
      </c>
      <c r="Q186" s="39">
        <f t="shared" si="46"/>
        <v>112540</v>
      </c>
      <c r="R186" s="39">
        <f t="shared" si="46"/>
        <v>37540</v>
      </c>
      <c r="S186" s="39">
        <f t="shared" si="46"/>
        <v>575280</v>
      </c>
      <c r="T186" s="26"/>
      <c r="U186"/>
      <c r="V186"/>
      <c r="W186"/>
      <c r="X186"/>
      <c r="Y186"/>
      <c r="Z186"/>
    </row>
    <row r="187" spans="1:26" s="14" customFormat="1" ht="14.65" customHeight="1" x14ac:dyDescent="0.25">
      <c r="A187" s="58" t="s">
        <v>309</v>
      </c>
      <c r="B187" s="63"/>
      <c r="C187" s="64"/>
      <c r="D187" s="52" t="s">
        <v>310</v>
      </c>
      <c r="E187" s="83" t="s">
        <v>311</v>
      </c>
      <c r="F187" s="62" t="s">
        <v>24</v>
      </c>
      <c r="G187" s="62" t="s">
        <v>25</v>
      </c>
      <c r="H187" s="62" t="s">
        <v>31</v>
      </c>
      <c r="I187" s="41">
        <v>10000</v>
      </c>
      <c r="J187" s="62">
        <v>3</v>
      </c>
      <c r="K187" s="41" t="s">
        <v>27</v>
      </c>
      <c r="L187" s="41">
        <v>0</v>
      </c>
      <c r="M187" s="41">
        <v>0</v>
      </c>
      <c r="N187" s="41">
        <v>0</v>
      </c>
      <c r="O187" s="41">
        <v>10000</v>
      </c>
      <c r="P187" s="41">
        <v>10000</v>
      </c>
      <c r="Q187" s="41">
        <v>10000</v>
      </c>
      <c r="R187" s="41">
        <v>0</v>
      </c>
      <c r="S187" s="41">
        <f t="shared" ref="S187:S195" si="47">I187*J187</f>
        <v>30000</v>
      </c>
      <c r="T187" s="26"/>
      <c r="U187"/>
      <c r="V187"/>
      <c r="W187"/>
      <c r="X187"/>
      <c r="Y187"/>
      <c r="Z187"/>
    </row>
    <row r="188" spans="1:26" s="14" customFormat="1" ht="14.65" customHeight="1" x14ac:dyDescent="0.25">
      <c r="A188" s="58" t="s">
        <v>312</v>
      </c>
      <c r="B188" s="63"/>
      <c r="C188" s="64"/>
      <c r="D188" s="53"/>
      <c r="E188" s="83" t="s">
        <v>311</v>
      </c>
      <c r="F188" s="62" t="s">
        <v>24</v>
      </c>
      <c r="G188" s="62" t="s">
        <v>25</v>
      </c>
      <c r="H188" s="62" t="s">
        <v>31</v>
      </c>
      <c r="I188" s="41">
        <v>9000</v>
      </c>
      <c r="J188" s="62">
        <v>3</v>
      </c>
      <c r="K188" s="41" t="s">
        <v>27</v>
      </c>
      <c r="L188" s="41">
        <v>0</v>
      </c>
      <c r="M188" s="41">
        <v>9000</v>
      </c>
      <c r="N188" s="41">
        <v>9000</v>
      </c>
      <c r="O188" s="41">
        <v>9000</v>
      </c>
      <c r="P188" s="41">
        <v>0</v>
      </c>
      <c r="Q188" s="41">
        <v>0</v>
      </c>
      <c r="R188" s="41">
        <v>0</v>
      </c>
      <c r="S188" s="41">
        <f t="shared" si="47"/>
        <v>27000</v>
      </c>
      <c r="T188" s="26"/>
      <c r="U188"/>
      <c r="V188"/>
      <c r="W188"/>
      <c r="X188"/>
      <c r="Y188"/>
      <c r="Z188"/>
    </row>
    <row r="189" spans="1:26" s="14" customFormat="1" ht="14.65" customHeight="1" x14ac:dyDescent="0.25">
      <c r="A189" s="58" t="s">
        <v>313</v>
      </c>
      <c r="B189" s="63"/>
      <c r="C189" s="64"/>
      <c r="D189" s="53"/>
      <c r="E189" s="83" t="s">
        <v>311</v>
      </c>
      <c r="F189" s="62" t="s">
        <v>24</v>
      </c>
      <c r="G189" s="62" t="s">
        <v>33</v>
      </c>
      <c r="H189" s="62" t="s">
        <v>26</v>
      </c>
      <c r="I189" s="41">
        <v>500</v>
      </c>
      <c r="J189" s="62">
        <v>30</v>
      </c>
      <c r="K189" s="41" t="s">
        <v>27</v>
      </c>
      <c r="L189" s="41">
        <v>0</v>
      </c>
      <c r="M189" s="41">
        <v>0</v>
      </c>
      <c r="N189" s="41">
        <v>0</v>
      </c>
      <c r="O189" s="41">
        <v>5000</v>
      </c>
      <c r="P189" s="41">
        <v>5000</v>
      </c>
      <c r="Q189" s="41">
        <v>5000</v>
      </c>
      <c r="R189" s="41">
        <v>0</v>
      </c>
      <c r="S189" s="41">
        <f t="shared" si="47"/>
        <v>15000</v>
      </c>
      <c r="T189" s="26"/>
      <c r="U189"/>
      <c r="V189"/>
      <c r="W189"/>
      <c r="X189"/>
      <c r="Y189"/>
      <c r="Z189"/>
    </row>
    <row r="190" spans="1:26" s="14" customFormat="1" ht="14.65" customHeight="1" x14ac:dyDescent="0.25">
      <c r="A190" s="58" t="s">
        <v>314</v>
      </c>
      <c r="B190" s="63"/>
      <c r="C190" s="64"/>
      <c r="D190" s="53"/>
      <c r="E190" s="83" t="s">
        <v>311</v>
      </c>
      <c r="F190" s="62" t="s">
        <v>24</v>
      </c>
      <c r="G190" s="62" t="s">
        <v>48</v>
      </c>
      <c r="H190" s="62" t="s">
        <v>31</v>
      </c>
      <c r="I190" s="41">
        <v>50000</v>
      </c>
      <c r="J190" s="62">
        <v>3</v>
      </c>
      <c r="K190" s="41" t="s">
        <v>27</v>
      </c>
      <c r="L190" s="41">
        <v>0</v>
      </c>
      <c r="M190" s="41">
        <v>0</v>
      </c>
      <c r="N190" s="41">
        <v>0</v>
      </c>
      <c r="O190" s="41">
        <v>50000</v>
      </c>
      <c r="P190" s="41">
        <v>50000</v>
      </c>
      <c r="Q190" s="41">
        <v>50000</v>
      </c>
      <c r="R190" s="41">
        <v>0</v>
      </c>
      <c r="S190" s="41">
        <f t="shared" si="47"/>
        <v>150000</v>
      </c>
      <c r="T190" s="26"/>
      <c r="U190"/>
      <c r="V190"/>
      <c r="W190"/>
      <c r="X190"/>
      <c r="Y190"/>
      <c r="Z190"/>
    </row>
    <row r="191" spans="1:26" s="16" customFormat="1" ht="14.65" customHeight="1" x14ac:dyDescent="0.25">
      <c r="A191" s="68" t="s">
        <v>315</v>
      </c>
      <c r="B191" s="63"/>
      <c r="C191" s="64"/>
      <c r="D191" s="53"/>
      <c r="E191" s="69" t="s">
        <v>316</v>
      </c>
      <c r="F191" s="70" t="s">
        <v>24</v>
      </c>
      <c r="G191" s="70" t="s">
        <v>25</v>
      </c>
      <c r="H191" s="70" t="s">
        <v>31</v>
      </c>
      <c r="I191" s="43">
        <v>1000</v>
      </c>
      <c r="J191" s="70">
        <v>3</v>
      </c>
      <c r="K191" s="43" t="s">
        <v>54</v>
      </c>
      <c r="L191" s="43">
        <v>0</v>
      </c>
      <c r="M191" s="43">
        <v>1000</v>
      </c>
      <c r="N191" s="43">
        <v>1000</v>
      </c>
      <c r="O191" s="43">
        <v>1000</v>
      </c>
      <c r="P191" s="43">
        <v>0</v>
      </c>
      <c r="Q191" s="43">
        <v>0</v>
      </c>
      <c r="R191" s="43">
        <v>0</v>
      </c>
      <c r="S191" s="43">
        <f t="shared" si="47"/>
        <v>3000</v>
      </c>
      <c r="T191" s="26"/>
      <c r="U191"/>
      <c r="V191"/>
      <c r="W191"/>
      <c r="X191"/>
      <c r="Y191"/>
      <c r="Z191"/>
    </row>
    <row r="192" spans="1:26" s="16" customFormat="1" ht="14.65" customHeight="1" x14ac:dyDescent="0.25">
      <c r="A192" s="68" t="s">
        <v>317</v>
      </c>
      <c r="B192" s="63"/>
      <c r="C192" s="64"/>
      <c r="D192" s="53"/>
      <c r="E192" s="69" t="s">
        <v>316</v>
      </c>
      <c r="F192" s="70" t="s">
        <v>24</v>
      </c>
      <c r="G192" s="70" t="s">
        <v>56</v>
      </c>
      <c r="H192" s="70" t="s">
        <v>57</v>
      </c>
      <c r="I192" s="43">
        <v>1048</v>
      </c>
      <c r="J192" s="70">
        <v>35</v>
      </c>
      <c r="K192" s="43" t="s">
        <v>54</v>
      </c>
      <c r="L192" s="43">
        <v>0</v>
      </c>
      <c r="M192" s="43">
        <v>5240</v>
      </c>
      <c r="N192" s="43">
        <v>10480</v>
      </c>
      <c r="O192" s="43">
        <v>5240</v>
      </c>
      <c r="P192" s="43">
        <v>5240</v>
      </c>
      <c r="Q192" s="43">
        <v>5240</v>
      </c>
      <c r="R192" s="43">
        <v>5240</v>
      </c>
      <c r="S192" s="43">
        <f t="shared" si="47"/>
        <v>36680</v>
      </c>
      <c r="T192" s="26"/>
      <c r="U192"/>
      <c r="V192"/>
      <c r="W192"/>
      <c r="X192"/>
      <c r="Y192"/>
      <c r="Z192"/>
    </row>
    <row r="193" spans="1:70" s="16" customFormat="1" ht="14.65" customHeight="1" x14ac:dyDescent="0.25">
      <c r="A193" s="68" t="s">
        <v>318</v>
      </c>
      <c r="B193" s="63"/>
      <c r="C193" s="64"/>
      <c r="D193" s="53"/>
      <c r="E193" s="69" t="s">
        <v>316</v>
      </c>
      <c r="F193" s="70" t="s">
        <v>24</v>
      </c>
      <c r="G193" s="70" t="s">
        <v>33</v>
      </c>
      <c r="H193" s="70" t="s">
        <v>26</v>
      </c>
      <c r="I193" s="43">
        <v>500</v>
      </c>
      <c r="J193" s="70">
        <v>30</v>
      </c>
      <c r="K193" s="43" t="s">
        <v>54</v>
      </c>
      <c r="L193" s="43">
        <v>0</v>
      </c>
      <c r="M193" s="43">
        <v>0</v>
      </c>
      <c r="N193" s="43">
        <v>0</v>
      </c>
      <c r="O193" s="43">
        <v>5000</v>
      </c>
      <c r="P193" s="43">
        <v>5000</v>
      </c>
      <c r="Q193" s="43">
        <v>5000</v>
      </c>
      <c r="R193" s="43">
        <v>0</v>
      </c>
      <c r="S193" s="43">
        <f t="shared" si="47"/>
        <v>15000</v>
      </c>
      <c r="T193" s="26"/>
      <c r="U193"/>
      <c r="V193"/>
      <c r="W193"/>
      <c r="X193"/>
      <c r="Y193"/>
      <c r="Z193"/>
    </row>
    <row r="194" spans="1:70" s="16" customFormat="1" ht="14.65" customHeight="1" x14ac:dyDescent="0.25">
      <c r="A194" s="68" t="s">
        <v>319</v>
      </c>
      <c r="B194" s="63"/>
      <c r="C194" s="64"/>
      <c r="D194" s="53"/>
      <c r="E194" s="69" t="s">
        <v>316</v>
      </c>
      <c r="F194" s="70" t="s">
        <v>24</v>
      </c>
      <c r="G194" s="70" t="s">
        <v>33</v>
      </c>
      <c r="H194" s="70" t="s">
        <v>26</v>
      </c>
      <c r="I194" s="43">
        <v>2500</v>
      </c>
      <c r="J194" s="70">
        <v>6</v>
      </c>
      <c r="K194" s="43" t="s">
        <v>54</v>
      </c>
      <c r="L194" s="43">
        <v>0</v>
      </c>
      <c r="M194" s="43">
        <v>2500</v>
      </c>
      <c r="N194" s="43">
        <v>2500</v>
      </c>
      <c r="O194" s="43">
        <v>2500</v>
      </c>
      <c r="P194" s="43">
        <v>2500</v>
      </c>
      <c r="Q194" s="43">
        <v>2500</v>
      </c>
      <c r="R194" s="43">
        <v>2500</v>
      </c>
      <c r="S194" s="43">
        <f t="shared" si="47"/>
        <v>15000</v>
      </c>
      <c r="T194" s="26"/>
      <c r="U194"/>
      <c r="V194"/>
      <c r="W194"/>
      <c r="X194"/>
      <c r="Y194"/>
      <c r="Z194"/>
    </row>
    <row r="195" spans="1:70" s="16" customFormat="1" ht="14.65" customHeight="1" x14ac:dyDescent="0.25">
      <c r="A195" s="68" t="s">
        <v>320</v>
      </c>
      <c r="B195" s="63"/>
      <c r="C195" s="64"/>
      <c r="D195" s="53"/>
      <c r="E195" s="69" t="s">
        <v>316</v>
      </c>
      <c r="F195" s="70" t="s">
        <v>24</v>
      </c>
      <c r="G195" s="70" t="s">
        <v>48</v>
      </c>
      <c r="H195" s="70" t="s">
        <v>26</v>
      </c>
      <c r="I195" s="43">
        <v>90000</v>
      </c>
      <c r="J195" s="70">
        <v>1</v>
      </c>
      <c r="K195" s="43" t="s">
        <v>54</v>
      </c>
      <c r="L195" s="43">
        <v>0</v>
      </c>
      <c r="M195" s="43">
        <v>90000</v>
      </c>
      <c r="N195" s="43">
        <v>0</v>
      </c>
      <c r="O195" s="43">
        <v>0</v>
      </c>
      <c r="P195" s="43">
        <v>0</v>
      </c>
      <c r="Q195" s="43">
        <v>0</v>
      </c>
      <c r="R195" s="43">
        <v>0</v>
      </c>
      <c r="S195" s="43">
        <f t="shared" si="47"/>
        <v>90000</v>
      </c>
      <c r="T195" s="26"/>
      <c r="U195"/>
      <c r="V195"/>
      <c r="W195"/>
      <c r="X195"/>
      <c r="Y195"/>
      <c r="Z195"/>
    </row>
    <row r="196" spans="1:70" s="8" customFormat="1" ht="14.65" customHeight="1" x14ac:dyDescent="0.25">
      <c r="A196" s="71" t="s">
        <v>321</v>
      </c>
      <c r="B196" s="63"/>
      <c r="C196" s="64"/>
      <c r="D196" s="53"/>
      <c r="E196" s="72" t="s">
        <v>322</v>
      </c>
      <c r="F196" s="73"/>
      <c r="G196" s="73"/>
      <c r="H196" s="73"/>
      <c r="I196" s="40"/>
      <c r="J196" s="73"/>
      <c r="K196" s="40"/>
      <c r="L196" s="40">
        <f t="shared" ref="L196:S196" si="48">SUM(L187:L195)</f>
        <v>0</v>
      </c>
      <c r="M196" s="40">
        <f t="shared" si="48"/>
        <v>107740</v>
      </c>
      <c r="N196" s="40">
        <f t="shared" si="48"/>
        <v>22980</v>
      </c>
      <c r="O196" s="40">
        <f t="shared" si="48"/>
        <v>87740</v>
      </c>
      <c r="P196" s="40">
        <f t="shared" si="48"/>
        <v>77740</v>
      </c>
      <c r="Q196" s="40">
        <f t="shared" si="48"/>
        <v>77740</v>
      </c>
      <c r="R196" s="40">
        <f t="shared" si="48"/>
        <v>7740</v>
      </c>
      <c r="S196" s="40">
        <f t="shared" si="48"/>
        <v>381680</v>
      </c>
      <c r="T196" s="26"/>
      <c r="U196"/>
      <c r="V196"/>
      <c r="W196"/>
      <c r="X196"/>
      <c r="Y196"/>
      <c r="Z196"/>
    </row>
    <row r="197" spans="1:70" s="7" customFormat="1" ht="14.65" customHeight="1" x14ac:dyDescent="0.25">
      <c r="A197" s="77" t="s">
        <v>323</v>
      </c>
      <c r="B197" s="63"/>
      <c r="C197" s="64"/>
      <c r="D197" s="54"/>
      <c r="E197" s="78" t="s">
        <v>324</v>
      </c>
      <c r="F197" s="79"/>
      <c r="G197" s="79"/>
      <c r="H197" s="79"/>
      <c r="I197" s="39"/>
      <c r="J197" s="79"/>
      <c r="K197" s="39"/>
      <c r="L197" s="39">
        <f t="shared" ref="L197:S197" si="49">SUM(L196)</f>
        <v>0</v>
      </c>
      <c r="M197" s="39">
        <f t="shared" si="49"/>
        <v>107740</v>
      </c>
      <c r="N197" s="39">
        <f t="shared" si="49"/>
        <v>22980</v>
      </c>
      <c r="O197" s="39">
        <f t="shared" si="49"/>
        <v>87740</v>
      </c>
      <c r="P197" s="39">
        <f t="shared" si="49"/>
        <v>77740</v>
      </c>
      <c r="Q197" s="39">
        <f t="shared" si="49"/>
        <v>77740</v>
      </c>
      <c r="R197" s="39">
        <f t="shared" si="49"/>
        <v>7740</v>
      </c>
      <c r="S197" s="39">
        <f t="shared" si="49"/>
        <v>381680</v>
      </c>
      <c r="T197" s="26"/>
      <c r="U197"/>
      <c r="V197"/>
      <c r="W197"/>
      <c r="X197"/>
      <c r="Y197"/>
      <c r="Z197"/>
    </row>
    <row r="198" spans="1:70" s="5" customFormat="1" ht="14.65" customHeight="1" x14ac:dyDescent="0.25">
      <c r="A198" s="80" t="s">
        <v>325</v>
      </c>
      <c r="B198" s="63"/>
      <c r="C198" s="89"/>
      <c r="D198" s="91"/>
      <c r="E198" s="82" t="s">
        <v>326</v>
      </c>
      <c r="F198" s="82"/>
      <c r="G198" s="82"/>
      <c r="H198" s="82"/>
      <c r="I198" s="38"/>
      <c r="J198" s="82"/>
      <c r="K198" s="38"/>
      <c r="L198" s="38">
        <f t="shared" ref="L198:S198" si="50">SUM(L186,L197)</f>
        <v>29800</v>
      </c>
      <c r="M198" s="38">
        <f t="shared" si="50"/>
        <v>145280</v>
      </c>
      <c r="N198" s="38">
        <f t="shared" si="50"/>
        <v>85760</v>
      </c>
      <c r="O198" s="38">
        <f t="shared" si="50"/>
        <v>220280</v>
      </c>
      <c r="P198" s="38">
        <f t="shared" si="50"/>
        <v>240280</v>
      </c>
      <c r="Q198" s="38">
        <f t="shared" si="50"/>
        <v>190280</v>
      </c>
      <c r="R198" s="38">
        <f t="shared" si="50"/>
        <v>45280</v>
      </c>
      <c r="S198" s="38">
        <f t="shared" si="50"/>
        <v>956960</v>
      </c>
      <c r="T198" s="26"/>
      <c r="U198"/>
      <c r="V198"/>
      <c r="W198"/>
      <c r="X198"/>
      <c r="Y198"/>
      <c r="Z198"/>
    </row>
    <row r="199" spans="1:70" s="6" customFormat="1" ht="14.65" customHeight="1" x14ac:dyDescent="0.25">
      <c r="A199" s="132" t="s">
        <v>327</v>
      </c>
      <c r="B199" s="59"/>
      <c r="C199" s="59"/>
      <c r="D199" s="138"/>
      <c r="E199" s="87" t="s">
        <v>328</v>
      </c>
      <c r="F199" s="87"/>
      <c r="G199" s="87"/>
      <c r="H199" s="87"/>
      <c r="I199" s="133"/>
      <c r="J199" s="87"/>
      <c r="K199" s="133"/>
      <c r="L199" s="133">
        <f t="shared" ref="L199:R199" si="51">SUM(L174,L198)</f>
        <v>231550</v>
      </c>
      <c r="M199" s="133">
        <f t="shared" si="51"/>
        <v>834880</v>
      </c>
      <c r="N199" s="133">
        <f t="shared" si="51"/>
        <v>1239040</v>
      </c>
      <c r="O199" s="133">
        <f t="shared" si="51"/>
        <v>1328560</v>
      </c>
      <c r="P199" s="133">
        <f t="shared" si="51"/>
        <v>943260</v>
      </c>
      <c r="Q199" s="133">
        <f t="shared" si="51"/>
        <v>757780</v>
      </c>
      <c r="R199" s="133">
        <f t="shared" si="51"/>
        <v>456580</v>
      </c>
      <c r="S199" s="133">
        <f>SUM(S174,S198)</f>
        <v>5791650</v>
      </c>
      <c r="T199" s="26"/>
      <c r="U199"/>
      <c r="V199"/>
      <c r="W199"/>
      <c r="X199"/>
      <c r="Y199"/>
      <c r="Z199"/>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row>
    <row r="200" spans="1:70" s="6" customFormat="1" ht="14.65" customHeight="1" x14ac:dyDescent="0.25">
      <c r="A200" s="157" t="s">
        <v>329</v>
      </c>
      <c r="B200" s="190" t="s">
        <v>330</v>
      </c>
      <c r="C200" s="190" t="s">
        <v>330</v>
      </c>
      <c r="D200" s="193" t="s">
        <v>330</v>
      </c>
      <c r="E200" s="157" t="s">
        <v>330</v>
      </c>
      <c r="F200" s="157" t="s">
        <v>24</v>
      </c>
      <c r="G200" s="30" t="s">
        <v>35</v>
      </c>
      <c r="H200" s="30" t="s">
        <v>36</v>
      </c>
      <c r="I200" s="158">
        <v>1400</v>
      </c>
      <c r="J200" s="30">
        <v>84</v>
      </c>
      <c r="K200" s="158" t="s">
        <v>54</v>
      </c>
      <c r="L200" s="158">
        <v>16800</v>
      </c>
      <c r="M200" s="158">
        <v>16800</v>
      </c>
      <c r="N200" s="158">
        <v>16800</v>
      </c>
      <c r="O200" s="158">
        <v>16800</v>
      </c>
      <c r="P200" s="158">
        <v>16800</v>
      </c>
      <c r="Q200" s="158">
        <v>16800</v>
      </c>
      <c r="R200" s="158">
        <v>16800</v>
      </c>
      <c r="S200" s="158">
        <f t="shared" ref="S200:S206" si="52">I200*J200</f>
        <v>117600</v>
      </c>
      <c r="T200" s="1"/>
      <c r="U200" s="141"/>
      <c r="V200"/>
      <c r="W200"/>
      <c r="X200"/>
      <c r="Y200"/>
      <c r="Z200"/>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row>
    <row r="201" spans="1:70" s="6" customFormat="1" ht="14.65" customHeight="1" x14ac:dyDescent="0.25">
      <c r="A201" s="157" t="s">
        <v>331</v>
      </c>
      <c r="B201" s="191"/>
      <c r="C201" s="191"/>
      <c r="D201" s="194"/>
      <c r="E201" s="157" t="s">
        <v>330</v>
      </c>
      <c r="F201" s="157" t="s">
        <v>24</v>
      </c>
      <c r="G201" s="30" t="s">
        <v>35</v>
      </c>
      <c r="H201" s="30" t="s">
        <v>36</v>
      </c>
      <c r="I201" s="158">
        <v>1400</v>
      </c>
      <c r="J201" s="30">
        <v>84</v>
      </c>
      <c r="K201" s="158" t="s">
        <v>54</v>
      </c>
      <c r="L201" s="158">
        <v>16800</v>
      </c>
      <c r="M201" s="158">
        <v>16800</v>
      </c>
      <c r="N201" s="158">
        <v>16800</v>
      </c>
      <c r="O201" s="158">
        <v>16800</v>
      </c>
      <c r="P201" s="158">
        <v>16800</v>
      </c>
      <c r="Q201" s="158">
        <v>16800</v>
      </c>
      <c r="R201" s="158">
        <v>16800</v>
      </c>
      <c r="S201" s="158">
        <f t="shared" si="52"/>
        <v>117600</v>
      </c>
      <c r="T201" s="1"/>
      <c r="U201" s="141"/>
      <c r="V201"/>
      <c r="W201"/>
      <c r="X201"/>
      <c r="Y201"/>
      <c r="Z201"/>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row>
    <row r="202" spans="1:70" s="6" customFormat="1" ht="14.65" customHeight="1" x14ac:dyDescent="0.25">
      <c r="A202" s="157" t="s">
        <v>332</v>
      </c>
      <c r="B202" s="191"/>
      <c r="C202" s="191"/>
      <c r="D202" s="194"/>
      <c r="E202" s="157" t="s">
        <v>330</v>
      </c>
      <c r="F202" s="157" t="s">
        <v>24</v>
      </c>
      <c r="G202" s="30" t="s">
        <v>333</v>
      </c>
      <c r="H202" s="30" t="s">
        <v>57</v>
      </c>
      <c r="I202" s="158">
        <v>500</v>
      </c>
      <c r="J202" s="30">
        <v>90</v>
      </c>
      <c r="K202" s="158" t="s">
        <v>54</v>
      </c>
      <c r="L202" s="158">
        <v>15000</v>
      </c>
      <c r="M202" s="158">
        <v>10000</v>
      </c>
      <c r="N202" s="158">
        <v>0</v>
      </c>
      <c r="O202" s="158">
        <v>10000</v>
      </c>
      <c r="P202" s="158">
        <v>0</v>
      </c>
      <c r="Q202" s="158">
        <v>0</v>
      </c>
      <c r="R202" s="158">
        <v>10000</v>
      </c>
      <c r="S202" s="158">
        <f t="shared" si="52"/>
        <v>45000</v>
      </c>
      <c r="T202" s="1"/>
      <c r="U202" s="141"/>
      <c r="V202"/>
      <c r="W202"/>
      <c r="X202"/>
      <c r="Y202"/>
      <c r="Z202"/>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row>
    <row r="203" spans="1:70" s="6" customFormat="1" ht="14.65" customHeight="1" x14ac:dyDescent="0.25">
      <c r="A203" s="157" t="s">
        <v>334</v>
      </c>
      <c r="B203" s="191"/>
      <c r="C203" s="191"/>
      <c r="D203" s="194"/>
      <c r="E203" s="157" t="s">
        <v>330</v>
      </c>
      <c r="F203" s="157" t="s">
        <v>24</v>
      </c>
      <c r="G203" s="30" t="s">
        <v>333</v>
      </c>
      <c r="H203" s="30" t="s">
        <v>57</v>
      </c>
      <c r="I203" s="158">
        <v>500</v>
      </c>
      <c r="J203" s="30">
        <v>90</v>
      </c>
      <c r="K203" s="158" t="s">
        <v>54</v>
      </c>
      <c r="L203" s="158">
        <v>15000</v>
      </c>
      <c r="M203" s="158">
        <v>0</v>
      </c>
      <c r="N203" s="158">
        <v>0</v>
      </c>
      <c r="O203" s="158">
        <v>15000</v>
      </c>
      <c r="P203" s="158">
        <v>0</v>
      </c>
      <c r="Q203" s="158">
        <v>0</v>
      </c>
      <c r="R203" s="158">
        <v>15000</v>
      </c>
      <c r="S203" s="158">
        <f t="shared" si="52"/>
        <v>45000</v>
      </c>
      <c r="T203" s="1"/>
      <c r="U203" s="142"/>
      <c r="V203"/>
      <c r="W203"/>
      <c r="X203"/>
      <c r="Y203"/>
      <c r="Z203"/>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row>
    <row r="204" spans="1:70" s="6" customFormat="1" ht="14.65" customHeight="1" x14ac:dyDescent="0.25">
      <c r="A204" s="157" t="s">
        <v>335</v>
      </c>
      <c r="B204" s="191"/>
      <c r="C204" s="191"/>
      <c r="D204" s="194"/>
      <c r="E204" s="157" t="s">
        <v>330</v>
      </c>
      <c r="F204" s="157" t="s">
        <v>24</v>
      </c>
      <c r="G204" s="30" t="s">
        <v>333</v>
      </c>
      <c r="H204" s="30" t="s">
        <v>57</v>
      </c>
      <c r="I204" s="158">
        <v>500</v>
      </c>
      <c r="J204" s="30">
        <v>90</v>
      </c>
      <c r="K204" s="158" t="s">
        <v>54</v>
      </c>
      <c r="L204" s="158">
        <v>15000</v>
      </c>
      <c r="M204" s="158">
        <v>0</v>
      </c>
      <c r="N204" s="158">
        <v>0</v>
      </c>
      <c r="O204" s="158">
        <v>15000</v>
      </c>
      <c r="P204" s="158">
        <v>0</v>
      </c>
      <c r="Q204" s="158">
        <v>0</v>
      </c>
      <c r="R204" s="158">
        <v>15000</v>
      </c>
      <c r="S204" s="158">
        <f t="shared" si="52"/>
        <v>45000</v>
      </c>
      <c r="T204" s="140"/>
      <c r="U204" s="143"/>
      <c r="V204"/>
      <c r="W204"/>
      <c r="X204"/>
      <c r="Y204"/>
      <c r="Z204"/>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row>
    <row r="205" spans="1:70" s="6" customFormat="1" ht="14.65" customHeight="1" x14ac:dyDescent="0.25">
      <c r="A205" s="157" t="s">
        <v>336</v>
      </c>
      <c r="B205" s="191"/>
      <c r="C205" s="191"/>
      <c r="D205" s="194"/>
      <c r="E205" s="157" t="s">
        <v>330</v>
      </c>
      <c r="F205" s="157" t="s">
        <v>24</v>
      </c>
      <c r="G205" s="30" t="s">
        <v>35</v>
      </c>
      <c r="H205" s="30" t="s">
        <v>36</v>
      </c>
      <c r="I205" s="158">
        <v>1400</v>
      </c>
      <c r="J205" s="30">
        <v>84</v>
      </c>
      <c r="K205" s="158" t="s">
        <v>54</v>
      </c>
      <c r="L205" s="158">
        <v>16800</v>
      </c>
      <c r="M205" s="158">
        <v>16800</v>
      </c>
      <c r="N205" s="158">
        <v>16800</v>
      </c>
      <c r="O205" s="158">
        <v>16800</v>
      </c>
      <c r="P205" s="158">
        <v>16800</v>
      </c>
      <c r="Q205" s="158">
        <v>16800</v>
      </c>
      <c r="R205" s="158">
        <v>16800</v>
      </c>
      <c r="S205" s="158">
        <f t="shared" si="52"/>
        <v>117600</v>
      </c>
      <c r="T205" s="26"/>
      <c r="U205" s="144"/>
      <c r="V205"/>
      <c r="W205"/>
      <c r="X205"/>
      <c r="Y205"/>
      <c r="Z20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row>
    <row r="206" spans="1:70" s="6" customFormat="1" ht="14.65" customHeight="1" x14ac:dyDescent="0.25">
      <c r="A206" s="157" t="s">
        <v>337</v>
      </c>
      <c r="B206" s="191"/>
      <c r="C206" s="191"/>
      <c r="D206" s="194"/>
      <c r="E206" s="157" t="s">
        <v>330</v>
      </c>
      <c r="F206" s="157" t="s">
        <v>24</v>
      </c>
      <c r="G206" s="30" t="s">
        <v>48</v>
      </c>
      <c r="H206" s="30" t="s">
        <v>26</v>
      </c>
      <c r="I206" s="158">
        <v>25000</v>
      </c>
      <c r="J206" s="30">
        <v>10</v>
      </c>
      <c r="K206" s="158" t="s">
        <v>54</v>
      </c>
      <c r="L206" s="158">
        <v>50000</v>
      </c>
      <c r="M206" s="158">
        <v>25000</v>
      </c>
      <c r="N206" s="158">
        <v>25000</v>
      </c>
      <c r="O206" s="158">
        <v>50000</v>
      </c>
      <c r="P206" s="158">
        <v>25000</v>
      </c>
      <c r="Q206" s="158">
        <v>25000</v>
      </c>
      <c r="R206" s="158">
        <v>50000</v>
      </c>
      <c r="S206" s="158">
        <f t="shared" si="52"/>
        <v>250000</v>
      </c>
      <c r="T206" s="26"/>
      <c r="U206" s="141"/>
      <c r="V206"/>
      <c r="W206"/>
      <c r="X206"/>
      <c r="Y206"/>
      <c r="Z206"/>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row>
    <row r="207" spans="1:70" s="6" customFormat="1" ht="14.65" customHeight="1" x14ac:dyDescent="0.25">
      <c r="A207" s="157" t="s">
        <v>338</v>
      </c>
      <c r="B207" s="191"/>
      <c r="C207" s="191"/>
      <c r="D207" s="194"/>
      <c r="E207" s="157" t="s">
        <v>330</v>
      </c>
      <c r="F207" s="157" t="s">
        <v>24</v>
      </c>
      <c r="G207" s="30" t="s">
        <v>48</v>
      </c>
      <c r="H207" s="30" t="s">
        <v>26</v>
      </c>
      <c r="I207" s="158">
        <v>100000</v>
      </c>
      <c r="J207" s="30">
        <v>3</v>
      </c>
      <c r="K207" s="158" t="s">
        <v>54</v>
      </c>
      <c r="L207" s="158">
        <v>100000</v>
      </c>
      <c r="M207" s="158">
        <v>0</v>
      </c>
      <c r="N207" s="158">
        <v>0</v>
      </c>
      <c r="O207" s="158">
        <v>100000</v>
      </c>
      <c r="P207" s="158">
        <v>0</v>
      </c>
      <c r="Q207" s="158">
        <v>0</v>
      </c>
      <c r="R207" s="158">
        <v>100000</v>
      </c>
      <c r="S207" s="158">
        <f t="shared" ref="S207:S209" si="53">I207*J207</f>
        <v>300000</v>
      </c>
      <c r="T207" s="26"/>
      <c r="U207" s="141"/>
      <c r="V207"/>
      <c r="W207"/>
      <c r="X207"/>
      <c r="Y207"/>
      <c r="Z207"/>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row>
    <row r="208" spans="1:70" s="6" customFormat="1" ht="14.65" customHeight="1" x14ac:dyDescent="0.25">
      <c r="A208" s="157" t="s">
        <v>339</v>
      </c>
      <c r="B208" s="191"/>
      <c r="C208" s="191"/>
      <c r="D208" s="194"/>
      <c r="E208" s="157" t="s">
        <v>330</v>
      </c>
      <c r="F208" s="157" t="s">
        <v>24</v>
      </c>
      <c r="G208" s="30" t="s">
        <v>48</v>
      </c>
      <c r="H208" s="30" t="s">
        <v>26</v>
      </c>
      <c r="I208" s="158">
        <v>50000</v>
      </c>
      <c r="J208" s="30">
        <v>1</v>
      </c>
      <c r="K208" s="158" t="s">
        <v>54</v>
      </c>
      <c r="L208" s="158">
        <v>0</v>
      </c>
      <c r="M208" s="158">
        <v>0</v>
      </c>
      <c r="N208" s="158">
        <v>0</v>
      </c>
      <c r="O208" s="158">
        <v>0</v>
      </c>
      <c r="P208" s="158">
        <v>0</v>
      </c>
      <c r="Q208" s="158">
        <v>0</v>
      </c>
      <c r="R208" s="158">
        <v>50000</v>
      </c>
      <c r="S208" s="158">
        <f t="shared" si="53"/>
        <v>50000</v>
      </c>
      <c r="T208" s="26"/>
      <c r="U208" s="141"/>
      <c r="V208"/>
      <c r="W208"/>
      <c r="X208"/>
      <c r="Y208"/>
      <c r="Z208"/>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row>
    <row r="209" spans="1:70" s="6" customFormat="1" ht="14.65" customHeight="1" x14ac:dyDescent="0.25">
      <c r="A209" s="157" t="s">
        <v>340</v>
      </c>
      <c r="B209" s="191"/>
      <c r="C209" s="191"/>
      <c r="D209" s="194"/>
      <c r="E209" s="157" t="s">
        <v>330</v>
      </c>
      <c r="F209" s="157" t="s">
        <v>24</v>
      </c>
      <c r="G209" s="30" t="s">
        <v>48</v>
      </c>
      <c r="H209" s="30" t="s">
        <v>26</v>
      </c>
      <c r="I209" s="158">
        <v>150000</v>
      </c>
      <c r="J209" s="30">
        <v>1</v>
      </c>
      <c r="K209" s="158" t="s">
        <v>54</v>
      </c>
      <c r="L209" s="158">
        <v>0</v>
      </c>
      <c r="M209" s="158">
        <v>0</v>
      </c>
      <c r="N209" s="158">
        <v>0</v>
      </c>
      <c r="O209" s="158">
        <v>0</v>
      </c>
      <c r="P209" s="158">
        <v>0</v>
      </c>
      <c r="Q209" s="158">
        <v>0</v>
      </c>
      <c r="R209" s="158">
        <v>150000</v>
      </c>
      <c r="S209" s="158">
        <f t="shared" si="53"/>
        <v>150000</v>
      </c>
      <c r="T209" s="26"/>
      <c r="U209" s="141"/>
      <c r="V209"/>
      <c r="W209"/>
      <c r="X209"/>
      <c r="Y209"/>
      <c r="Z209"/>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row>
    <row r="210" spans="1:70" s="6" customFormat="1" ht="14.65" customHeight="1" x14ac:dyDescent="0.25">
      <c r="A210" s="28" t="s">
        <v>341</v>
      </c>
      <c r="B210" s="191"/>
      <c r="C210" s="191"/>
      <c r="D210" s="194"/>
      <c r="E210" s="28" t="s">
        <v>330</v>
      </c>
      <c r="F210" s="28" t="s">
        <v>24</v>
      </c>
      <c r="G210" s="28" t="s">
        <v>48</v>
      </c>
      <c r="H210" s="28" t="s">
        <v>26</v>
      </c>
      <c r="I210" s="28">
        <v>30000</v>
      </c>
      <c r="J210" s="28">
        <v>1</v>
      </c>
      <c r="K210" s="28" t="s">
        <v>27</v>
      </c>
      <c r="L210" s="159">
        <v>30000</v>
      </c>
      <c r="M210" s="159">
        <v>0</v>
      </c>
      <c r="N210" s="159">
        <v>0</v>
      </c>
      <c r="O210" s="159">
        <v>0</v>
      </c>
      <c r="P210" s="159">
        <v>0</v>
      </c>
      <c r="Q210" s="159">
        <v>0</v>
      </c>
      <c r="R210" s="159">
        <v>0</v>
      </c>
      <c r="S210" s="159">
        <f>I210*J210</f>
        <v>30000</v>
      </c>
      <c r="T210" s="26"/>
      <c r="U210" s="141"/>
      <c r="V210"/>
      <c r="W210"/>
      <c r="X210"/>
      <c r="Y210"/>
      <c r="Z210"/>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row>
    <row r="211" spans="1:70" s="6" customFormat="1" ht="14.65" customHeight="1" x14ac:dyDescent="0.25">
      <c r="A211" s="28" t="s">
        <v>342</v>
      </c>
      <c r="B211" s="191"/>
      <c r="C211" s="191"/>
      <c r="D211" s="194"/>
      <c r="E211" s="28" t="s">
        <v>330</v>
      </c>
      <c r="F211" s="28" t="s">
        <v>24</v>
      </c>
      <c r="G211" s="28" t="s">
        <v>25</v>
      </c>
      <c r="H211" s="28" t="s">
        <v>31</v>
      </c>
      <c r="I211" s="28">
        <v>20000</v>
      </c>
      <c r="J211" s="28">
        <v>7</v>
      </c>
      <c r="K211" s="28" t="s">
        <v>27</v>
      </c>
      <c r="L211" s="159">
        <v>20000</v>
      </c>
      <c r="M211" s="159">
        <v>20000</v>
      </c>
      <c r="N211" s="159">
        <v>20000</v>
      </c>
      <c r="O211" s="159">
        <v>20000</v>
      </c>
      <c r="P211" s="159">
        <v>20000</v>
      </c>
      <c r="Q211" s="159">
        <v>20000</v>
      </c>
      <c r="R211" s="159">
        <v>20000</v>
      </c>
      <c r="S211" s="159">
        <f t="shared" ref="S211:S212" si="54">I211*J211</f>
        <v>140000</v>
      </c>
      <c r="T211" s="26"/>
      <c r="U211" s="141"/>
      <c r="V211"/>
      <c r="W211"/>
      <c r="X211"/>
      <c r="Y211"/>
      <c r="Z211"/>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row>
    <row r="212" spans="1:70" s="6" customFormat="1" ht="14.65" customHeight="1" x14ac:dyDescent="0.25">
      <c r="A212" s="157" t="s">
        <v>343</v>
      </c>
      <c r="B212" s="191"/>
      <c r="C212" s="191"/>
      <c r="D212" s="194"/>
      <c r="E212" s="157" t="s">
        <v>330</v>
      </c>
      <c r="F212" s="30" t="s">
        <v>24</v>
      </c>
      <c r="G212" s="30" t="s">
        <v>25</v>
      </c>
      <c r="H212" s="30" t="s">
        <v>31</v>
      </c>
      <c r="I212" s="158">
        <v>10000</v>
      </c>
      <c r="J212" s="158">
        <v>7</v>
      </c>
      <c r="K212" s="158" t="s">
        <v>54</v>
      </c>
      <c r="L212" s="158">
        <v>10000</v>
      </c>
      <c r="M212" s="158">
        <v>10000</v>
      </c>
      <c r="N212" s="158">
        <v>10000</v>
      </c>
      <c r="O212" s="158">
        <v>10000</v>
      </c>
      <c r="P212" s="158">
        <v>10000</v>
      </c>
      <c r="Q212" s="158">
        <v>10000</v>
      </c>
      <c r="R212" s="158">
        <v>10000</v>
      </c>
      <c r="S212" s="158">
        <f t="shared" si="54"/>
        <v>70000</v>
      </c>
      <c r="T212" s="26"/>
      <c r="U212" s="141"/>
      <c r="V212"/>
      <c r="W212"/>
      <c r="X212"/>
      <c r="Y212"/>
      <c r="Z212"/>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row>
    <row r="213" spans="1:70" s="6" customFormat="1" ht="14.65" customHeight="1" x14ac:dyDescent="0.25">
      <c r="A213" s="157" t="s">
        <v>344</v>
      </c>
      <c r="B213" s="191"/>
      <c r="C213" s="191"/>
      <c r="D213" s="194"/>
      <c r="E213" s="157" t="s">
        <v>330</v>
      </c>
      <c r="F213" s="30" t="s">
        <v>24</v>
      </c>
      <c r="G213" s="30" t="s">
        <v>48</v>
      </c>
      <c r="H213" s="30" t="s">
        <v>31</v>
      </c>
      <c r="I213" s="158">
        <v>20000</v>
      </c>
      <c r="J213" s="158">
        <v>7</v>
      </c>
      <c r="K213" s="158" t="s">
        <v>54</v>
      </c>
      <c r="L213" s="158">
        <v>20000</v>
      </c>
      <c r="M213" s="158">
        <v>20000</v>
      </c>
      <c r="N213" s="158">
        <v>20000</v>
      </c>
      <c r="O213" s="158">
        <v>20000</v>
      </c>
      <c r="P213" s="158">
        <v>20000</v>
      </c>
      <c r="Q213" s="158">
        <v>20000</v>
      </c>
      <c r="R213" s="158">
        <v>20000</v>
      </c>
      <c r="S213" s="158">
        <f>I213*J213</f>
        <v>140000</v>
      </c>
      <c r="T213" s="26"/>
      <c r="U213"/>
      <c r="V213"/>
      <c r="W213"/>
      <c r="X213"/>
      <c r="Y213"/>
      <c r="Z213"/>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row>
    <row r="214" spans="1:70" s="6" customFormat="1" ht="14.65" customHeight="1" x14ac:dyDescent="0.25">
      <c r="A214" s="160" t="s">
        <v>345</v>
      </c>
      <c r="B214" s="191"/>
      <c r="C214" s="191"/>
      <c r="D214" s="194"/>
      <c r="E214" s="160" t="s">
        <v>346</v>
      </c>
      <c r="F214" s="160"/>
      <c r="G214" s="160"/>
      <c r="H214" s="160"/>
      <c r="I214" s="160"/>
      <c r="J214" s="160"/>
      <c r="K214" s="160"/>
      <c r="L214" s="161">
        <f>SUM(L200:L213)</f>
        <v>325400</v>
      </c>
      <c r="M214" s="161">
        <f t="shared" ref="M214:S214" si="55">SUM(M200:M213)</f>
        <v>135400</v>
      </c>
      <c r="N214" s="161">
        <f t="shared" si="55"/>
        <v>125400</v>
      </c>
      <c r="O214" s="161">
        <f t="shared" si="55"/>
        <v>290400</v>
      </c>
      <c r="P214" s="161">
        <f t="shared" si="55"/>
        <v>125400</v>
      </c>
      <c r="Q214" s="161">
        <f t="shared" si="55"/>
        <v>125400</v>
      </c>
      <c r="R214" s="161">
        <f t="shared" si="55"/>
        <v>490400</v>
      </c>
      <c r="S214" s="161">
        <f t="shared" si="55"/>
        <v>1617800</v>
      </c>
      <c r="T214" s="26"/>
      <c r="U214"/>
      <c r="V214"/>
      <c r="W214"/>
      <c r="X214"/>
      <c r="Y214"/>
      <c r="Z214"/>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row>
    <row r="215" spans="1:70" s="6" customFormat="1" ht="14.65" customHeight="1" x14ac:dyDescent="0.25">
      <c r="A215" s="162" t="s">
        <v>347</v>
      </c>
      <c r="B215" s="191"/>
      <c r="C215" s="191"/>
      <c r="D215" s="195"/>
      <c r="E215" s="162" t="s">
        <v>348</v>
      </c>
      <c r="F215" s="162"/>
      <c r="G215" s="162"/>
      <c r="H215" s="162"/>
      <c r="I215" s="162"/>
      <c r="J215" s="162"/>
      <c r="K215" s="162"/>
      <c r="L215" s="163">
        <f>SUM(L200:L213)</f>
        <v>325400</v>
      </c>
      <c r="M215" s="163">
        <f t="shared" ref="M215:S215" si="56">SUM(M200:M213)</f>
        <v>135400</v>
      </c>
      <c r="N215" s="163">
        <f t="shared" si="56"/>
        <v>125400</v>
      </c>
      <c r="O215" s="163">
        <f t="shared" si="56"/>
        <v>290400</v>
      </c>
      <c r="P215" s="163">
        <f t="shared" si="56"/>
        <v>125400</v>
      </c>
      <c r="Q215" s="163">
        <f t="shared" si="56"/>
        <v>125400</v>
      </c>
      <c r="R215" s="163">
        <f t="shared" si="56"/>
        <v>490400</v>
      </c>
      <c r="S215" s="163">
        <f t="shared" si="56"/>
        <v>1617800</v>
      </c>
      <c r="T215" s="26"/>
      <c r="U215"/>
      <c r="V215"/>
      <c r="W215"/>
      <c r="X215"/>
      <c r="Y215"/>
      <c r="Z21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row>
    <row r="216" spans="1:70" s="6" customFormat="1" ht="14.65" customHeight="1" x14ac:dyDescent="0.25">
      <c r="A216" s="164" t="s">
        <v>349</v>
      </c>
      <c r="B216" s="191"/>
      <c r="C216" s="191"/>
      <c r="D216" s="164"/>
      <c r="E216" s="165" t="s">
        <v>350</v>
      </c>
      <c r="F216" s="165"/>
      <c r="G216" s="165"/>
      <c r="H216" s="165"/>
      <c r="I216" s="166"/>
      <c r="J216" s="166"/>
      <c r="K216" s="166"/>
      <c r="L216" s="166">
        <f>L215</f>
        <v>325400</v>
      </c>
      <c r="M216" s="166">
        <f t="shared" ref="M216:S217" si="57">M215</f>
        <v>135400</v>
      </c>
      <c r="N216" s="166">
        <f t="shared" si="57"/>
        <v>125400</v>
      </c>
      <c r="O216" s="166">
        <f t="shared" si="57"/>
        <v>290400</v>
      </c>
      <c r="P216" s="166">
        <f t="shared" si="57"/>
        <v>125400</v>
      </c>
      <c r="Q216" s="166">
        <f t="shared" si="57"/>
        <v>125400</v>
      </c>
      <c r="R216" s="166">
        <f t="shared" si="57"/>
        <v>490400</v>
      </c>
      <c r="S216" s="166">
        <f t="shared" si="57"/>
        <v>1617800</v>
      </c>
      <c r="T216" s="26"/>
      <c r="U216"/>
      <c r="V216"/>
      <c r="W216"/>
      <c r="X216"/>
      <c r="Y216"/>
      <c r="Z216"/>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row>
    <row r="217" spans="1:70" s="6" customFormat="1" ht="14.65" customHeight="1" x14ac:dyDescent="0.25">
      <c r="A217" s="167" t="s">
        <v>351</v>
      </c>
      <c r="B217" s="192"/>
      <c r="C217" s="192"/>
      <c r="D217" s="167"/>
      <c r="E217" s="167" t="s">
        <v>352</v>
      </c>
      <c r="F217" s="167"/>
      <c r="G217" s="167"/>
      <c r="H217" s="167"/>
      <c r="I217" s="167"/>
      <c r="J217" s="167"/>
      <c r="K217" s="167"/>
      <c r="L217" s="168">
        <f>L216</f>
        <v>325400</v>
      </c>
      <c r="M217" s="168">
        <f t="shared" si="57"/>
        <v>135400</v>
      </c>
      <c r="N217" s="168">
        <f t="shared" si="57"/>
        <v>125400</v>
      </c>
      <c r="O217" s="168">
        <f t="shared" si="57"/>
        <v>290400</v>
      </c>
      <c r="P217" s="168">
        <f t="shared" si="57"/>
        <v>125400</v>
      </c>
      <c r="Q217" s="168">
        <f t="shared" si="57"/>
        <v>125400</v>
      </c>
      <c r="R217" s="168">
        <f t="shared" si="57"/>
        <v>490400</v>
      </c>
      <c r="S217" s="168">
        <f t="shared" si="57"/>
        <v>1617800</v>
      </c>
      <c r="T217" s="26"/>
      <c r="U217" s="137"/>
      <c r="V217" s="33"/>
      <c r="W217"/>
      <c r="X217"/>
      <c r="Y217"/>
      <c r="Z217"/>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row>
    <row r="218" spans="1:70" s="14" customFormat="1" ht="14.65" customHeight="1" x14ac:dyDescent="0.25">
      <c r="A218" s="134" t="s">
        <v>353</v>
      </c>
      <c r="B218" s="63" t="s">
        <v>354</v>
      </c>
      <c r="C218" s="94"/>
      <c r="D218" s="53"/>
      <c r="E218" s="135" t="s">
        <v>355</v>
      </c>
      <c r="F218" s="134" t="s">
        <v>24</v>
      </c>
      <c r="G218" s="134" t="s">
        <v>38</v>
      </c>
      <c r="H218" s="134" t="s">
        <v>36</v>
      </c>
      <c r="I218" s="136">
        <v>1800</v>
      </c>
      <c r="J218" s="134">
        <v>84</v>
      </c>
      <c r="K218" s="136" t="s">
        <v>27</v>
      </c>
      <c r="L218" s="136">
        <v>21600</v>
      </c>
      <c r="M218" s="136">
        <v>21600</v>
      </c>
      <c r="N218" s="136">
        <v>21600</v>
      </c>
      <c r="O218" s="136">
        <v>21600</v>
      </c>
      <c r="P218" s="136">
        <v>21600</v>
      </c>
      <c r="Q218" s="136">
        <v>21600</v>
      </c>
      <c r="R218" s="136">
        <v>21600</v>
      </c>
      <c r="S218" s="136">
        <f t="shared" ref="S218:S230" si="58">I218*J218</f>
        <v>151200</v>
      </c>
      <c r="T218" s="26"/>
      <c r="U218"/>
      <c r="V218"/>
      <c r="W218"/>
      <c r="X218"/>
      <c r="Y218"/>
      <c r="Z218"/>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row>
    <row r="219" spans="1:70" s="14" customFormat="1" ht="14.65" customHeight="1" x14ac:dyDescent="0.25">
      <c r="A219" s="62" t="s">
        <v>356</v>
      </c>
      <c r="B219" s="63"/>
      <c r="C219" s="94"/>
      <c r="D219" s="53"/>
      <c r="E219" s="83" t="s">
        <v>355</v>
      </c>
      <c r="F219" s="62" t="s">
        <v>24</v>
      </c>
      <c r="G219" s="62" t="s">
        <v>38</v>
      </c>
      <c r="H219" s="62" t="s">
        <v>36</v>
      </c>
      <c r="I219" s="41">
        <v>1000</v>
      </c>
      <c r="J219" s="62">
        <v>84</v>
      </c>
      <c r="K219" s="41" t="s">
        <v>27</v>
      </c>
      <c r="L219" s="41">
        <v>12000</v>
      </c>
      <c r="M219" s="41">
        <v>12000</v>
      </c>
      <c r="N219" s="41">
        <v>12000</v>
      </c>
      <c r="O219" s="41">
        <v>12000</v>
      </c>
      <c r="P219" s="41">
        <v>12000</v>
      </c>
      <c r="Q219" s="41">
        <v>12000</v>
      </c>
      <c r="R219" s="41">
        <v>12000</v>
      </c>
      <c r="S219" s="41">
        <f t="shared" si="58"/>
        <v>84000</v>
      </c>
      <c r="T219" s="26"/>
      <c r="U219"/>
      <c r="V219"/>
      <c r="W219"/>
      <c r="X219"/>
      <c r="Y219"/>
      <c r="Z219"/>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row>
    <row r="220" spans="1:70" s="14" customFormat="1" ht="14.65" customHeight="1" x14ac:dyDescent="0.25">
      <c r="A220" s="62" t="s">
        <v>357</v>
      </c>
      <c r="B220" s="63"/>
      <c r="C220" s="94"/>
      <c r="D220" s="53"/>
      <c r="E220" s="83" t="s">
        <v>355</v>
      </c>
      <c r="F220" s="62" t="s">
        <v>24</v>
      </c>
      <c r="G220" s="62" t="s">
        <v>38</v>
      </c>
      <c r="H220" s="62" t="s">
        <v>36</v>
      </c>
      <c r="I220" s="41">
        <v>1000</v>
      </c>
      <c r="J220" s="62">
        <v>84</v>
      </c>
      <c r="K220" s="41" t="s">
        <v>27</v>
      </c>
      <c r="L220" s="41">
        <v>12000</v>
      </c>
      <c r="M220" s="41">
        <v>12000</v>
      </c>
      <c r="N220" s="41">
        <v>12000</v>
      </c>
      <c r="O220" s="41">
        <v>12000</v>
      </c>
      <c r="P220" s="41">
        <v>12000</v>
      </c>
      <c r="Q220" s="41">
        <v>12000</v>
      </c>
      <c r="R220" s="41">
        <v>12000</v>
      </c>
      <c r="S220" s="41">
        <f t="shared" si="58"/>
        <v>84000</v>
      </c>
      <c r="T220" s="26"/>
      <c r="U220"/>
      <c r="V220"/>
      <c r="W220"/>
      <c r="X220"/>
      <c r="Y220"/>
      <c r="Z220"/>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row>
    <row r="221" spans="1:70" s="14" customFormat="1" ht="14.65" customHeight="1" x14ac:dyDescent="0.25">
      <c r="A221" s="62" t="s">
        <v>358</v>
      </c>
      <c r="B221" s="63"/>
      <c r="C221" s="94"/>
      <c r="D221" s="53"/>
      <c r="E221" s="83" t="s">
        <v>355</v>
      </c>
      <c r="F221" s="62" t="s">
        <v>24</v>
      </c>
      <c r="G221" s="62" t="s">
        <v>38</v>
      </c>
      <c r="H221" s="62" t="s">
        <v>36</v>
      </c>
      <c r="I221" s="41">
        <v>700</v>
      </c>
      <c r="J221" s="62">
        <f>12*7*5</f>
        <v>420</v>
      </c>
      <c r="K221" s="41" t="s">
        <v>27</v>
      </c>
      <c r="L221" s="41">
        <f t="shared" ref="L221:R221" si="59">700*12*5</f>
        <v>42000</v>
      </c>
      <c r="M221" s="41">
        <f t="shared" si="59"/>
        <v>42000</v>
      </c>
      <c r="N221" s="41">
        <f t="shared" si="59"/>
        <v>42000</v>
      </c>
      <c r="O221" s="41">
        <f t="shared" si="59"/>
        <v>42000</v>
      </c>
      <c r="P221" s="41">
        <f t="shared" si="59"/>
        <v>42000</v>
      </c>
      <c r="Q221" s="41">
        <f t="shared" si="59"/>
        <v>42000</v>
      </c>
      <c r="R221" s="41">
        <f t="shared" si="59"/>
        <v>42000</v>
      </c>
      <c r="S221" s="41">
        <f>I221*J221</f>
        <v>294000</v>
      </c>
      <c r="T221" s="26" t="s">
        <v>29</v>
      </c>
      <c r="U221"/>
      <c r="V221"/>
      <c r="W221"/>
      <c r="X221"/>
      <c r="Y221"/>
      <c r="Z221"/>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row>
    <row r="222" spans="1:70" s="14" customFormat="1" ht="14.65" customHeight="1" x14ac:dyDescent="0.25">
      <c r="A222" s="62" t="s">
        <v>359</v>
      </c>
      <c r="B222" s="63"/>
      <c r="C222" s="94"/>
      <c r="D222" s="53"/>
      <c r="E222" s="83" t="s">
        <v>355</v>
      </c>
      <c r="F222" s="62" t="s">
        <v>24</v>
      </c>
      <c r="G222" s="62" t="s">
        <v>25</v>
      </c>
      <c r="H222" s="62" t="s">
        <v>31</v>
      </c>
      <c r="I222" s="41">
        <v>2000</v>
      </c>
      <c r="J222" s="62">
        <v>7</v>
      </c>
      <c r="K222" s="41" t="s">
        <v>27</v>
      </c>
      <c r="L222" s="41">
        <v>2000</v>
      </c>
      <c r="M222" s="41">
        <v>2000</v>
      </c>
      <c r="N222" s="41">
        <v>2000</v>
      </c>
      <c r="O222" s="41">
        <v>2000</v>
      </c>
      <c r="P222" s="41">
        <v>2000</v>
      </c>
      <c r="Q222" s="41">
        <v>2000</v>
      </c>
      <c r="R222" s="41">
        <v>2000</v>
      </c>
      <c r="S222" s="41">
        <f t="shared" si="58"/>
        <v>14000</v>
      </c>
      <c r="T222" s="26"/>
      <c r="U222"/>
      <c r="V222"/>
      <c r="W222"/>
      <c r="X222"/>
      <c r="Y222"/>
      <c r="Z222"/>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row>
    <row r="223" spans="1:70" s="16" customFormat="1" ht="14.65" customHeight="1" x14ac:dyDescent="0.25">
      <c r="A223" s="70" t="s">
        <v>360</v>
      </c>
      <c r="B223" s="63"/>
      <c r="C223" s="94"/>
      <c r="D223" s="53"/>
      <c r="E223" s="69" t="s">
        <v>361</v>
      </c>
      <c r="F223" s="70" t="s">
        <v>24</v>
      </c>
      <c r="G223" s="70" t="s">
        <v>35</v>
      </c>
      <c r="H223" s="70" t="s">
        <v>36</v>
      </c>
      <c r="I223" s="43">
        <v>1800</v>
      </c>
      <c r="J223" s="70">
        <v>77</v>
      </c>
      <c r="K223" s="43" t="s">
        <v>54</v>
      </c>
      <c r="L223" s="43">
        <v>19800</v>
      </c>
      <c r="M223" s="43">
        <v>19800</v>
      </c>
      <c r="N223" s="43">
        <v>19800</v>
      </c>
      <c r="O223" s="43">
        <v>19800</v>
      </c>
      <c r="P223" s="43">
        <v>19800</v>
      </c>
      <c r="Q223" s="43">
        <v>19800</v>
      </c>
      <c r="R223" s="43">
        <v>19800</v>
      </c>
      <c r="S223" s="43">
        <f t="shared" si="58"/>
        <v>138600</v>
      </c>
      <c r="T223" s="26"/>
      <c r="U223"/>
      <c r="V223"/>
      <c r="W223"/>
      <c r="X223"/>
      <c r="Y223"/>
      <c r="Z223"/>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row>
    <row r="224" spans="1:70" s="16" customFormat="1" ht="14.65" customHeight="1" x14ac:dyDescent="0.25">
      <c r="A224" s="70" t="s">
        <v>362</v>
      </c>
      <c r="B224" s="63"/>
      <c r="C224" s="94"/>
      <c r="D224" s="53"/>
      <c r="E224" s="69" t="s">
        <v>361</v>
      </c>
      <c r="F224" s="70" t="s">
        <v>24</v>
      </c>
      <c r="G224" s="70" t="s">
        <v>41</v>
      </c>
      <c r="H224" s="70" t="s">
        <v>26</v>
      </c>
      <c r="I224" s="43">
        <v>2000</v>
      </c>
      <c r="J224" s="70">
        <v>5</v>
      </c>
      <c r="K224" s="43" t="s">
        <v>54</v>
      </c>
      <c r="L224" s="43">
        <v>6000</v>
      </c>
      <c r="M224" s="43">
        <v>4000</v>
      </c>
      <c r="N224" s="43">
        <v>0</v>
      </c>
      <c r="O224" s="43">
        <v>0</v>
      </c>
      <c r="P224" s="43">
        <v>0</v>
      </c>
      <c r="Q224" s="43">
        <v>0</v>
      </c>
      <c r="R224" s="43">
        <v>0</v>
      </c>
      <c r="S224" s="43">
        <f t="shared" si="58"/>
        <v>10000</v>
      </c>
      <c r="T224" s="26"/>
      <c r="U224"/>
      <c r="V224"/>
      <c r="W224"/>
      <c r="X224"/>
      <c r="Y224"/>
      <c r="Z224"/>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row>
    <row r="225" spans="1:70" s="16" customFormat="1" ht="14.65" customHeight="1" x14ac:dyDescent="0.25">
      <c r="A225" s="70" t="s">
        <v>363</v>
      </c>
      <c r="B225" s="63"/>
      <c r="C225" s="94"/>
      <c r="D225" s="53"/>
      <c r="E225" s="69" t="s">
        <v>361</v>
      </c>
      <c r="F225" s="70" t="s">
        <v>24</v>
      </c>
      <c r="G225" s="70" t="s">
        <v>25</v>
      </c>
      <c r="H225" s="70" t="s">
        <v>31</v>
      </c>
      <c r="I225" s="43">
        <v>1000</v>
      </c>
      <c r="J225" s="70">
        <v>7</v>
      </c>
      <c r="K225" s="43" t="s">
        <v>54</v>
      </c>
      <c r="L225" s="43">
        <v>1000</v>
      </c>
      <c r="M225" s="43">
        <v>1000</v>
      </c>
      <c r="N225" s="43">
        <v>1000</v>
      </c>
      <c r="O225" s="43">
        <v>1000</v>
      </c>
      <c r="P225" s="43">
        <v>1000</v>
      </c>
      <c r="Q225" s="43">
        <v>1000</v>
      </c>
      <c r="R225" s="43">
        <v>1000</v>
      </c>
      <c r="S225" s="43">
        <f t="shared" si="58"/>
        <v>7000</v>
      </c>
      <c r="T225" s="26"/>
      <c r="U225"/>
      <c r="V225"/>
      <c r="W225"/>
      <c r="X225"/>
      <c r="Y225"/>
      <c r="Z2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row>
    <row r="226" spans="1:70" s="16" customFormat="1" ht="14.65" customHeight="1" x14ac:dyDescent="0.25">
      <c r="A226" s="70" t="s">
        <v>364</v>
      </c>
      <c r="B226" s="63"/>
      <c r="C226" s="94"/>
      <c r="D226" s="53"/>
      <c r="E226" s="69" t="s">
        <v>361</v>
      </c>
      <c r="F226" s="70" t="s">
        <v>24</v>
      </c>
      <c r="G226" s="70" t="s">
        <v>25</v>
      </c>
      <c r="H226" s="70" t="s">
        <v>31</v>
      </c>
      <c r="I226" s="43">
        <v>1000</v>
      </c>
      <c r="J226" s="70">
        <v>7</v>
      </c>
      <c r="K226" s="43" t="s">
        <v>54</v>
      </c>
      <c r="L226" s="43">
        <v>1000</v>
      </c>
      <c r="M226" s="43">
        <v>1000</v>
      </c>
      <c r="N226" s="43">
        <v>1000</v>
      </c>
      <c r="O226" s="43">
        <v>1000</v>
      </c>
      <c r="P226" s="43">
        <v>1000</v>
      </c>
      <c r="Q226" s="43">
        <v>1000</v>
      </c>
      <c r="R226" s="43">
        <v>1000</v>
      </c>
      <c r="S226" s="43">
        <f t="shared" si="58"/>
        <v>7000</v>
      </c>
      <c r="T226" s="26"/>
      <c r="U226"/>
      <c r="V226"/>
      <c r="W226"/>
      <c r="X226"/>
      <c r="Y226"/>
      <c r="Z226"/>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row>
    <row r="227" spans="1:70" s="16" customFormat="1" ht="14.65" customHeight="1" x14ac:dyDescent="0.25">
      <c r="A227" s="70" t="s">
        <v>365</v>
      </c>
      <c r="B227" s="63"/>
      <c r="C227" s="94"/>
      <c r="D227" s="53"/>
      <c r="E227" s="69" t="s">
        <v>361</v>
      </c>
      <c r="F227" s="70" t="s">
        <v>24</v>
      </c>
      <c r="G227" s="70" t="s">
        <v>25</v>
      </c>
      <c r="H227" s="70" t="s">
        <v>31</v>
      </c>
      <c r="I227" s="43">
        <v>5000</v>
      </c>
      <c r="J227" s="70">
        <v>3</v>
      </c>
      <c r="K227" s="43" t="s">
        <v>54</v>
      </c>
      <c r="L227" s="43">
        <v>5000</v>
      </c>
      <c r="M227" s="43">
        <v>0</v>
      </c>
      <c r="N227" s="43">
        <v>5000</v>
      </c>
      <c r="O227" s="43">
        <v>0</v>
      </c>
      <c r="P227" s="43">
        <v>0</v>
      </c>
      <c r="Q227" s="43">
        <v>5000</v>
      </c>
      <c r="R227" s="43">
        <v>0</v>
      </c>
      <c r="S227" s="43">
        <f t="shared" si="58"/>
        <v>15000</v>
      </c>
      <c r="T227" s="26"/>
      <c r="U227"/>
      <c r="V227"/>
      <c r="W227"/>
      <c r="X227"/>
      <c r="Y227"/>
      <c r="Z227"/>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row>
    <row r="228" spans="1:70" s="16" customFormat="1" ht="13.9" customHeight="1" x14ac:dyDescent="0.25">
      <c r="A228" s="70" t="s">
        <v>366</v>
      </c>
      <c r="B228" s="63"/>
      <c r="C228" s="94"/>
      <c r="D228" s="53"/>
      <c r="E228" s="69" t="s">
        <v>361</v>
      </c>
      <c r="F228" s="70" t="s">
        <v>24</v>
      </c>
      <c r="G228" s="70" t="s">
        <v>33</v>
      </c>
      <c r="H228" s="70" t="s">
        <v>26</v>
      </c>
      <c r="I228" s="43">
        <v>5000</v>
      </c>
      <c r="J228" s="70">
        <v>7</v>
      </c>
      <c r="K228" s="43" t="s">
        <v>54</v>
      </c>
      <c r="L228" s="43">
        <v>5000</v>
      </c>
      <c r="M228" s="43">
        <v>5000</v>
      </c>
      <c r="N228" s="43">
        <v>5000</v>
      </c>
      <c r="O228" s="43">
        <v>5000</v>
      </c>
      <c r="P228" s="43">
        <v>5000</v>
      </c>
      <c r="Q228" s="43">
        <v>5000</v>
      </c>
      <c r="R228" s="43">
        <v>5000</v>
      </c>
      <c r="S228" s="43">
        <f t="shared" si="58"/>
        <v>35000</v>
      </c>
      <c r="T228" s="26"/>
      <c r="U228"/>
      <c r="V228"/>
      <c r="W228"/>
      <c r="X228"/>
      <c r="Y228"/>
      <c r="Z228"/>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row>
    <row r="229" spans="1:70" s="16" customFormat="1" ht="14.65" customHeight="1" x14ac:dyDescent="0.25">
      <c r="A229" s="70" t="s">
        <v>367</v>
      </c>
      <c r="B229" s="63"/>
      <c r="C229" s="94"/>
      <c r="D229" s="53"/>
      <c r="E229" s="69" t="s">
        <v>361</v>
      </c>
      <c r="F229" s="70" t="s">
        <v>24</v>
      </c>
      <c r="G229" s="70" t="s">
        <v>33</v>
      </c>
      <c r="H229" s="70" t="s">
        <v>26</v>
      </c>
      <c r="I229" s="43">
        <v>500</v>
      </c>
      <c r="J229" s="70">
        <v>140</v>
      </c>
      <c r="K229" s="43" t="s">
        <v>54</v>
      </c>
      <c r="L229" s="43">
        <v>10000</v>
      </c>
      <c r="M229" s="43">
        <v>10000</v>
      </c>
      <c r="N229" s="43">
        <v>10000</v>
      </c>
      <c r="O229" s="43">
        <v>10000</v>
      </c>
      <c r="P229" s="43">
        <v>10000</v>
      </c>
      <c r="Q229" s="43">
        <v>10000</v>
      </c>
      <c r="R229" s="43">
        <v>10000</v>
      </c>
      <c r="S229" s="43">
        <f t="shared" si="58"/>
        <v>70000</v>
      </c>
      <c r="T229" s="26"/>
      <c r="U229"/>
      <c r="V229"/>
      <c r="W229"/>
      <c r="X229"/>
      <c r="Y229"/>
      <c r="Z229"/>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row>
    <row r="230" spans="1:70" s="16" customFormat="1" ht="14.65" customHeight="1" x14ac:dyDescent="0.25">
      <c r="A230" s="70" t="s">
        <v>368</v>
      </c>
      <c r="B230" s="63"/>
      <c r="C230" s="94"/>
      <c r="D230" s="53"/>
      <c r="E230" s="69" t="s">
        <v>361</v>
      </c>
      <c r="F230" s="70" t="s">
        <v>24</v>
      </c>
      <c r="G230" s="70" t="s">
        <v>33</v>
      </c>
      <c r="H230" s="70" t="s">
        <v>26</v>
      </c>
      <c r="I230" s="43">
        <v>500</v>
      </c>
      <c r="J230" s="70">
        <v>103</v>
      </c>
      <c r="K230" s="43" t="s">
        <v>54</v>
      </c>
      <c r="L230" s="43">
        <v>3500</v>
      </c>
      <c r="M230" s="43">
        <v>8000</v>
      </c>
      <c r="N230" s="43">
        <v>8000</v>
      </c>
      <c r="O230" s="43">
        <v>8000</v>
      </c>
      <c r="P230" s="43">
        <v>8000</v>
      </c>
      <c r="Q230" s="43">
        <v>8000</v>
      </c>
      <c r="R230" s="43">
        <v>8000</v>
      </c>
      <c r="S230" s="43">
        <f t="shared" si="58"/>
        <v>51500</v>
      </c>
      <c r="T230" s="115"/>
      <c r="U230"/>
      <c r="V230"/>
      <c r="W230"/>
      <c r="X230"/>
      <c r="Y230"/>
      <c r="Z230"/>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row>
    <row r="231" spans="1:70" s="8" customFormat="1" ht="14.65" customHeight="1" x14ac:dyDescent="0.25">
      <c r="A231" s="73" t="s">
        <v>369</v>
      </c>
      <c r="B231" s="63"/>
      <c r="C231" s="94"/>
      <c r="D231" s="53"/>
      <c r="E231" s="72" t="s">
        <v>370</v>
      </c>
      <c r="F231" s="73"/>
      <c r="G231" s="73"/>
      <c r="H231" s="73"/>
      <c r="I231" s="40"/>
      <c r="J231" s="73"/>
      <c r="K231" s="40"/>
      <c r="L231" s="40">
        <f t="shared" ref="L231:S231" si="60">SUM(L218:L230)</f>
        <v>140900</v>
      </c>
      <c r="M231" s="40">
        <f t="shared" si="60"/>
        <v>138400</v>
      </c>
      <c r="N231" s="40">
        <f t="shared" si="60"/>
        <v>139400</v>
      </c>
      <c r="O231" s="40">
        <f t="shared" si="60"/>
        <v>134400</v>
      </c>
      <c r="P231" s="40">
        <f t="shared" si="60"/>
        <v>134400</v>
      </c>
      <c r="Q231" s="40">
        <f t="shared" si="60"/>
        <v>139400</v>
      </c>
      <c r="R231" s="40">
        <f t="shared" si="60"/>
        <v>134400</v>
      </c>
      <c r="S231" s="40">
        <f t="shared" si="60"/>
        <v>961300</v>
      </c>
      <c r="T231" s="26"/>
      <c r="U231"/>
      <c r="V231"/>
      <c r="W231"/>
      <c r="X231"/>
      <c r="Y231"/>
      <c r="Z231"/>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row>
    <row r="232" spans="1:70" ht="14.65" customHeight="1" x14ac:dyDescent="0.25">
      <c r="A232" s="76" t="s">
        <v>371</v>
      </c>
      <c r="B232" s="63"/>
      <c r="C232" s="94"/>
      <c r="D232" s="53"/>
      <c r="E232" s="75" t="s">
        <v>372</v>
      </c>
      <c r="F232" s="76" t="s">
        <v>27</v>
      </c>
      <c r="G232" s="76" t="s">
        <v>48</v>
      </c>
      <c r="H232" s="76" t="s">
        <v>31</v>
      </c>
      <c r="I232" s="44">
        <v>12000</v>
      </c>
      <c r="J232" s="76">
        <v>7</v>
      </c>
      <c r="K232" s="44" t="s">
        <v>27</v>
      </c>
      <c r="L232" s="44">
        <v>12000</v>
      </c>
      <c r="M232" s="44">
        <v>12000</v>
      </c>
      <c r="N232" s="44">
        <v>12000</v>
      </c>
      <c r="O232" s="44">
        <v>12000</v>
      </c>
      <c r="P232" s="44">
        <v>12000</v>
      </c>
      <c r="Q232" s="44">
        <v>12000</v>
      </c>
      <c r="R232" s="44">
        <v>12000</v>
      </c>
      <c r="S232" s="44">
        <f>I232*J232</f>
        <v>84000</v>
      </c>
      <c r="T232" s="26"/>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row>
    <row r="233" spans="1:70" ht="14.65" customHeight="1" x14ac:dyDescent="0.25">
      <c r="A233" s="76" t="s">
        <v>373</v>
      </c>
      <c r="B233" s="63"/>
      <c r="C233" s="94"/>
      <c r="D233" s="53"/>
      <c r="E233" s="75" t="s">
        <v>372</v>
      </c>
      <c r="F233" s="76" t="s">
        <v>27</v>
      </c>
      <c r="G233" s="76" t="s">
        <v>48</v>
      </c>
      <c r="H233" s="76" t="s">
        <v>31</v>
      </c>
      <c r="I233" s="44">
        <v>3000</v>
      </c>
      <c r="J233" s="76">
        <v>7</v>
      </c>
      <c r="K233" s="44" t="s">
        <v>27</v>
      </c>
      <c r="L233" s="44">
        <v>3000</v>
      </c>
      <c r="M233" s="44">
        <v>3000</v>
      </c>
      <c r="N233" s="44">
        <v>3000</v>
      </c>
      <c r="O233" s="44">
        <v>3000</v>
      </c>
      <c r="P233" s="44">
        <v>3000</v>
      </c>
      <c r="Q233" s="44">
        <v>3000</v>
      </c>
      <c r="R233" s="44">
        <v>3000</v>
      </c>
      <c r="S233" s="44">
        <f t="shared" ref="S233:S239" si="61">I233*J233</f>
        <v>21000</v>
      </c>
      <c r="T233" s="26"/>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row>
    <row r="234" spans="1:70" ht="14.65" customHeight="1" x14ac:dyDescent="0.25">
      <c r="A234" s="76" t="s">
        <v>374</v>
      </c>
      <c r="B234" s="63"/>
      <c r="C234" s="94"/>
      <c r="D234" s="53"/>
      <c r="E234" s="75" t="s">
        <v>372</v>
      </c>
      <c r="F234" s="76" t="s">
        <v>27</v>
      </c>
      <c r="G234" s="76" t="s">
        <v>48</v>
      </c>
      <c r="H234" s="76" t="s">
        <v>31</v>
      </c>
      <c r="I234" s="44">
        <v>8600</v>
      </c>
      <c r="J234" s="76">
        <v>35</v>
      </c>
      <c r="K234" s="44" t="s">
        <v>27</v>
      </c>
      <c r="L234" s="44">
        <v>43000</v>
      </c>
      <c r="M234" s="44">
        <v>43000</v>
      </c>
      <c r="N234" s="44">
        <v>43000</v>
      </c>
      <c r="O234" s="44">
        <v>43000</v>
      </c>
      <c r="P234" s="44">
        <v>43000</v>
      </c>
      <c r="Q234" s="44">
        <v>43000</v>
      </c>
      <c r="R234" s="44">
        <v>43000</v>
      </c>
      <c r="S234" s="44">
        <f t="shared" si="61"/>
        <v>301000</v>
      </c>
      <c r="T234" s="26" t="s">
        <v>29</v>
      </c>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row>
    <row r="235" spans="1:70" ht="14.65" customHeight="1" x14ac:dyDescent="0.25">
      <c r="A235" s="76" t="s">
        <v>375</v>
      </c>
      <c r="B235" s="63"/>
      <c r="C235" s="94"/>
      <c r="D235" s="53"/>
      <c r="E235" s="75" t="s">
        <v>372</v>
      </c>
      <c r="F235" s="76" t="s">
        <v>27</v>
      </c>
      <c r="G235" s="76" t="s">
        <v>48</v>
      </c>
      <c r="H235" s="76" t="s">
        <v>31</v>
      </c>
      <c r="I235" s="44">
        <v>2000</v>
      </c>
      <c r="J235" s="76">
        <v>35</v>
      </c>
      <c r="K235" s="44" t="s">
        <v>27</v>
      </c>
      <c r="L235" s="44">
        <v>10000</v>
      </c>
      <c r="M235" s="44">
        <v>10000</v>
      </c>
      <c r="N235" s="44">
        <v>10000</v>
      </c>
      <c r="O235" s="44">
        <v>10000</v>
      </c>
      <c r="P235" s="44">
        <v>10000</v>
      </c>
      <c r="Q235" s="44">
        <v>10000</v>
      </c>
      <c r="R235" s="44">
        <v>10000</v>
      </c>
      <c r="S235" s="44">
        <f t="shared" si="61"/>
        <v>70000</v>
      </c>
      <c r="T235" s="26" t="s">
        <v>29</v>
      </c>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row>
    <row r="236" spans="1:70" ht="14.65" customHeight="1" x14ac:dyDescent="0.25">
      <c r="A236" s="76" t="s">
        <v>376</v>
      </c>
      <c r="B236" s="63"/>
      <c r="C236" s="94"/>
      <c r="D236" s="53"/>
      <c r="E236" s="75" t="s">
        <v>372</v>
      </c>
      <c r="F236" s="76" t="s">
        <v>27</v>
      </c>
      <c r="G236" s="76" t="s">
        <v>56</v>
      </c>
      <c r="H236" s="76" t="s">
        <v>36</v>
      </c>
      <c r="I236" s="44">
        <v>900</v>
      </c>
      <c r="J236" s="76">
        <v>84</v>
      </c>
      <c r="K236" s="44" t="s">
        <v>27</v>
      </c>
      <c r="L236" s="44">
        <v>10800</v>
      </c>
      <c r="M236" s="44">
        <v>10800</v>
      </c>
      <c r="N236" s="44">
        <v>10800</v>
      </c>
      <c r="O236" s="44">
        <v>10800</v>
      </c>
      <c r="P236" s="44">
        <v>10800</v>
      </c>
      <c r="Q236" s="44">
        <v>10800</v>
      </c>
      <c r="R236" s="44">
        <v>10800</v>
      </c>
      <c r="S236" s="44">
        <f t="shared" si="61"/>
        <v>75600</v>
      </c>
      <c r="T236" s="26"/>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row>
    <row r="237" spans="1:70" ht="14.65" customHeight="1" x14ac:dyDescent="0.25">
      <c r="A237" s="76" t="s">
        <v>377</v>
      </c>
      <c r="B237" s="63"/>
      <c r="C237" s="94"/>
      <c r="D237" s="53"/>
      <c r="E237" s="75" t="s">
        <v>372</v>
      </c>
      <c r="F237" s="76" t="s">
        <v>27</v>
      </c>
      <c r="G237" s="76" t="s">
        <v>56</v>
      </c>
      <c r="H237" s="76" t="s">
        <v>36</v>
      </c>
      <c r="I237" s="44">
        <v>700</v>
      </c>
      <c r="J237" s="76">
        <v>42</v>
      </c>
      <c r="K237" s="44" t="s">
        <v>27</v>
      </c>
      <c r="L237" s="44">
        <v>4200</v>
      </c>
      <c r="M237" s="44">
        <v>4200</v>
      </c>
      <c r="N237" s="44">
        <v>4200</v>
      </c>
      <c r="O237" s="44">
        <v>4200</v>
      </c>
      <c r="P237" s="44">
        <v>4200</v>
      </c>
      <c r="Q237" s="44">
        <v>4200</v>
      </c>
      <c r="R237" s="44">
        <v>4200</v>
      </c>
      <c r="S237" s="44">
        <f t="shared" si="61"/>
        <v>29400</v>
      </c>
      <c r="T237" s="1"/>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row>
    <row r="238" spans="1:70" ht="14.65" customHeight="1" x14ac:dyDescent="0.25">
      <c r="A238" s="76" t="s">
        <v>378</v>
      </c>
      <c r="B238" s="63"/>
      <c r="C238" s="94"/>
      <c r="D238" s="53"/>
      <c r="E238" s="75" t="s">
        <v>372</v>
      </c>
      <c r="F238" s="76" t="s">
        <v>27</v>
      </c>
      <c r="G238" s="76" t="s">
        <v>56</v>
      </c>
      <c r="H238" s="76" t="s">
        <v>36</v>
      </c>
      <c r="I238" s="44">
        <v>700</v>
      </c>
      <c r="J238" s="76">
        <v>210</v>
      </c>
      <c r="K238" s="44" t="s">
        <v>27</v>
      </c>
      <c r="L238" s="44">
        <v>21000</v>
      </c>
      <c r="M238" s="44">
        <v>21000</v>
      </c>
      <c r="N238" s="44">
        <v>21000</v>
      </c>
      <c r="O238" s="44">
        <v>21000</v>
      </c>
      <c r="P238" s="44">
        <v>21000</v>
      </c>
      <c r="Q238" s="44">
        <v>21000</v>
      </c>
      <c r="R238" s="44">
        <v>21000</v>
      </c>
      <c r="S238" s="44">
        <f t="shared" si="61"/>
        <v>147000</v>
      </c>
      <c r="T238" s="1" t="s">
        <v>29</v>
      </c>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row>
    <row r="239" spans="1:70" ht="14.65" customHeight="1" x14ac:dyDescent="0.25">
      <c r="A239" s="76" t="s">
        <v>379</v>
      </c>
      <c r="B239" s="63"/>
      <c r="C239" s="94"/>
      <c r="D239" s="53"/>
      <c r="E239" s="75" t="s">
        <v>372</v>
      </c>
      <c r="F239" s="76" t="s">
        <v>27</v>
      </c>
      <c r="G239" s="76" t="s">
        <v>56</v>
      </c>
      <c r="H239" s="76" t="s">
        <v>36</v>
      </c>
      <c r="I239" s="44">
        <v>600</v>
      </c>
      <c r="J239" s="76">
        <v>420</v>
      </c>
      <c r="K239" s="44" t="s">
        <v>27</v>
      </c>
      <c r="L239" s="44">
        <v>36000</v>
      </c>
      <c r="M239" s="44">
        <v>36000</v>
      </c>
      <c r="N239" s="44">
        <v>36000</v>
      </c>
      <c r="O239" s="44">
        <v>36000</v>
      </c>
      <c r="P239" s="44">
        <v>36000</v>
      </c>
      <c r="Q239" s="44">
        <v>36000</v>
      </c>
      <c r="R239" s="44">
        <v>36000</v>
      </c>
      <c r="S239" s="44">
        <f t="shared" si="61"/>
        <v>252000</v>
      </c>
      <c r="T239" s="1" t="s">
        <v>29</v>
      </c>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row>
    <row r="240" spans="1:70" s="8" customFormat="1" ht="14.65" customHeight="1" x14ac:dyDescent="0.25">
      <c r="A240" s="73" t="s">
        <v>380</v>
      </c>
      <c r="B240" s="63"/>
      <c r="C240" s="94"/>
      <c r="D240" s="53"/>
      <c r="E240" s="72" t="s">
        <v>381</v>
      </c>
      <c r="F240" s="73"/>
      <c r="G240" s="73"/>
      <c r="H240" s="73"/>
      <c r="I240" s="40"/>
      <c r="J240" s="73"/>
      <c r="K240" s="40"/>
      <c r="L240" s="40">
        <f t="shared" ref="L240:R240" si="62">SUM(L232:L239)</f>
        <v>140000</v>
      </c>
      <c r="M240" s="40">
        <f t="shared" si="62"/>
        <v>140000</v>
      </c>
      <c r="N240" s="40">
        <f t="shared" si="62"/>
        <v>140000</v>
      </c>
      <c r="O240" s="40">
        <f t="shared" si="62"/>
        <v>140000</v>
      </c>
      <c r="P240" s="40">
        <f t="shared" si="62"/>
        <v>140000</v>
      </c>
      <c r="Q240" s="40">
        <f t="shared" si="62"/>
        <v>140000</v>
      </c>
      <c r="R240" s="40">
        <f t="shared" si="62"/>
        <v>140000</v>
      </c>
      <c r="S240" s="40">
        <f>SUM(S232:S239)</f>
        <v>980000</v>
      </c>
      <c r="T240" s="26"/>
      <c r="U240"/>
      <c r="V240"/>
      <c r="W240"/>
      <c r="X240"/>
      <c r="Y240"/>
      <c r="Z240"/>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row>
    <row r="241" spans="1:70" s="7" customFormat="1" ht="14.65" customHeight="1" x14ac:dyDescent="0.25">
      <c r="A241" s="79" t="s">
        <v>382</v>
      </c>
      <c r="B241" s="63"/>
      <c r="C241" s="94"/>
      <c r="D241" s="92"/>
      <c r="E241" s="78" t="s">
        <v>383</v>
      </c>
      <c r="F241" s="79"/>
      <c r="G241" s="79"/>
      <c r="H241" s="79"/>
      <c r="I241" s="39"/>
      <c r="J241" s="79"/>
      <c r="K241" s="39"/>
      <c r="L241" s="39">
        <f t="shared" ref="L241:S241" si="63">SUM(L231,L240)</f>
        <v>280900</v>
      </c>
      <c r="M241" s="39">
        <f t="shared" si="63"/>
        <v>278400</v>
      </c>
      <c r="N241" s="39">
        <f t="shared" si="63"/>
        <v>279400</v>
      </c>
      <c r="O241" s="39">
        <f t="shared" si="63"/>
        <v>274400</v>
      </c>
      <c r="P241" s="39">
        <f t="shared" si="63"/>
        <v>274400</v>
      </c>
      <c r="Q241" s="39">
        <f t="shared" si="63"/>
        <v>279400</v>
      </c>
      <c r="R241" s="39">
        <f t="shared" si="63"/>
        <v>274400</v>
      </c>
      <c r="S241" s="39">
        <f t="shared" si="63"/>
        <v>1941300</v>
      </c>
      <c r="T241" s="26"/>
      <c r="U241"/>
      <c r="V241"/>
      <c r="W241"/>
      <c r="X241"/>
      <c r="Y241"/>
      <c r="Z241"/>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row>
    <row r="242" spans="1:70" s="5" customFormat="1" ht="14.65" customHeight="1" x14ac:dyDescent="0.25">
      <c r="A242" s="82" t="s">
        <v>384</v>
      </c>
      <c r="B242" s="63"/>
      <c r="C242" s="91"/>
      <c r="D242" s="89"/>
      <c r="E242" s="82" t="s">
        <v>385</v>
      </c>
      <c r="F242" s="82"/>
      <c r="G242" s="82"/>
      <c r="H242" s="82"/>
      <c r="I242" s="38"/>
      <c r="J242" s="82"/>
      <c r="K242" s="38"/>
      <c r="L242" s="38">
        <f t="shared" ref="L242:S243" si="64">SUM(L241)</f>
        <v>280900</v>
      </c>
      <c r="M242" s="38">
        <f t="shared" si="64"/>
        <v>278400</v>
      </c>
      <c r="N242" s="38">
        <f t="shared" si="64"/>
        <v>279400</v>
      </c>
      <c r="O242" s="38">
        <f t="shared" si="64"/>
        <v>274400</v>
      </c>
      <c r="P242" s="38">
        <f t="shared" si="64"/>
        <v>274400</v>
      </c>
      <c r="Q242" s="38">
        <f t="shared" si="64"/>
        <v>279400</v>
      </c>
      <c r="R242" s="38">
        <f t="shared" si="64"/>
        <v>274400</v>
      </c>
      <c r="S242" s="38">
        <f t="shared" si="64"/>
        <v>1941300</v>
      </c>
      <c r="T242" s="26"/>
      <c r="U242"/>
      <c r="V242"/>
      <c r="W242"/>
      <c r="X242"/>
      <c r="Y242"/>
      <c r="Z242"/>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row>
    <row r="243" spans="1:70" s="6" customFormat="1" x14ac:dyDescent="0.25">
      <c r="A243" s="88" t="s">
        <v>386</v>
      </c>
      <c r="B243" s="90"/>
      <c r="C243" s="93"/>
      <c r="D243" s="88"/>
      <c r="E243" s="88" t="s">
        <v>387</v>
      </c>
      <c r="F243" s="88"/>
      <c r="G243" s="88"/>
      <c r="H243" s="88"/>
      <c r="I243" s="37"/>
      <c r="J243" s="88"/>
      <c r="K243" s="37"/>
      <c r="L243" s="37">
        <f t="shared" si="64"/>
        <v>280900</v>
      </c>
      <c r="M243" s="37">
        <f t="shared" si="64"/>
        <v>278400</v>
      </c>
      <c r="N243" s="37">
        <f t="shared" si="64"/>
        <v>279400</v>
      </c>
      <c r="O243" s="37">
        <f t="shared" si="64"/>
        <v>274400</v>
      </c>
      <c r="P243" s="37">
        <f t="shared" si="64"/>
        <v>274400</v>
      </c>
      <c r="Q243" s="37">
        <f t="shared" si="64"/>
        <v>279400</v>
      </c>
      <c r="R243" s="37">
        <f t="shared" si="64"/>
        <v>274400</v>
      </c>
      <c r="S243" s="37">
        <f t="shared" si="64"/>
        <v>1941300</v>
      </c>
      <c r="T243" s="26"/>
      <c r="U243"/>
      <c r="V243"/>
      <c r="W243"/>
      <c r="X243"/>
      <c r="Y243"/>
      <c r="Z243"/>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row>
    <row r="244" spans="1:70" s="6" customFormat="1" x14ac:dyDescent="0.25">
      <c r="A244" s="5" t="s">
        <v>388</v>
      </c>
      <c r="B244" s="5"/>
      <c r="C244" s="5"/>
      <c r="D244" s="5"/>
      <c r="E244" s="5"/>
      <c r="F244" s="5"/>
      <c r="G244" s="5"/>
      <c r="H244" s="5"/>
      <c r="I244" s="48"/>
      <c r="J244" s="5"/>
      <c r="K244" s="48"/>
      <c r="L244" s="187">
        <f t="shared" ref="L244:R244" si="65">SUM(L88,L133,L199,L217,L243)</f>
        <v>2756080</v>
      </c>
      <c r="M244" s="187">
        <f t="shared" si="65"/>
        <v>5439750</v>
      </c>
      <c r="N244" s="187">
        <f t="shared" si="65"/>
        <v>8048410</v>
      </c>
      <c r="O244" s="187">
        <f t="shared" si="65"/>
        <v>9742910</v>
      </c>
      <c r="P244" s="187">
        <f t="shared" si="65"/>
        <v>7443080</v>
      </c>
      <c r="Q244" s="187">
        <f t="shared" si="65"/>
        <v>3512680</v>
      </c>
      <c r="R244" s="187">
        <f t="shared" si="65"/>
        <v>2311540</v>
      </c>
      <c r="S244" s="187">
        <f>SUM(S88,S133,S199,S215,S243)</f>
        <v>39254450</v>
      </c>
      <c r="T244" s="1"/>
      <c r="U244"/>
      <c r="V244"/>
      <c r="W244"/>
      <c r="X244"/>
      <c r="Y244"/>
      <c r="Z244"/>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row>
    <row r="245" spans="1:70" s="131" customFormat="1" x14ac:dyDescent="0.25">
      <c r="A245" s="128" t="s">
        <v>389</v>
      </c>
      <c r="B245" s="128"/>
      <c r="C245" s="128"/>
      <c r="D245" s="128"/>
      <c r="E245" s="128"/>
      <c r="F245" s="128"/>
      <c r="G245" s="128"/>
      <c r="H245" s="128"/>
      <c r="I245" s="129"/>
      <c r="J245" s="128"/>
      <c r="K245" s="129"/>
      <c r="L245" s="188">
        <f t="shared" ref="L245:S245" si="66">SUM(L20,L42,L61,L81,L104,L121,L128,L143,L162,L172,L185,L196,L214,L231)</f>
        <v>1831100</v>
      </c>
      <c r="M245" s="188">
        <f t="shared" si="66"/>
        <v>4108890</v>
      </c>
      <c r="N245" s="188">
        <f t="shared" si="66"/>
        <v>5782550</v>
      </c>
      <c r="O245" s="188">
        <f t="shared" si="66"/>
        <v>6464550</v>
      </c>
      <c r="P245" s="188">
        <f t="shared" si="66"/>
        <v>4457220</v>
      </c>
      <c r="Q245" s="188">
        <f t="shared" si="66"/>
        <v>2101820</v>
      </c>
      <c r="R245" s="188">
        <f t="shared" si="66"/>
        <v>1527380</v>
      </c>
      <c r="S245" s="188">
        <f t="shared" si="66"/>
        <v>26273510</v>
      </c>
      <c r="T245" s="130"/>
      <c r="U245" s="121"/>
      <c r="V245" s="139"/>
      <c r="W245" s="121"/>
      <c r="X245" s="121"/>
      <c r="Y245" s="121"/>
      <c r="Z245" s="121"/>
      <c r="AA245" s="122"/>
      <c r="AB245" s="122"/>
      <c r="AC245" s="122"/>
      <c r="AD245" s="122"/>
      <c r="AE245" s="122"/>
      <c r="AF245" s="122"/>
      <c r="AG245" s="122"/>
      <c r="AH245" s="122"/>
      <c r="AI245" s="122"/>
      <c r="AJ245" s="122"/>
      <c r="AK245" s="122"/>
      <c r="AL245" s="122"/>
      <c r="AM245" s="122"/>
      <c r="AN245" s="122"/>
      <c r="AO245" s="122"/>
      <c r="AP245" s="122"/>
      <c r="AQ245" s="122"/>
      <c r="AR245" s="122"/>
      <c r="AS245" s="122"/>
      <c r="AT245" s="122"/>
      <c r="AU245" s="122"/>
      <c r="AV245" s="122"/>
      <c r="AW245" s="122"/>
      <c r="AX245" s="122"/>
      <c r="AY245" s="122"/>
      <c r="AZ245" s="122"/>
      <c r="BA245" s="122"/>
      <c r="BB245" s="122"/>
      <c r="BC245" s="122"/>
      <c r="BD245" s="122"/>
      <c r="BE245" s="122"/>
      <c r="BF245" s="122"/>
      <c r="BG245" s="122"/>
      <c r="BH245" s="122"/>
      <c r="BI245" s="122"/>
      <c r="BJ245" s="122"/>
      <c r="BK245" s="122"/>
      <c r="BL245" s="122"/>
      <c r="BM245" s="122"/>
      <c r="BN245" s="122"/>
      <c r="BO245" s="122"/>
      <c r="BP245" s="122"/>
      <c r="BQ245" s="122"/>
      <c r="BR245" s="122"/>
    </row>
    <row r="246" spans="1:70" s="6" customFormat="1" x14ac:dyDescent="0.25">
      <c r="A246" s="5" t="s">
        <v>390</v>
      </c>
      <c r="B246" s="5"/>
      <c r="C246" s="5"/>
      <c r="D246" s="5"/>
      <c r="E246" s="5"/>
      <c r="F246" s="5"/>
      <c r="G246" s="5"/>
      <c r="H246" s="5"/>
      <c r="I246" s="48"/>
      <c r="J246" s="5"/>
      <c r="K246" s="48"/>
      <c r="L246" s="187">
        <f t="shared" ref="L246:S246" si="67">SUM(L22,L63,L83,L106,L130,L145,L240)</f>
        <v>193700</v>
      </c>
      <c r="M246" s="187">
        <f t="shared" si="67"/>
        <v>428300</v>
      </c>
      <c r="N246" s="187">
        <f t="shared" si="67"/>
        <v>1643300</v>
      </c>
      <c r="O246" s="187">
        <f t="shared" si="67"/>
        <v>2655800</v>
      </c>
      <c r="P246" s="187">
        <f t="shared" si="67"/>
        <v>2363300</v>
      </c>
      <c r="Q246" s="187">
        <f t="shared" si="67"/>
        <v>788300</v>
      </c>
      <c r="R246" s="187">
        <f t="shared" si="67"/>
        <v>193700</v>
      </c>
      <c r="S246" s="187">
        <f t="shared" si="67"/>
        <v>8266400</v>
      </c>
      <c r="T246" s="1"/>
      <c r="U246"/>
      <c r="V246"/>
      <c r="W246"/>
      <c r="X246"/>
      <c r="Y246"/>
      <c r="Z246"/>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row>
    <row r="247" spans="1:70" s="6" customFormat="1" x14ac:dyDescent="0.25">
      <c r="A247" s="5" t="s">
        <v>391</v>
      </c>
      <c r="B247" s="5"/>
      <c r="C247" s="5"/>
      <c r="D247" s="5"/>
      <c r="E247" s="5"/>
      <c r="F247" s="5"/>
      <c r="G247" s="5"/>
      <c r="H247" s="5"/>
      <c r="I247" s="48"/>
      <c r="J247" s="5"/>
      <c r="K247" s="48"/>
      <c r="L247" s="48">
        <f t="shared" ref="L247:S247" si="68">SUM(L47,L85,)</f>
        <v>731280</v>
      </c>
      <c r="M247" s="48">
        <f t="shared" si="68"/>
        <v>902560</v>
      </c>
      <c r="N247" s="48">
        <f t="shared" si="68"/>
        <v>622560</v>
      </c>
      <c r="O247" s="48">
        <f t="shared" si="68"/>
        <v>622560</v>
      </c>
      <c r="P247" s="48">
        <f t="shared" si="68"/>
        <v>622560</v>
      </c>
      <c r="Q247" s="48">
        <f t="shared" si="68"/>
        <v>622560</v>
      </c>
      <c r="R247" s="48">
        <f t="shared" si="68"/>
        <v>590460</v>
      </c>
      <c r="S247" s="48">
        <f t="shared" si="68"/>
        <v>4714540</v>
      </c>
      <c r="T247" s="1"/>
      <c r="U247"/>
      <c r="V247"/>
      <c r="W247"/>
      <c r="X247"/>
      <c r="Y247"/>
      <c r="Z247"/>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row>
    <row r="248" spans="1:70" x14ac:dyDescent="0.25">
      <c r="I248" s="51"/>
      <c r="K248" s="51"/>
      <c r="L248" s="51"/>
      <c r="M248" s="51"/>
      <c r="N248" s="51"/>
      <c r="O248" s="51"/>
      <c r="P248" s="51"/>
      <c r="Q248" s="51"/>
      <c r="R248" s="51"/>
      <c r="S248" s="51"/>
      <c r="T248" s="1"/>
      <c r="U248"/>
    </row>
    <row r="249" spans="1:70" x14ac:dyDescent="0.25">
      <c r="A249" s="95" t="s">
        <v>392</v>
      </c>
      <c r="B249" s="111"/>
      <c r="C249" s="96"/>
      <c r="D249" s="112"/>
      <c r="I249" s="51"/>
      <c r="K249" s="51"/>
      <c r="L249" s="51"/>
      <c r="M249" s="51"/>
      <c r="N249" s="51"/>
      <c r="O249" s="51"/>
      <c r="P249" s="51"/>
      <c r="Q249" s="51"/>
      <c r="R249" s="51"/>
      <c r="S249" s="51"/>
      <c r="T249" s="1"/>
      <c r="U249"/>
    </row>
    <row r="250" spans="1:70" x14ac:dyDescent="0.25">
      <c r="A250" s="97" t="s">
        <v>393</v>
      </c>
      <c r="B250" s="15"/>
      <c r="C250" s="98"/>
      <c r="I250" s="51"/>
      <c r="K250" s="51"/>
      <c r="L250" s="51"/>
      <c r="M250" s="51"/>
      <c r="N250" s="51"/>
      <c r="O250" s="51"/>
      <c r="P250" s="51"/>
      <c r="Q250" s="51"/>
      <c r="R250" s="51"/>
      <c r="S250" s="51"/>
      <c r="T250" s="1"/>
      <c r="U250"/>
    </row>
    <row r="251" spans="1:70" x14ac:dyDescent="0.25">
      <c r="A251" s="99" t="s">
        <v>394</v>
      </c>
      <c r="B251" s="16"/>
      <c r="C251" s="100"/>
      <c r="I251" s="51"/>
      <c r="K251" s="51"/>
      <c r="L251" s="51"/>
      <c r="M251" s="51"/>
      <c r="N251" s="51"/>
      <c r="O251" s="51"/>
      <c r="P251" s="51"/>
      <c r="Q251" s="51"/>
      <c r="R251" s="51"/>
      <c r="S251" s="124"/>
      <c r="T251" s="1"/>
      <c r="U251"/>
    </row>
    <row r="252" spans="1:70" x14ac:dyDescent="0.25">
      <c r="A252" s="101" t="s">
        <v>395</v>
      </c>
      <c r="C252" s="102"/>
      <c r="I252" s="51"/>
      <c r="K252" s="51"/>
      <c r="L252" s="51"/>
      <c r="M252" s="51"/>
      <c r="N252" s="51"/>
      <c r="O252" s="51"/>
      <c r="P252" s="51"/>
      <c r="Q252" s="51"/>
      <c r="R252" s="51"/>
      <c r="S252" s="51"/>
      <c r="T252" s="1"/>
      <c r="U252"/>
    </row>
    <row r="253" spans="1:70" x14ac:dyDescent="0.25">
      <c r="A253" s="101" t="s">
        <v>396</v>
      </c>
      <c r="C253" s="102"/>
      <c r="I253" s="51"/>
      <c r="K253" s="51"/>
      <c r="L253" s="51"/>
      <c r="M253" s="51"/>
      <c r="N253" s="51"/>
      <c r="O253" s="51"/>
      <c r="P253" s="51"/>
      <c r="Q253" s="51"/>
      <c r="R253" s="51"/>
      <c r="S253" s="51"/>
      <c r="T253" s="1"/>
      <c r="U253"/>
    </row>
    <row r="254" spans="1:70" x14ac:dyDescent="0.25">
      <c r="A254" s="103" t="s">
        <v>397</v>
      </c>
      <c r="B254" s="8"/>
      <c r="C254" s="104"/>
      <c r="I254" s="51"/>
      <c r="K254" s="51"/>
      <c r="L254" s="51"/>
      <c r="M254" s="51"/>
      <c r="N254" s="51"/>
      <c r="O254" s="51"/>
      <c r="P254" s="51"/>
      <c r="Q254" s="51"/>
      <c r="R254" s="51"/>
      <c r="S254" s="51"/>
      <c r="T254" s="1"/>
      <c r="U254"/>
    </row>
    <row r="255" spans="1:70" x14ac:dyDescent="0.25">
      <c r="A255" s="105" t="s">
        <v>398</v>
      </c>
      <c r="B255" s="7"/>
      <c r="C255" s="106"/>
      <c r="I255" s="51"/>
      <c r="K255" s="51"/>
      <c r="L255" s="51"/>
      <c r="M255" s="51"/>
      <c r="N255" s="51"/>
      <c r="O255" s="51"/>
      <c r="P255" s="51"/>
      <c r="Q255" s="51"/>
      <c r="R255" s="51"/>
      <c r="S255" s="51"/>
      <c r="T255" s="1"/>
      <c r="U255"/>
    </row>
    <row r="256" spans="1:70" x14ac:dyDescent="0.25">
      <c r="A256" s="107" t="s">
        <v>399</v>
      </c>
      <c r="B256" s="5"/>
      <c r="C256" s="108"/>
      <c r="I256" s="51"/>
      <c r="K256" s="51"/>
      <c r="L256" s="51"/>
      <c r="M256" s="51"/>
      <c r="N256" s="51"/>
      <c r="O256" s="51"/>
      <c r="P256" s="51"/>
      <c r="Q256" s="51"/>
      <c r="R256" s="51"/>
      <c r="S256" s="51"/>
      <c r="T256" s="1"/>
      <c r="U256"/>
    </row>
    <row r="257" spans="1:21" x14ac:dyDescent="0.25">
      <c r="A257" s="109" t="s">
        <v>400</v>
      </c>
      <c r="B257" s="113"/>
      <c r="C257" s="110"/>
      <c r="I257" s="51"/>
      <c r="K257" s="51"/>
      <c r="L257" s="51"/>
      <c r="M257" s="51"/>
      <c r="N257" s="51"/>
      <c r="O257" s="51"/>
      <c r="P257" s="51"/>
      <c r="Q257" s="51"/>
      <c r="R257" s="51"/>
      <c r="S257" s="51"/>
      <c r="T257" s="1"/>
      <c r="U257"/>
    </row>
    <row r="258" spans="1:21" x14ac:dyDescent="0.25">
      <c r="I258" s="51"/>
      <c r="K258" s="51"/>
      <c r="L258" s="51"/>
      <c r="M258" s="51"/>
      <c r="N258" s="51"/>
      <c r="O258" s="51"/>
      <c r="P258" s="51"/>
      <c r="Q258" s="51"/>
      <c r="R258" s="51"/>
      <c r="S258" s="51"/>
      <c r="T258" s="1"/>
      <c r="U258"/>
    </row>
    <row r="259" spans="1:21" x14ac:dyDescent="0.25">
      <c r="A259" s="10" t="s">
        <v>388</v>
      </c>
      <c r="B259" s="189">
        <f>SUM(S88,S133,S199,S217,S243)</f>
        <v>39254450</v>
      </c>
      <c r="C259" s="146" t="s">
        <v>401</v>
      </c>
    </row>
    <row r="260" spans="1:21" x14ac:dyDescent="0.25">
      <c r="A260" s="10" t="s">
        <v>389</v>
      </c>
      <c r="B260" s="189">
        <f>SUM(S20,S42,S61,S81,S104,S121,S128,S143,S162,S172,S185,S196,S217,S231)</f>
        <v>26273510</v>
      </c>
      <c r="G260" s="2"/>
    </row>
    <row r="261" spans="1:21" x14ac:dyDescent="0.25">
      <c r="A261" s="10" t="s">
        <v>390</v>
      </c>
      <c r="B261" s="189">
        <f>C273</f>
        <v>8266400</v>
      </c>
      <c r="G261" s="2"/>
    </row>
    <row r="262" spans="1:21" x14ac:dyDescent="0.25">
      <c r="A262" s="10" t="s">
        <v>391</v>
      </c>
      <c r="B262" s="35">
        <f>C275</f>
        <v>4714540</v>
      </c>
      <c r="G262" s="2"/>
    </row>
    <row r="263" spans="1:21" x14ac:dyDescent="0.25">
      <c r="A263" s="49"/>
      <c r="B263" s="50"/>
      <c r="G263" s="2"/>
    </row>
    <row r="264" spans="1:21" x14ac:dyDescent="0.25">
      <c r="A264" s="10" t="s">
        <v>402</v>
      </c>
      <c r="B264" s="181">
        <f>B260/B259</f>
        <v>0.66931290592531545</v>
      </c>
    </row>
    <row r="265" spans="1:21" x14ac:dyDescent="0.25">
      <c r="A265" s="10" t="s">
        <v>403</v>
      </c>
      <c r="B265" s="35">
        <f>S243</f>
        <v>1941300</v>
      </c>
      <c r="C265" s="125"/>
      <c r="F265" s="2"/>
    </row>
    <row r="266" spans="1:21" x14ac:dyDescent="0.25">
      <c r="A266" s="10" t="s">
        <v>404</v>
      </c>
      <c r="B266" s="35">
        <f>S231</f>
        <v>961300</v>
      </c>
      <c r="C266" s="125"/>
      <c r="D266" s="127"/>
      <c r="F266" s="2"/>
    </row>
    <row r="267" spans="1:21" x14ac:dyDescent="0.25">
      <c r="A267" s="10" t="s">
        <v>405</v>
      </c>
      <c r="B267" s="9">
        <f>B266/B265</f>
        <v>0.49518363982898056</v>
      </c>
      <c r="E267" s="13"/>
      <c r="F267" s="13"/>
    </row>
    <row r="268" spans="1:21" x14ac:dyDescent="0.25">
      <c r="A268" s="10" t="s">
        <v>406</v>
      </c>
      <c r="B268" s="185">
        <f>B265/B259</f>
        <v>4.9454265694717413E-2</v>
      </c>
      <c r="C268" s="126"/>
    </row>
    <row r="270" spans="1:21" x14ac:dyDescent="0.25">
      <c r="A270" s="114" t="s">
        <v>407</v>
      </c>
      <c r="B270" s="11"/>
      <c r="C270" s="11" t="s">
        <v>408</v>
      </c>
      <c r="D270" s="11"/>
      <c r="E270" s="12" t="s">
        <v>409</v>
      </c>
      <c r="F270" s="12" t="s">
        <v>410</v>
      </c>
      <c r="G270" s="12" t="s">
        <v>411</v>
      </c>
      <c r="H270" s="12" t="s">
        <v>412</v>
      </c>
      <c r="I270" s="12" t="s">
        <v>413</v>
      </c>
      <c r="J270" s="12" t="s">
        <v>414</v>
      </c>
      <c r="K270" s="12" t="s">
        <v>415</v>
      </c>
    </row>
    <row r="271" spans="1:21" x14ac:dyDescent="0.25">
      <c r="A271" s="11" t="s">
        <v>416</v>
      </c>
      <c r="B271" s="11" t="s">
        <v>417</v>
      </c>
      <c r="C271" s="32">
        <f>SUM(S20,S42,S61,S81,S104,S121,S128,S143,S162,S172,S185,S196,S214,S231)</f>
        <v>26273510</v>
      </c>
      <c r="D271" s="32"/>
      <c r="E271" s="32">
        <f t="shared" ref="E271:K271" si="69">SUM(L20,L42,L61,L81,L104,L121,L128,L143,L162,L172,L185,L196,L214,L231)</f>
        <v>1831100</v>
      </c>
      <c r="F271" s="32">
        <f t="shared" si="69"/>
        <v>4108890</v>
      </c>
      <c r="G271" s="32">
        <f t="shared" si="69"/>
        <v>5782550</v>
      </c>
      <c r="H271" s="32">
        <f t="shared" si="69"/>
        <v>6464550</v>
      </c>
      <c r="I271" s="32">
        <f t="shared" si="69"/>
        <v>4457220</v>
      </c>
      <c r="J271" s="32">
        <f t="shared" si="69"/>
        <v>2101820</v>
      </c>
      <c r="K271" s="32">
        <f t="shared" si="69"/>
        <v>1527380</v>
      </c>
    </row>
    <row r="272" spans="1:21" x14ac:dyDescent="0.25">
      <c r="A272" s="11" t="s">
        <v>416</v>
      </c>
      <c r="B272" s="11" t="s">
        <v>418</v>
      </c>
      <c r="C272" s="32">
        <f>SUM(S20,S42,S61,S81,S104,S121,S128,S143,S162,S172,S185,S196,S214)</f>
        <v>25312210</v>
      </c>
      <c r="D272" s="32"/>
      <c r="E272" s="32">
        <f t="shared" ref="E272:J272" si="70">SUM(L20,L42,L61,L81,L104,L121,L128,L143,L162,L172,L185,L196)</f>
        <v>1364800</v>
      </c>
      <c r="F272" s="32">
        <f t="shared" si="70"/>
        <v>3835090</v>
      </c>
      <c r="G272" s="32">
        <f t="shared" si="70"/>
        <v>5517750</v>
      </c>
      <c r="H272" s="32">
        <f t="shared" si="70"/>
        <v>6039750</v>
      </c>
      <c r="I272" s="32">
        <f t="shared" si="70"/>
        <v>4197420</v>
      </c>
      <c r="J272" s="32">
        <f t="shared" si="70"/>
        <v>1837020</v>
      </c>
      <c r="K272" s="32">
        <f>SUM(R21,R43,R62,R82,R105,R122,R129,R144,R163,R173,R186,R197,R216,R232)</f>
        <v>877940</v>
      </c>
    </row>
    <row r="273" spans="1:13" x14ac:dyDescent="0.25">
      <c r="A273" s="11" t="s">
        <v>416</v>
      </c>
      <c r="B273" s="11" t="s">
        <v>419</v>
      </c>
      <c r="C273" s="32">
        <f>SUM(S22,S63,S83,S106,S130,S145,S240)</f>
        <v>8266400</v>
      </c>
      <c r="D273" s="32"/>
      <c r="E273" s="32">
        <f t="shared" ref="E273:J273" si="71">SUM(L22,L63,L83,L106,L130,L145,L240)</f>
        <v>193700</v>
      </c>
      <c r="F273" s="32">
        <f t="shared" si="71"/>
        <v>428300</v>
      </c>
      <c r="G273" s="32">
        <f t="shared" si="71"/>
        <v>1643300</v>
      </c>
      <c r="H273" s="32">
        <f t="shared" si="71"/>
        <v>2655800</v>
      </c>
      <c r="I273" s="32">
        <f t="shared" si="71"/>
        <v>2363300</v>
      </c>
      <c r="J273" s="32">
        <f t="shared" si="71"/>
        <v>788300</v>
      </c>
      <c r="K273" s="32">
        <f>SUM(R21,R62,R82,R105,R129,R144,R232,R233,R234,R235,R236, R237,R238,R239)</f>
        <v>193700</v>
      </c>
    </row>
    <row r="274" spans="1:13" x14ac:dyDescent="0.25">
      <c r="A274" s="11" t="s">
        <v>416</v>
      </c>
      <c r="B274" s="11" t="s">
        <v>420</v>
      </c>
      <c r="C274" s="32">
        <f>SUM(S22,S63,S83,S106,S130,S145)</f>
        <v>7286400</v>
      </c>
      <c r="D274" s="32"/>
      <c r="E274" s="32">
        <f t="shared" ref="E274:J274" si="72">SUM(L22,L63,L83,L106,L130,L145)</f>
        <v>53700</v>
      </c>
      <c r="F274" s="32">
        <f t="shared" si="72"/>
        <v>288300</v>
      </c>
      <c r="G274" s="32">
        <f t="shared" si="72"/>
        <v>1503300</v>
      </c>
      <c r="H274" s="32">
        <f t="shared" si="72"/>
        <v>2515800</v>
      </c>
      <c r="I274" s="32">
        <f t="shared" si="72"/>
        <v>2223300</v>
      </c>
      <c r="J274" s="32">
        <f t="shared" si="72"/>
        <v>648300</v>
      </c>
      <c r="K274" s="32">
        <f>SUM(R21,R62,R82,R105,R129,R144)</f>
        <v>53700</v>
      </c>
    </row>
    <row r="275" spans="1:13" x14ac:dyDescent="0.25">
      <c r="A275" s="11" t="s">
        <v>416</v>
      </c>
      <c r="B275" s="11" t="s">
        <v>51</v>
      </c>
      <c r="C275" s="32">
        <f>SUM(S47,S85,)</f>
        <v>4714540</v>
      </c>
      <c r="D275" s="32"/>
      <c r="E275" s="32">
        <f t="shared" ref="E275:J275" si="73">SUM(L47,L85,)</f>
        <v>731280</v>
      </c>
      <c r="F275" s="32">
        <f t="shared" si="73"/>
        <v>902560</v>
      </c>
      <c r="G275" s="32">
        <f t="shared" si="73"/>
        <v>622560</v>
      </c>
      <c r="H275" s="32">
        <f t="shared" si="73"/>
        <v>622560</v>
      </c>
      <c r="I275" s="32">
        <f t="shared" si="73"/>
        <v>622560</v>
      </c>
      <c r="J275" s="32">
        <f t="shared" si="73"/>
        <v>622560</v>
      </c>
      <c r="K275" s="32">
        <f>SUM(R43,R44,R45,R46,R84)</f>
        <v>590460</v>
      </c>
    </row>
    <row r="276" spans="1:13" x14ac:dyDescent="0.25">
      <c r="D276" s="33"/>
    </row>
    <row r="277" spans="1:13" x14ac:dyDescent="0.25">
      <c r="A277" s="114" t="s">
        <v>421</v>
      </c>
      <c r="E277" s="33"/>
      <c r="F277" s="33"/>
      <c r="G277" s="33"/>
      <c r="H277" s="33"/>
      <c r="I277" s="33"/>
      <c r="J277" s="33"/>
      <c r="K277" s="33"/>
      <c r="M277" s="33">
        <f>K277-R244</f>
        <v>-2311540</v>
      </c>
    </row>
    <row r="278" spans="1:13" x14ac:dyDescent="0.25">
      <c r="A278" s="11" t="s">
        <v>422</v>
      </c>
      <c r="B278" s="11" t="s">
        <v>423</v>
      </c>
      <c r="C278" s="32">
        <f>SUM(S22,S63,S83,S145,S236:S239)</f>
        <v>1040400</v>
      </c>
    </row>
    <row r="279" spans="1:13" x14ac:dyDescent="0.25">
      <c r="A279" s="11" t="s">
        <v>422</v>
      </c>
      <c r="B279" s="11" t="s">
        <v>424</v>
      </c>
      <c r="C279" s="32">
        <f>SUM(S106,S130,S232:S235)</f>
        <v>7226000</v>
      </c>
    </row>
    <row r="280" spans="1:13" x14ac:dyDescent="0.25">
      <c r="A280" s="11" t="s">
        <v>425</v>
      </c>
      <c r="B280" s="11" t="s">
        <v>426</v>
      </c>
      <c r="C280" s="32">
        <f>SUM(S47,S85,)</f>
        <v>4714540</v>
      </c>
    </row>
    <row r="281" spans="1:13" x14ac:dyDescent="0.25">
      <c r="A281" s="11" t="s">
        <v>427</v>
      </c>
      <c r="B281" s="11"/>
      <c r="C281" s="32">
        <f>SUM(C278:C280)</f>
        <v>12980940</v>
      </c>
    </row>
    <row r="283" spans="1:13" x14ac:dyDescent="0.25">
      <c r="A283" s="114" t="s">
        <v>428</v>
      </c>
    </row>
    <row r="284" spans="1:13" x14ac:dyDescent="0.25">
      <c r="A284" s="11" t="s">
        <v>429</v>
      </c>
      <c r="B284" s="11">
        <v>1.1000000000000001</v>
      </c>
      <c r="C284" s="32">
        <f>SUM(S21,S43:S46)</f>
        <v>4523740</v>
      </c>
    </row>
    <row r="285" spans="1:13" x14ac:dyDescent="0.25">
      <c r="A285" s="11" t="s">
        <v>429</v>
      </c>
      <c r="B285" s="11">
        <v>1.2</v>
      </c>
      <c r="C285" s="32">
        <f>SUM(S62,S82,S84)</f>
        <v>689400</v>
      </c>
    </row>
    <row r="286" spans="1:13" x14ac:dyDescent="0.25">
      <c r="A286" s="11" t="s">
        <v>429</v>
      </c>
      <c r="B286" s="11">
        <v>2.1</v>
      </c>
      <c r="C286" s="32">
        <f>SUM(S105,S129:S129)</f>
        <v>6750000</v>
      </c>
    </row>
    <row r="287" spans="1:13" x14ac:dyDescent="0.25">
      <c r="A287" s="11" t="s">
        <v>429</v>
      </c>
      <c r="B287" s="11">
        <v>3.1</v>
      </c>
      <c r="C287" s="32">
        <f>SUM(S144)</f>
        <v>37800</v>
      </c>
    </row>
    <row r="288" spans="1:13" x14ac:dyDescent="0.25">
      <c r="A288" s="11" t="s">
        <v>429</v>
      </c>
      <c r="B288" s="11">
        <v>3.2</v>
      </c>
      <c r="C288" s="32">
        <v>0</v>
      </c>
    </row>
    <row r="289" spans="1:12" x14ac:dyDescent="0.25">
      <c r="A289" s="11" t="s">
        <v>429</v>
      </c>
      <c r="B289" s="11" t="s">
        <v>354</v>
      </c>
      <c r="C289" s="32">
        <f>SUM(S232:S239)</f>
        <v>980000</v>
      </c>
    </row>
    <row r="290" spans="1:12" x14ac:dyDescent="0.25">
      <c r="A290" s="11" t="s">
        <v>430</v>
      </c>
      <c r="B290" s="11"/>
      <c r="C290" s="32">
        <f>SUM(C284:C289)</f>
        <v>12980940</v>
      </c>
    </row>
    <row r="292" spans="1:12" x14ac:dyDescent="0.25">
      <c r="A292" s="114" t="s">
        <v>431</v>
      </c>
    </row>
    <row r="293" spans="1:12" x14ac:dyDescent="0.25">
      <c r="A293" s="11" t="s">
        <v>41</v>
      </c>
      <c r="B293" s="32">
        <f t="shared" ref="B293:B299" si="74">SUMIF(G$3:G$239,A293, S$3:S$239)</f>
        <v>1116500</v>
      </c>
    </row>
    <row r="294" spans="1:12" x14ac:dyDescent="0.25">
      <c r="A294" s="11" t="s">
        <v>86</v>
      </c>
      <c r="B294" s="32">
        <f t="shared" si="74"/>
        <v>1258500</v>
      </c>
    </row>
    <row r="295" spans="1:12" x14ac:dyDescent="0.25">
      <c r="A295" s="11" t="s">
        <v>35</v>
      </c>
      <c r="B295" s="32">
        <f t="shared" si="74"/>
        <v>4522450</v>
      </c>
    </row>
    <row r="296" spans="1:12" x14ac:dyDescent="0.25">
      <c r="A296" s="11" t="s">
        <v>48</v>
      </c>
      <c r="B296" s="32">
        <f t="shared" si="74"/>
        <v>17217000</v>
      </c>
    </row>
    <row r="297" spans="1:12" x14ac:dyDescent="0.25">
      <c r="A297" s="11" t="s">
        <v>56</v>
      </c>
      <c r="B297" s="32">
        <f t="shared" si="74"/>
        <v>6502200</v>
      </c>
    </row>
    <row r="298" spans="1:12" x14ac:dyDescent="0.25">
      <c r="A298" s="11" t="s">
        <v>25</v>
      </c>
      <c r="B298" s="32">
        <f t="shared" si="74"/>
        <v>7401300</v>
      </c>
    </row>
    <row r="299" spans="1:12" x14ac:dyDescent="0.25">
      <c r="A299" s="11" t="s">
        <v>33</v>
      </c>
      <c r="B299" s="32">
        <f t="shared" si="74"/>
        <v>1236500</v>
      </c>
    </row>
    <row r="300" spans="1:12" x14ac:dyDescent="0.25">
      <c r="A300" s="11" t="s">
        <v>408</v>
      </c>
      <c r="B300" s="32">
        <f>SUM(B293:B299)</f>
        <v>39254450</v>
      </c>
      <c r="C300" s="31"/>
    </row>
    <row r="302" spans="1:12" x14ac:dyDescent="0.25">
      <c r="A302" s="114" t="s">
        <v>432</v>
      </c>
      <c r="B302" s="11"/>
      <c r="D302" t="s">
        <v>29</v>
      </c>
      <c r="E302" t="s">
        <v>45</v>
      </c>
      <c r="F302" t="s">
        <v>131</v>
      </c>
      <c r="G302" t="s">
        <v>29</v>
      </c>
      <c r="H302" t="s">
        <v>45</v>
      </c>
      <c r="I302" t="s">
        <v>131</v>
      </c>
      <c r="J302" t="s">
        <v>433</v>
      </c>
      <c r="K302" t="s">
        <v>434</v>
      </c>
      <c r="L302" t="s">
        <v>435</v>
      </c>
    </row>
    <row r="303" spans="1:12" ht="25.15" customHeight="1" x14ac:dyDescent="0.25">
      <c r="A303" s="47" t="s">
        <v>436</v>
      </c>
      <c r="B303" s="36">
        <f>SUM(D303:F303)</f>
        <v>6065580</v>
      </c>
      <c r="D303" s="33">
        <f>E$313*J303</f>
        <v>700980</v>
      </c>
      <c r="E303" s="33">
        <f>E$314*K303</f>
        <v>524700</v>
      </c>
      <c r="F303" s="33">
        <f>E$315*L303</f>
        <v>4839900</v>
      </c>
      <c r="G303">
        <v>1</v>
      </c>
      <c r="H303">
        <v>2</v>
      </c>
      <c r="I303">
        <v>65000</v>
      </c>
      <c r="J303">
        <f t="shared" ref="J303:L307" si="75">G303/G$308</f>
        <v>0.2</v>
      </c>
      <c r="K303">
        <f t="shared" si="75"/>
        <v>0.22222222222222221</v>
      </c>
      <c r="L303">
        <f t="shared" si="75"/>
        <v>0.26</v>
      </c>
    </row>
    <row r="304" spans="1:12" ht="45" x14ac:dyDescent="0.25">
      <c r="A304" s="47" t="s">
        <v>437</v>
      </c>
      <c r="B304" s="36">
        <f>SUM(D304:F304)</f>
        <v>6327930</v>
      </c>
      <c r="D304" s="33">
        <f>E$313*J304</f>
        <v>700980</v>
      </c>
      <c r="E304" s="33">
        <f t="shared" ref="E304:E308" si="76">E$314*K304</f>
        <v>787050</v>
      </c>
      <c r="F304" s="33">
        <f t="shared" ref="F304:F308" si="77">E$315*L304</f>
        <v>4839900</v>
      </c>
      <c r="G304">
        <v>1</v>
      </c>
      <c r="H304">
        <v>3</v>
      </c>
      <c r="I304">
        <v>65000</v>
      </c>
      <c r="J304">
        <f t="shared" si="75"/>
        <v>0.2</v>
      </c>
      <c r="K304">
        <f t="shared" ref="K304:K307" si="78">H304/H$308</f>
        <v>0.33333333333333331</v>
      </c>
      <c r="L304">
        <f t="shared" ref="L304:L307" si="79">I304/I$308</f>
        <v>0.26</v>
      </c>
    </row>
    <row r="305" spans="1:13" x14ac:dyDescent="0.25">
      <c r="A305" s="47" t="s">
        <v>438</v>
      </c>
      <c r="B305" s="36">
        <f>SUM(D305:F305)</f>
        <v>4948680</v>
      </c>
      <c r="D305" s="33">
        <f>E$313*J305</f>
        <v>700980</v>
      </c>
      <c r="E305" s="33">
        <f t="shared" si="76"/>
        <v>524700</v>
      </c>
      <c r="F305" s="33">
        <f t="shared" si="77"/>
        <v>3723000</v>
      </c>
      <c r="G305">
        <v>1</v>
      </c>
      <c r="H305">
        <v>2</v>
      </c>
      <c r="I305">
        <v>50000</v>
      </c>
      <c r="J305">
        <f t="shared" si="75"/>
        <v>0.2</v>
      </c>
      <c r="K305">
        <f t="shared" si="78"/>
        <v>0.22222222222222221</v>
      </c>
      <c r="L305">
        <f t="shared" si="79"/>
        <v>0.2</v>
      </c>
    </row>
    <row r="306" spans="1:13" ht="45" x14ac:dyDescent="0.25">
      <c r="A306" s="47" t="s">
        <v>439</v>
      </c>
      <c r="B306" s="36">
        <f>SUM(D306:F306)</f>
        <v>3569430.0000000005</v>
      </c>
      <c r="D306" s="33">
        <f>E$313*J306</f>
        <v>700980</v>
      </c>
      <c r="E306" s="33">
        <f t="shared" si="76"/>
        <v>262350</v>
      </c>
      <c r="F306" s="33">
        <f t="shared" si="77"/>
        <v>2606100.0000000005</v>
      </c>
      <c r="G306">
        <v>1</v>
      </c>
      <c r="H306">
        <v>1</v>
      </c>
      <c r="I306">
        <v>35000</v>
      </c>
      <c r="J306">
        <f t="shared" si="75"/>
        <v>0.2</v>
      </c>
      <c r="K306">
        <f t="shared" si="78"/>
        <v>0.1111111111111111</v>
      </c>
      <c r="L306">
        <f t="shared" si="79"/>
        <v>0.14000000000000001</v>
      </c>
    </row>
    <row r="307" spans="1:13" ht="25.15" customHeight="1" x14ac:dyDescent="0.25">
      <c r="A307" s="47" t="s">
        <v>440</v>
      </c>
      <c r="B307" s="36">
        <f>SUM(D307:F307)</f>
        <v>3569430.0000000005</v>
      </c>
      <c r="D307" s="33">
        <f>E$313*J307</f>
        <v>700980</v>
      </c>
      <c r="E307" s="33">
        <f t="shared" si="76"/>
        <v>262350</v>
      </c>
      <c r="F307" s="33">
        <f t="shared" si="77"/>
        <v>2606100.0000000005</v>
      </c>
      <c r="G307">
        <v>1</v>
      </c>
      <c r="H307">
        <v>1</v>
      </c>
      <c r="I307">
        <v>35000</v>
      </c>
      <c r="J307">
        <f t="shared" si="75"/>
        <v>0.2</v>
      </c>
      <c r="K307">
        <f t="shared" si="78"/>
        <v>0.1111111111111111</v>
      </c>
      <c r="L307">
        <f t="shared" si="79"/>
        <v>0.14000000000000001</v>
      </c>
    </row>
    <row r="308" spans="1:13" ht="30" x14ac:dyDescent="0.25">
      <c r="A308" s="47" t="s">
        <v>441</v>
      </c>
      <c r="B308" s="36">
        <f>SUM(B303:B307)</f>
        <v>24481050</v>
      </c>
      <c r="D308" s="33">
        <f t="shared" ref="D308:L308" si="80">SUM(D303:D307)</f>
        <v>3504900</v>
      </c>
      <c r="E308" s="33">
        <f t="shared" si="76"/>
        <v>2361150</v>
      </c>
      <c r="F308" s="33">
        <f t="shared" si="77"/>
        <v>18615000</v>
      </c>
      <c r="G308">
        <f t="shared" si="80"/>
        <v>5</v>
      </c>
      <c r="H308">
        <f t="shared" si="80"/>
        <v>9</v>
      </c>
      <c r="I308">
        <f t="shared" si="80"/>
        <v>250000</v>
      </c>
      <c r="J308">
        <f t="shared" si="80"/>
        <v>1</v>
      </c>
      <c r="K308">
        <f t="shared" si="80"/>
        <v>1</v>
      </c>
      <c r="L308">
        <f t="shared" si="80"/>
        <v>1</v>
      </c>
    </row>
    <row r="309" spans="1:13" x14ac:dyDescent="0.25">
      <c r="A309" s="11"/>
      <c r="B309" s="11"/>
    </row>
    <row r="310" spans="1:13" ht="30" x14ac:dyDescent="0.25">
      <c r="A310" s="47" t="s">
        <v>442</v>
      </c>
      <c r="B310" s="32">
        <f>B259-B308</f>
        <v>14773400</v>
      </c>
    </row>
    <row r="311" spans="1:13" x14ac:dyDescent="0.25">
      <c r="A311" s="11" t="s">
        <v>408</v>
      </c>
      <c r="B311" s="32">
        <f>SUM(B308,B310)</f>
        <v>39254450</v>
      </c>
    </row>
    <row r="313" spans="1:13" x14ac:dyDescent="0.25">
      <c r="D313" t="s">
        <v>29</v>
      </c>
      <c r="E313" s="45">
        <f>SUMIF(T$3:T$239,D313, S$3:S$239)</f>
        <v>3504900</v>
      </c>
    </row>
    <row r="314" spans="1:13" x14ac:dyDescent="0.25">
      <c r="D314" t="s">
        <v>45</v>
      </c>
      <c r="E314" s="45">
        <f>SUMIF(T$3:T$239,D314, S$3:S$239)</f>
        <v>2361150</v>
      </c>
    </row>
    <row r="315" spans="1:13" x14ac:dyDescent="0.25">
      <c r="D315" t="s">
        <v>131</v>
      </c>
      <c r="E315" s="45">
        <f>SUMIF(T$3:T$239,D315, S$3:S$239)</f>
        <v>18615000</v>
      </c>
      <c r="L315" s="34"/>
      <c r="M315" s="33"/>
    </row>
    <row r="316" spans="1:13" ht="30" x14ac:dyDescent="0.25">
      <c r="D316" s="46" t="s">
        <v>441</v>
      </c>
      <c r="E316" s="33">
        <f>SUM(E313:E315)</f>
        <v>24481050</v>
      </c>
    </row>
  </sheetData>
  <autoFilter ref="A2:R247"/>
  <mergeCells count="3">
    <mergeCell ref="B200:B217"/>
    <mergeCell ref="C200:C217"/>
    <mergeCell ref="D200:D215"/>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D16" sqref="D16"/>
    </sheetView>
  </sheetViews>
  <sheetFormatPr defaultRowHeight="15" x14ac:dyDescent="0.25"/>
  <cols>
    <col min="1" max="1" width="21.42578125" customWidth="1"/>
    <col min="2" max="2" width="21.85546875" customWidth="1"/>
    <col min="3" max="3" width="23.7109375" customWidth="1"/>
    <col min="4" max="4" width="31.7109375" customWidth="1"/>
    <col min="8" max="8" width="9.85546875" bestFit="1" customWidth="1"/>
  </cols>
  <sheetData>
    <row r="1" spans="1:8" x14ac:dyDescent="0.25">
      <c r="A1" s="148"/>
      <c r="B1" s="148" t="s">
        <v>443</v>
      </c>
      <c r="C1" s="148" t="s">
        <v>444</v>
      </c>
      <c r="D1" s="148" t="s">
        <v>445</v>
      </c>
    </row>
    <row r="2" spans="1:8" x14ac:dyDescent="0.25">
      <c r="A2" s="149" t="s">
        <v>389</v>
      </c>
      <c r="B2" s="153">
        <v>26773510</v>
      </c>
      <c r="C2" s="153">
        <v>26273510</v>
      </c>
      <c r="D2" s="153">
        <v>500000</v>
      </c>
    </row>
    <row r="3" spans="1:8" x14ac:dyDescent="0.25">
      <c r="A3" s="149" t="s">
        <v>390</v>
      </c>
      <c r="B3" s="153">
        <v>18391400</v>
      </c>
      <c r="C3" s="153">
        <v>8266400</v>
      </c>
      <c r="D3" s="153">
        <v>10125000</v>
      </c>
    </row>
    <row r="4" spans="1:8" x14ac:dyDescent="0.25">
      <c r="A4" s="149" t="s">
        <v>391</v>
      </c>
      <c r="B4" s="153">
        <v>4714540</v>
      </c>
      <c r="C4" s="153">
        <v>4714540</v>
      </c>
      <c r="D4" s="148" t="s">
        <v>773</v>
      </c>
    </row>
    <row r="5" spans="1:8" x14ac:dyDescent="0.25">
      <c r="A5" s="149" t="s">
        <v>388</v>
      </c>
      <c r="B5" s="153">
        <v>49879450</v>
      </c>
      <c r="C5" s="153">
        <v>39254450</v>
      </c>
      <c r="D5" s="153">
        <v>10625000</v>
      </c>
      <c r="G5" s="169"/>
      <c r="H5" s="137"/>
    </row>
    <row r="6" spans="1:8" x14ac:dyDescent="0.25">
      <c r="A6" s="148"/>
      <c r="B6" s="148"/>
      <c r="C6" s="148"/>
      <c r="D6" s="148"/>
    </row>
    <row r="7" spans="1:8" x14ac:dyDescent="0.25">
      <c r="A7" s="149" t="s">
        <v>402</v>
      </c>
      <c r="B7" s="150">
        <v>0.54</v>
      </c>
      <c r="C7" s="150">
        <v>0.67</v>
      </c>
      <c r="D7" s="148" t="s">
        <v>770</v>
      </c>
    </row>
    <row r="8" spans="1:8" x14ac:dyDescent="0.25">
      <c r="A8" s="149" t="s">
        <v>403</v>
      </c>
      <c r="B8" s="156">
        <v>2089800</v>
      </c>
      <c r="C8" s="153">
        <v>2089800</v>
      </c>
      <c r="D8" s="154" t="s">
        <v>772</v>
      </c>
    </row>
    <row r="9" spans="1:8" x14ac:dyDescent="0.25">
      <c r="A9" s="149" t="s">
        <v>404</v>
      </c>
      <c r="B9" s="155">
        <v>1109800</v>
      </c>
      <c r="C9" s="153">
        <v>1109800</v>
      </c>
      <c r="D9" s="154" t="s">
        <v>772</v>
      </c>
    </row>
    <row r="10" spans="1:8" x14ac:dyDescent="0.25">
      <c r="A10" s="149" t="s">
        <v>405</v>
      </c>
      <c r="B10" s="148" t="s">
        <v>446</v>
      </c>
      <c r="C10" s="150">
        <v>0.53110000000000002</v>
      </c>
      <c r="D10" s="154" t="s">
        <v>772</v>
      </c>
    </row>
    <row r="11" spans="1:8" x14ac:dyDescent="0.25">
      <c r="A11" s="149" t="s">
        <v>406</v>
      </c>
      <c r="B11" s="148" t="s">
        <v>447</v>
      </c>
      <c r="C11" s="150">
        <v>0.05</v>
      </c>
      <c r="D11" s="148" t="s">
        <v>771</v>
      </c>
    </row>
    <row r="12" spans="1:8" x14ac:dyDescent="0.25">
      <c r="A12" s="148"/>
      <c r="B12" s="148"/>
      <c r="C12" s="148"/>
      <c r="D12" s="148"/>
    </row>
    <row r="13" spans="1:8" x14ac:dyDescent="0.25">
      <c r="A13" s="151" t="s">
        <v>407</v>
      </c>
      <c r="B13" s="148"/>
      <c r="C13" s="148"/>
      <c r="D13" s="148"/>
    </row>
    <row r="14" spans="1:8" x14ac:dyDescent="0.25">
      <c r="A14" s="152" t="s">
        <v>417</v>
      </c>
      <c r="B14" s="153">
        <v>26773510</v>
      </c>
      <c r="C14" s="153">
        <v>26273510</v>
      </c>
      <c r="D14" s="153">
        <v>500000</v>
      </c>
    </row>
    <row r="15" spans="1:8" x14ac:dyDescent="0.25">
      <c r="A15" s="152" t="s">
        <v>418</v>
      </c>
      <c r="B15" s="153">
        <v>25663710</v>
      </c>
      <c r="C15" s="153">
        <v>25163710</v>
      </c>
      <c r="D15" s="153">
        <v>500000</v>
      </c>
    </row>
    <row r="16" spans="1:8" x14ac:dyDescent="0.25">
      <c r="A16" s="152" t="s">
        <v>419</v>
      </c>
      <c r="B16" s="153">
        <v>18391400</v>
      </c>
      <c r="C16" s="153">
        <v>8266400</v>
      </c>
      <c r="D16" s="153">
        <v>10125000</v>
      </c>
    </row>
    <row r="17" spans="1:4" x14ac:dyDescent="0.25">
      <c r="A17" s="152" t="s">
        <v>420</v>
      </c>
      <c r="B17" s="153">
        <v>17411400</v>
      </c>
      <c r="C17" s="153">
        <v>7286400</v>
      </c>
      <c r="D17" s="153">
        <v>10125000</v>
      </c>
    </row>
    <row r="18" spans="1:4" x14ac:dyDescent="0.25">
      <c r="A18" s="152" t="s">
        <v>51</v>
      </c>
      <c r="B18" s="153">
        <v>4714540</v>
      </c>
      <c r="C18" s="153">
        <v>4714540</v>
      </c>
      <c r="D18" s="148" t="s">
        <v>774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CK227"/>
  <sheetViews>
    <sheetView topLeftCell="A229" zoomScaleNormal="100" workbookViewId="0">
      <selection activeCell="C204" sqref="C204"/>
    </sheetView>
  </sheetViews>
  <sheetFormatPr defaultColWidth="8.7109375" defaultRowHeight="15" x14ac:dyDescent="0.25"/>
  <cols>
    <col min="1" max="1" width="22.5703125" style="1" customWidth="1"/>
    <col min="2" max="2" width="63.5703125" style="1" customWidth="1"/>
    <col min="3" max="3" width="76.28515625" style="1" customWidth="1"/>
    <col min="4" max="4" width="21.85546875" style="1" customWidth="1"/>
    <col min="5" max="16384" width="8.7109375" style="1"/>
  </cols>
  <sheetData>
    <row r="1" spans="1:89" x14ac:dyDescent="0.25">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row>
    <row r="2" spans="1:89" x14ac:dyDescent="0.25">
      <c r="A2" s="4" t="s">
        <v>0</v>
      </c>
      <c r="B2" s="4" t="s">
        <v>448</v>
      </c>
      <c r="C2" s="4" t="s">
        <v>449</v>
      </c>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row>
    <row r="3" spans="1:89" s="18" customFormat="1" ht="30" x14ac:dyDescent="0.25">
      <c r="A3" s="17" t="s">
        <v>19</v>
      </c>
      <c r="B3" s="17" t="s">
        <v>450</v>
      </c>
      <c r="C3" s="17" t="s">
        <v>451</v>
      </c>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row>
    <row r="4" spans="1:89" s="18" customFormat="1" ht="30" x14ac:dyDescent="0.25">
      <c r="A4" s="17" t="s">
        <v>28</v>
      </c>
      <c r="B4" s="17" t="s">
        <v>452</v>
      </c>
      <c r="C4" s="17" t="s">
        <v>453</v>
      </c>
      <c r="D4" s="26" t="s">
        <v>29</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row>
    <row r="5" spans="1:89" s="18" customFormat="1" ht="30" x14ac:dyDescent="0.25">
      <c r="A5" s="17" t="s">
        <v>30</v>
      </c>
      <c r="B5" s="23" t="s">
        <v>454</v>
      </c>
      <c r="C5" s="23" t="s">
        <v>455</v>
      </c>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row>
    <row r="6" spans="1:89" s="18" customFormat="1" ht="45" x14ac:dyDescent="0.25">
      <c r="A6" s="17" t="s">
        <v>32</v>
      </c>
      <c r="B6" s="23" t="s">
        <v>456</v>
      </c>
      <c r="C6" s="23" t="s">
        <v>457</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row>
    <row r="7" spans="1:89" s="18" customFormat="1" ht="26.45" customHeight="1" x14ac:dyDescent="0.25">
      <c r="A7" s="17" t="s">
        <v>34</v>
      </c>
      <c r="B7" s="23" t="s">
        <v>458</v>
      </c>
      <c r="C7" s="23" t="s">
        <v>459</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row>
    <row r="8" spans="1:89" s="18" customFormat="1" ht="28.15" customHeight="1" x14ac:dyDescent="0.25">
      <c r="A8" s="17" t="s">
        <v>37</v>
      </c>
      <c r="B8" s="23" t="s">
        <v>460</v>
      </c>
      <c r="C8" s="23" t="s">
        <v>461</v>
      </c>
      <c r="D8" s="26" t="s">
        <v>29</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row>
    <row r="9" spans="1:89" s="18" customFormat="1" ht="30" x14ac:dyDescent="0.25">
      <c r="A9" s="17" t="s">
        <v>39</v>
      </c>
      <c r="B9" s="23" t="s">
        <v>462</v>
      </c>
      <c r="C9" s="23" t="s">
        <v>461</v>
      </c>
      <c r="D9" s="26" t="s">
        <v>29</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row>
    <row r="10" spans="1:89" s="18" customFormat="1" x14ac:dyDescent="0.25">
      <c r="A10" s="17" t="s">
        <v>40</v>
      </c>
      <c r="B10" s="17" t="s">
        <v>463</v>
      </c>
      <c r="C10" s="17" t="s">
        <v>464</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row>
    <row r="11" spans="1:89" s="18" customFormat="1" x14ac:dyDescent="0.25">
      <c r="A11" s="17" t="s">
        <v>42</v>
      </c>
      <c r="B11" s="17" t="s">
        <v>465</v>
      </c>
      <c r="C11" s="17" t="s">
        <v>466</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row>
    <row r="12" spans="1:89" s="18" customFormat="1" ht="30" x14ac:dyDescent="0.25">
      <c r="A12" s="17" t="s">
        <v>43</v>
      </c>
      <c r="B12" s="17" t="s">
        <v>467</v>
      </c>
      <c r="C12" s="17" t="s">
        <v>468</v>
      </c>
      <c r="D12" s="26" t="s">
        <v>29</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row>
    <row r="13" spans="1:89" s="18" customFormat="1" ht="30" x14ac:dyDescent="0.25">
      <c r="A13" s="17" t="s">
        <v>44</v>
      </c>
      <c r="B13" s="17" t="s">
        <v>469</v>
      </c>
      <c r="C13" s="17" t="s">
        <v>470</v>
      </c>
      <c r="D13" s="26" t="s">
        <v>45</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row>
    <row r="14" spans="1:89" s="18" customFormat="1" ht="30" x14ac:dyDescent="0.25">
      <c r="A14" s="17" t="s">
        <v>46</v>
      </c>
      <c r="B14" s="17" t="s">
        <v>471</v>
      </c>
      <c r="C14" s="17" t="s">
        <v>472</v>
      </c>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row>
    <row r="15" spans="1:89" s="18" customFormat="1" ht="30" x14ac:dyDescent="0.25">
      <c r="A15" s="17" t="s">
        <v>47</v>
      </c>
      <c r="B15" s="17" t="s">
        <v>473</v>
      </c>
      <c r="C15" s="17" t="s">
        <v>474</v>
      </c>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row>
    <row r="16" spans="1:89" s="20" customFormat="1" ht="30" x14ac:dyDescent="0.25">
      <c r="A16" s="19" t="s">
        <v>49</v>
      </c>
      <c r="B16" s="19" t="s">
        <v>475</v>
      </c>
      <c r="C16" s="19" t="s">
        <v>476</v>
      </c>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row>
    <row r="17" spans="1:89" s="22" customFormat="1" x14ac:dyDescent="0.25">
      <c r="A17" s="21" t="s">
        <v>52</v>
      </c>
      <c r="B17" s="21" t="s">
        <v>477</v>
      </c>
      <c r="C17" s="21" t="s">
        <v>478</v>
      </c>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row>
    <row r="18" spans="1:89" s="22" customFormat="1" x14ac:dyDescent="0.25">
      <c r="A18" s="21" t="s">
        <v>55</v>
      </c>
      <c r="B18" s="21" t="s">
        <v>479</v>
      </c>
      <c r="C18" s="21" t="s">
        <v>480</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row>
    <row r="19" spans="1:89" s="22" customFormat="1" x14ac:dyDescent="0.25">
      <c r="A19" s="21" t="s">
        <v>58</v>
      </c>
      <c r="B19" s="21" t="s">
        <v>481</v>
      </c>
      <c r="C19" s="21" t="s">
        <v>482</v>
      </c>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row>
    <row r="20" spans="1:89" x14ac:dyDescent="0.25">
      <c r="A20" s="3"/>
      <c r="B20" s="3"/>
      <c r="C20" s="3"/>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row>
    <row r="21" spans="1:89" ht="30" x14ac:dyDescent="0.25">
      <c r="A21" s="3" t="s">
        <v>61</v>
      </c>
      <c r="B21" s="3" t="s">
        <v>483</v>
      </c>
      <c r="C21" s="27" t="s">
        <v>484</v>
      </c>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row>
    <row r="22" spans="1:89" x14ac:dyDescent="0.25">
      <c r="A22" s="3"/>
      <c r="B22" s="3"/>
      <c r="C22" s="3"/>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row>
    <row r="23" spans="1:89" x14ac:dyDescent="0.25">
      <c r="A23" s="3"/>
      <c r="B23" s="3"/>
      <c r="C23" s="3"/>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row>
    <row r="24" spans="1:89" s="20" customFormat="1" x14ac:dyDescent="0.25">
      <c r="A24" s="19" t="s">
        <v>67</v>
      </c>
      <c r="B24" s="19" t="s">
        <v>485</v>
      </c>
      <c r="C24" s="182" t="s">
        <v>486</v>
      </c>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row>
    <row r="25" spans="1:89" s="20" customFormat="1" ht="45" x14ac:dyDescent="0.25">
      <c r="A25" s="19" t="s">
        <v>70</v>
      </c>
      <c r="B25" s="19" t="s">
        <v>487</v>
      </c>
      <c r="C25" s="182" t="s">
        <v>488</v>
      </c>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row>
    <row r="26" spans="1:89" s="20" customFormat="1" ht="45" x14ac:dyDescent="0.25">
      <c r="A26" s="19" t="s">
        <v>71</v>
      </c>
      <c r="B26" s="19" t="s">
        <v>489</v>
      </c>
      <c r="C26" s="182" t="s">
        <v>490</v>
      </c>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row>
    <row r="27" spans="1:89" s="20" customFormat="1" ht="30" x14ac:dyDescent="0.25">
      <c r="A27" s="19" t="s">
        <v>72</v>
      </c>
      <c r="B27" s="19" t="s">
        <v>491</v>
      </c>
      <c r="C27" s="182" t="s">
        <v>492</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row>
    <row r="28" spans="1:89" s="20" customFormat="1" ht="45" x14ac:dyDescent="0.25">
      <c r="A28" s="19" t="s">
        <v>73</v>
      </c>
      <c r="B28" s="19" t="s">
        <v>493</v>
      </c>
      <c r="C28" s="182" t="s">
        <v>494</v>
      </c>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row>
    <row r="29" spans="1:89" s="20" customFormat="1" ht="30" x14ac:dyDescent="0.25">
      <c r="A29" s="19" t="s">
        <v>74</v>
      </c>
      <c r="B29" s="19" t="s">
        <v>495</v>
      </c>
      <c r="C29" s="182" t="s">
        <v>496</v>
      </c>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row>
    <row r="30" spans="1:89" s="20" customFormat="1" ht="30" x14ac:dyDescent="0.25">
      <c r="A30" s="19" t="s">
        <v>75</v>
      </c>
      <c r="B30" s="19" t="s">
        <v>497</v>
      </c>
      <c r="C30" s="182" t="s">
        <v>498</v>
      </c>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row>
    <row r="31" spans="1:89" s="20" customFormat="1" ht="30" x14ac:dyDescent="0.25">
      <c r="A31" s="19" t="s">
        <v>76</v>
      </c>
      <c r="B31" s="19" t="s">
        <v>499</v>
      </c>
      <c r="C31" s="19" t="s">
        <v>500</v>
      </c>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row>
    <row r="32" spans="1:89" s="20" customFormat="1" ht="30" x14ac:dyDescent="0.25">
      <c r="A32" s="19" t="s">
        <v>77</v>
      </c>
      <c r="B32" s="19" t="s">
        <v>501</v>
      </c>
      <c r="C32" s="19" t="s">
        <v>502</v>
      </c>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row>
    <row r="33" spans="1:89" s="20" customFormat="1" ht="45" x14ac:dyDescent="0.25">
      <c r="A33" s="19" t="s">
        <v>78</v>
      </c>
      <c r="B33" s="19" t="s">
        <v>503</v>
      </c>
      <c r="C33" s="19" t="s">
        <v>504</v>
      </c>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row>
    <row r="34" spans="1:89" s="20" customFormat="1" ht="45" x14ac:dyDescent="0.25">
      <c r="A34" s="19" t="s">
        <v>80</v>
      </c>
      <c r="B34" s="19" t="s">
        <v>505</v>
      </c>
      <c r="C34" s="19" t="s">
        <v>506</v>
      </c>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row>
    <row r="35" spans="1:89" s="20" customFormat="1" ht="30" x14ac:dyDescent="0.25">
      <c r="A35" s="19" t="s">
        <v>81</v>
      </c>
      <c r="B35" s="19" t="s">
        <v>471</v>
      </c>
      <c r="C35" s="19" t="s">
        <v>507</v>
      </c>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row>
    <row r="36" spans="1:89" s="20" customFormat="1" ht="45" x14ac:dyDescent="0.25">
      <c r="A36" s="19" t="s">
        <v>82</v>
      </c>
      <c r="B36" s="19" t="s">
        <v>456</v>
      </c>
      <c r="C36" s="19" t="s">
        <v>508</v>
      </c>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row>
    <row r="37" spans="1:89" s="20" customFormat="1" ht="45" x14ac:dyDescent="0.25">
      <c r="A37" s="19" t="s">
        <v>83</v>
      </c>
      <c r="B37" s="19" t="s">
        <v>456</v>
      </c>
      <c r="C37" s="19" t="s">
        <v>509</v>
      </c>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row>
    <row r="38" spans="1:89" s="22" customFormat="1" ht="45" x14ac:dyDescent="0.25">
      <c r="A38" s="21" t="s">
        <v>84</v>
      </c>
      <c r="B38" s="21" t="s">
        <v>510</v>
      </c>
      <c r="C38" s="21" t="s">
        <v>511</v>
      </c>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row>
    <row r="39" spans="1:89" s="22" customFormat="1" x14ac:dyDescent="0.25">
      <c r="A39" s="21" t="s">
        <v>87</v>
      </c>
      <c r="B39" s="21" t="s">
        <v>479</v>
      </c>
      <c r="C39" s="21" t="s">
        <v>512</v>
      </c>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row>
    <row r="40" spans="1:89" s="22" customFormat="1" ht="27" customHeight="1" x14ac:dyDescent="0.25">
      <c r="A40" s="21" t="s">
        <v>88</v>
      </c>
      <c r="B40" s="21" t="s">
        <v>481</v>
      </c>
      <c r="C40" s="21" t="s">
        <v>513</v>
      </c>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row>
    <row r="41" spans="1:89" s="22" customFormat="1" x14ac:dyDescent="0.25">
      <c r="A41" s="21" t="s">
        <v>89</v>
      </c>
      <c r="B41" s="21" t="s">
        <v>481</v>
      </c>
      <c r="C41" s="21" t="s">
        <v>482</v>
      </c>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row>
    <row r="42" spans="1:89" x14ac:dyDescent="0.25">
      <c r="A42" s="3"/>
      <c r="B42" s="3"/>
      <c r="C42" s="3"/>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row>
    <row r="43" spans="1:89" ht="30" x14ac:dyDescent="0.25">
      <c r="A43" s="3" t="s">
        <v>92</v>
      </c>
      <c r="B43" s="3" t="s">
        <v>514</v>
      </c>
      <c r="C43" s="27" t="s">
        <v>515</v>
      </c>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row>
    <row r="44" spans="1:89" ht="30" x14ac:dyDescent="0.25">
      <c r="A44" s="3" t="s">
        <v>94</v>
      </c>
      <c r="B44" s="3" t="s">
        <v>516</v>
      </c>
      <c r="C44" s="27" t="s">
        <v>517</v>
      </c>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row>
    <row r="45" spans="1:89" ht="45" x14ac:dyDescent="0.25">
      <c r="A45" s="3" t="s">
        <v>95</v>
      </c>
      <c r="B45" s="3" t="s">
        <v>518</v>
      </c>
      <c r="C45" s="3" t="s">
        <v>519</v>
      </c>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row>
    <row r="46" spans="1:89" ht="30" x14ac:dyDescent="0.25">
      <c r="A46" s="3" t="s">
        <v>96</v>
      </c>
      <c r="B46" s="3" t="s">
        <v>520</v>
      </c>
      <c r="C46" s="27" t="s">
        <v>521</v>
      </c>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row>
    <row r="47" spans="1:89" x14ac:dyDescent="0.25">
      <c r="A47" s="3"/>
      <c r="B47" s="3"/>
      <c r="C47" s="3"/>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row>
    <row r="48" spans="1:89" x14ac:dyDescent="0.25">
      <c r="A48" s="3"/>
      <c r="B48" s="3"/>
      <c r="C48" s="3"/>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row>
    <row r="49" spans="1:89" x14ac:dyDescent="0.25">
      <c r="A49" s="3"/>
      <c r="B49" s="3"/>
      <c r="C49" s="3"/>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row>
    <row r="50" spans="1:89" s="18" customFormat="1" ht="45" x14ac:dyDescent="0.25">
      <c r="A50" s="17" t="s">
        <v>103</v>
      </c>
      <c r="B50" s="17" t="s">
        <v>522</v>
      </c>
      <c r="C50" s="17" t="s">
        <v>523</v>
      </c>
      <c r="D50" s="26" t="s">
        <v>45</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row>
    <row r="51" spans="1:89" s="18" customFormat="1" ht="45" x14ac:dyDescent="0.25">
      <c r="A51" s="17" t="s">
        <v>107</v>
      </c>
      <c r="B51" s="17" t="s">
        <v>524</v>
      </c>
      <c r="C51" s="17" t="s">
        <v>525</v>
      </c>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row>
    <row r="52" spans="1:89" s="18" customFormat="1" ht="30" x14ac:dyDescent="0.25">
      <c r="A52" s="17" t="s">
        <v>108</v>
      </c>
      <c r="B52" s="17" t="s">
        <v>526</v>
      </c>
      <c r="C52" s="17" t="s">
        <v>527</v>
      </c>
      <c r="D52" s="26" t="s">
        <v>45</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row>
    <row r="53" spans="1:89" s="22" customFormat="1" x14ac:dyDescent="0.25">
      <c r="A53" s="21" t="s">
        <v>109</v>
      </c>
      <c r="B53" s="21" t="s">
        <v>528</v>
      </c>
      <c r="C53" s="21" t="s">
        <v>529</v>
      </c>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row>
    <row r="54" spans="1:89" s="22" customFormat="1" ht="30" x14ac:dyDescent="0.25">
      <c r="A54" s="21" t="s">
        <v>111</v>
      </c>
      <c r="B54" s="21" t="s">
        <v>530</v>
      </c>
      <c r="C54" s="21" t="s">
        <v>531</v>
      </c>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row>
    <row r="55" spans="1:89" s="22" customFormat="1" ht="30" x14ac:dyDescent="0.25">
      <c r="A55" s="21" t="s">
        <v>112</v>
      </c>
      <c r="B55" s="21" t="s">
        <v>532</v>
      </c>
      <c r="C55" s="21" t="s">
        <v>533</v>
      </c>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row>
    <row r="56" spans="1:89" s="22" customFormat="1" ht="30" x14ac:dyDescent="0.25">
      <c r="A56" s="21" t="s">
        <v>113</v>
      </c>
      <c r="B56" s="21" t="s">
        <v>532</v>
      </c>
      <c r="C56" s="21" t="s">
        <v>534</v>
      </c>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row>
    <row r="57" spans="1:89" s="22" customFormat="1" x14ac:dyDescent="0.25">
      <c r="A57" s="21" t="s">
        <v>114</v>
      </c>
      <c r="B57" s="21" t="s">
        <v>479</v>
      </c>
      <c r="C57" s="21" t="s">
        <v>535</v>
      </c>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row>
    <row r="58" spans="1:89" s="22" customFormat="1" x14ac:dyDescent="0.25">
      <c r="A58" s="21" t="s">
        <v>115</v>
      </c>
      <c r="B58" s="21" t="s">
        <v>481</v>
      </c>
      <c r="C58" s="21" t="s">
        <v>536</v>
      </c>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row>
    <row r="59" spans="1:89" s="22" customFormat="1" ht="30" x14ac:dyDescent="0.25">
      <c r="A59" s="21" t="s">
        <v>116</v>
      </c>
      <c r="B59" s="21" t="s">
        <v>537</v>
      </c>
      <c r="C59" s="21" t="s">
        <v>538</v>
      </c>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row>
    <row r="60" spans="1:89" s="22" customFormat="1" x14ac:dyDescent="0.25">
      <c r="A60" s="21" t="s">
        <v>117</v>
      </c>
      <c r="B60" s="21" t="s">
        <v>481</v>
      </c>
      <c r="C60" s="21" t="s">
        <v>539</v>
      </c>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row>
    <row r="61" spans="1:89" x14ac:dyDescent="0.25">
      <c r="A61" s="3"/>
      <c r="B61" s="3"/>
      <c r="C61" s="3"/>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row>
    <row r="62" spans="1:89" ht="45" x14ac:dyDescent="0.25">
      <c r="A62" s="3" t="s">
        <v>120</v>
      </c>
      <c r="B62" s="3" t="s">
        <v>540</v>
      </c>
      <c r="C62" s="27" t="s">
        <v>541</v>
      </c>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row>
    <row r="63" spans="1:89" x14ac:dyDescent="0.25">
      <c r="A63" s="3"/>
      <c r="B63" s="3"/>
      <c r="C63" s="3"/>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row>
    <row r="64" spans="1:89" x14ac:dyDescent="0.25">
      <c r="A64" s="3"/>
      <c r="B64" s="3"/>
      <c r="C64" s="3"/>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row>
    <row r="65" spans="1:89" s="18" customFormat="1" ht="42" customHeight="1" x14ac:dyDescent="0.25">
      <c r="A65" s="17" t="s">
        <v>126</v>
      </c>
      <c r="B65" s="17" t="s">
        <v>542</v>
      </c>
      <c r="C65" s="23" t="s">
        <v>543</v>
      </c>
      <c r="D65" s="26" t="s">
        <v>29</v>
      </c>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row>
    <row r="66" spans="1:89" s="18" customFormat="1" ht="45" x14ac:dyDescent="0.25">
      <c r="A66" s="17" t="s">
        <v>129</v>
      </c>
      <c r="B66" s="17" t="s">
        <v>544</v>
      </c>
      <c r="C66" s="23" t="s">
        <v>545</v>
      </c>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row>
    <row r="67" spans="1:89" s="18" customFormat="1" ht="30" x14ac:dyDescent="0.25">
      <c r="A67" s="17" t="s">
        <v>130</v>
      </c>
      <c r="B67" s="17" t="s">
        <v>546</v>
      </c>
      <c r="C67" s="17" t="s">
        <v>547</v>
      </c>
      <c r="D67" s="26" t="s">
        <v>131</v>
      </c>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row>
    <row r="68" spans="1:89" s="18" customFormat="1" ht="30" x14ac:dyDescent="0.25">
      <c r="A68" s="17" t="s">
        <v>132</v>
      </c>
      <c r="B68" s="17" t="s">
        <v>548</v>
      </c>
      <c r="C68" s="17" t="s">
        <v>549</v>
      </c>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c r="CJ68" s="26"/>
      <c r="CK68" s="26"/>
    </row>
    <row r="69" spans="1:89" s="18" customFormat="1" x14ac:dyDescent="0.25">
      <c r="A69" s="17" t="s">
        <v>133</v>
      </c>
      <c r="B69" s="17" t="s">
        <v>550</v>
      </c>
      <c r="C69" s="17" t="s">
        <v>551</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row>
    <row r="70" spans="1:89" s="18" customFormat="1" ht="30" x14ac:dyDescent="0.25">
      <c r="A70" s="17" t="s">
        <v>134</v>
      </c>
      <c r="B70" s="17" t="s">
        <v>552</v>
      </c>
      <c r="C70" s="17" t="s">
        <v>553</v>
      </c>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row>
    <row r="71" spans="1:89" s="18" customFormat="1" ht="30" x14ac:dyDescent="0.25">
      <c r="A71" s="17" t="s">
        <v>135</v>
      </c>
      <c r="B71" s="17" t="s">
        <v>554</v>
      </c>
      <c r="C71" s="17" t="s">
        <v>555</v>
      </c>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row>
    <row r="72" spans="1:89" s="18" customFormat="1" ht="30" x14ac:dyDescent="0.25">
      <c r="A72" s="17" t="s">
        <v>136</v>
      </c>
      <c r="B72" s="17" t="s">
        <v>556</v>
      </c>
      <c r="C72" s="17" t="s">
        <v>557</v>
      </c>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row>
    <row r="73" spans="1:89" s="18" customFormat="1" ht="30" x14ac:dyDescent="0.25">
      <c r="A73" s="17" t="s">
        <v>137</v>
      </c>
      <c r="B73" s="17" t="s">
        <v>558</v>
      </c>
      <c r="C73" s="17" t="s">
        <v>559</v>
      </c>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row>
    <row r="74" spans="1:89" s="18" customFormat="1" ht="45" x14ac:dyDescent="0.25">
      <c r="A74" s="17" t="s">
        <v>138</v>
      </c>
      <c r="B74" s="17" t="s">
        <v>524</v>
      </c>
      <c r="C74" s="17" t="s">
        <v>560</v>
      </c>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row>
    <row r="75" spans="1:89" s="20" customFormat="1" ht="45" x14ac:dyDescent="0.25">
      <c r="A75" s="19" t="s">
        <v>139</v>
      </c>
      <c r="B75" s="19" t="s">
        <v>561</v>
      </c>
      <c r="C75" s="19" t="s">
        <v>562</v>
      </c>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row>
    <row r="76" spans="1:89" s="20" customFormat="1" ht="45" x14ac:dyDescent="0.25">
      <c r="A76" s="19" t="s">
        <v>141</v>
      </c>
      <c r="B76" s="19" t="s">
        <v>563</v>
      </c>
      <c r="C76" s="182" t="s">
        <v>564</v>
      </c>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row>
    <row r="77" spans="1:89" s="22" customFormat="1" ht="30" x14ac:dyDescent="0.25">
      <c r="A77" s="21" t="s">
        <v>142</v>
      </c>
      <c r="B77" s="21" t="s">
        <v>565</v>
      </c>
      <c r="C77" s="21" t="s">
        <v>557</v>
      </c>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row>
    <row r="78" spans="1:89" s="22" customFormat="1" x14ac:dyDescent="0.25">
      <c r="A78" s="21" t="s">
        <v>144</v>
      </c>
      <c r="B78" s="21" t="s">
        <v>479</v>
      </c>
      <c r="C78" s="21" t="s">
        <v>566</v>
      </c>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row>
    <row r="79" spans="1:89" s="22" customFormat="1" ht="30" x14ac:dyDescent="0.25">
      <c r="A79" s="21" t="s">
        <v>145</v>
      </c>
      <c r="B79" s="21" t="s">
        <v>537</v>
      </c>
      <c r="C79" s="21" t="s">
        <v>567</v>
      </c>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row>
    <row r="80" spans="1:89" s="22" customFormat="1" x14ac:dyDescent="0.25">
      <c r="A80" s="21" t="s">
        <v>146</v>
      </c>
      <c r="B80" s="21" t="s">
        <v>481</v>
      </c>
      <c r="C80" s="21" t="s">
        <v>568</v>
      </c>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row>
    <row r="81" spans="1:89" x14ac:dyDescent="0.25">
      <c r="A81" s="3"/>
      <c r="B81" s="3"/>
      <c r="C81" s="3"/>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c r="CJ81" s="26"/>
      <c r="CK81" s="26"/>
    </row>
    <row r="82" spans="1:89" ht="30" x14ac:dyDescent="0.25">
      <c r="A82" s="3" t="s">
        <v>149</v>
      </c>
      <c r="B82" s="3" t="s">
        <v>569</v>
      </c>
      <c r="C82" s="27" t="s">
        <v>570</v>
      </c>
      <c r="D82" s="26" t="s">
        <v>29</v>
      </c>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row>
    <row r="83" spans="1:89" x14ac:dyDescent="0.25">
      <c r="A83" s="3"/>
      <c r="B83" s="3"/>
      <c r="C83" s="3"/>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row>
    <row r="84" spans="1:89" ht="30" x14ac:dyDescent="0.25">
      <c r="A84" s="3" t="s">
        <v>153</v>
      </c>
      <c r="B84" s="3" t="s">
        <v>571</v>
      </c>
      <c r="C84" s="27" t="s">
        <v>572</v>
      </c>
      <c r="D84" s="26" t="s">
        <v>29</v>
      </c>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row>
    <row r="85" spans="1:89" x14ac:dyDescent="0.25">
      <c r="A85" s="3"/>
      <c r="B85" s="3"/>
      <c r="C85" s="3"/>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row>
    <row r="86" spans="1:89" x14ac:dyDescent="0.25">
      <c r="A86" s="3"/>
      <c r="B86" s="3"/>
      <c r="C86" s="3"/>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row>
    <row r="87" spans="1:89" s="18" customFormat="1" ht="60" x14ac:dyDescent="0.25">
      <c r="A87" s="17" t="s">
        <v>163</v>
      </c>
      <c r="B87" s="17" t="s">
        <v>573</v>
      </c>
      <c r="C87" s="23" t="s">
        <v>574</v>
      </c>
      <c r="D87" s="26" t="s">
        <v>45</v>
      </c>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row>
    <row r="88" spans="1:89" s="18" customFormat="1" ht="30" x14ac:dyDescent="0.25">
      <c r="A88" s="17" t="s">
        <v>168</v>
      </c>
      <c r="B88" s="17" t="s">
        <v>575</v>
      </c>
      <c r="C88" s="17" t="s">
        <v>576</v>
      </c>
      <c r="D88" s="26" t="s">
        <v>45</v>
      </c>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row>
    <row r="89" spans="1:89" s="18" customFormat="1" ht="30" x14ac:dyDescent="0.25">
      <c r="A89" s="17" t="s">
        <v>169</v>
      </c>
      <c r="B89" s="17" t="s">
        <v>577</v>
      </c>
      <c r="C89" s="17" t="s">
        <v>578</v>
      </c>
      <c r="D89" s="26" t="s">
        <v>131</v>
      </c>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row>
    <row r="90" spans="1:89" s="18" customFormat="1" x14ac:dyDescent="0.25">
      <c r="A90" s="17" t="s">
        <v>170</v>
      </c>
      <c r="B90" s="17" t="s">
        <v>579</v>
      </c>
      <c r="C90" s="17" t="s">
        <v>580</v>
      </c>
      <c r="D90" s="26" t="s">
        <v>45</v>
      </c>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row>
    <row r="91" spans="1:89" s="18" customFormat="1" ht="45" x14ac:dyDescent="0.25">
      <c r="A91" s="17" t="s">
        <v>171</v>
      </c>
      <c r="B91" s="17" t="s">
        <v>556</v>
      </c>
      <c r="C91" s="17" t="s">
        <v>581</v>
      </c>
      <c r="D91" s="26" t="s">
        <v>45</v>
      </c>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row>
    <row r="92" spans="1:89" s="18" customFormat="1" ht="45" x14ac:dyDescent="0.25">
      <c r="A92" s="17" t="s">
        <v>172</v>
      </c>
      <c r="B92" s="17" t="s">
        <v>524</v>
      </c>
      <c r="C92" s="17" t="s">
        <v>582</v>
      </c>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row>
    <row r="93" spans="1:89" s="18" customFormat="1" ht="60" x14ac:dyDescent="0.25">
      <c r="A93" s="17" t="s">
        <v>173</v>
      </c>
      <c r="B93" s="17" t="s">
        <v>583</v>
      </c>
      <c r="C93" s="17" t="s">
        <v>584</v>
      </c>
      <c r="D93" s="26" t="s">
        <v>131</v>
      </c>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row>
    <row r="94" spans="1:89" s="22" customFormat="1" ht="30" x14ac:dyDescent="0.25">
      <c r="A94" s="21" t="s">
        <v>174</v>
      </c>
      <c r="B94" s="21" t="s">
        <v>585</v>
      </c>
      <c r="C94" s="21" t="s">
        <v>586</v>
      </c>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row>
    <row r="95" spans="1:89" s="22" customFormat="1" x14ac:dyDescent="0.25">
      <c r="A95" s="21" t="s">
        <v>176</v>
      </c>
      <c r="B95" s="21" t="s">
        <v>587</v>
      </c>
      <c r="C95" s="21" t="s">
        <v>588</v>
      </c>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row>
    <row r="96" spans="1:89" s="22" customFormat="1" ht="30" x14ac:dyDescent="0.25">
      <c r="A96" s="21" t="s">
        <v>177</v>
      </c>
      <c r="B96" s="21" t="s">
        <v>565</v>
      </c>
      <c r="C96" s="21" t="s">
        <v>589</v>
      </c>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row>
    <row r="97" spans="1:89" s="22" customFormat="1" ht="30" x14ac:dyDescent="0.25">
      <c r="A97" s="21" t="s">
        <v>178</v>
      </c>
      <c r="B97" s="21" t="s">
        <v>587</v>
      </c>
      <c r="C97" s="21" t="s">
        <v>590</v>
      </c>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row>
    <row r="98" spans="1:89" s="22" customFormat="1" x14ac:dyDescent="0.25">
      <c r="A98" s="21" t="s">
        <v>179</v>
      </c>
      <c r="B98" s="21" t="s">
        <v>479</v>
      </c>
      <c r="C98" s="21" t="s">
        <v>591</v>
      </c>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row>
    <row r="99" spans="1:89" s="22" customFormat="1" ht="30" x14ac:dyDescent="0.25">
      <c r="A99" s="21" t="s">
        <v>180</v>
      </c>
      <c r="B99" s="21" t="s">
        <v>592</v>
      </c>
      <c r="C99" s="21" t="s">
        <v>593</v>
      </c>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row>
    <row r="100" spans="1:89" s="22" customFormat="1" ht="30" x14ac:dyDescent="0.25">
      <c r="A100" s="21" t="s">
        <v>181</v>
      </c>
      <c r="B100" s="21" t="s">
        <v>537</v>
      </c>
      <c r="C100" s="21" t="s">
        <v>594</v>
      </c>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row>
    <row r="101" spans="1:89" s="22" customFormat="1" x14ac:dyDescent="0.25">
      <c r="A101" s="21" t="s">
        <v>182</v>
      </c>
      <c r="B101" s="21" t="s">
        <v>481</v>
      </c>
      <c r="C101" s="21" t="s">
        <v>595</v>
      </c>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row>
    <row r="102" spans="1:89" x14ac:dyDescent="0.25">
      <c r="A102" s="3"/>
      <c r="B102" s="3"/>
      <c r="C102" s="3"/>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row>
    <row r="103" spans="1:89" ht="45" x14ac:dyDescent="0.25">
      <c r="A103" s="3" t="s">
        <v>185</v>
      </c>
      <c r="B103" s="3" t="s">
        <v>596</v>
      </c>
      <c r="C103" s="3" t="s">
        <v>597</v>
      </c>
      <c r="D103" s="26" t="s">
        <v>131</v>
      </c>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row>
    <row r="104" spans="1:89" x14ac:dyDescent="0.25">
      <c r="A104" s="3"/>
      <c r="B104" s="3"/>
      <c r="C104" s="3"/>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row>
    <row r="105" spans="1:89" x14ac:dyDescent="0.25">
      <c r="A105" s="3"/>
      <c r="B105" s="3"/>
      <c r="C105" s="3"/>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c r="CJ105" s="26"/>
      <c r="CK105" s="26"/>
    </row>
    <row r="106" spans="1:89" s="18" customFormat="1" ht="30" x14ac:dyDescent="0.25">
      <c r="A106" s="17" t="s">
        <v>191</v>
      </c>
      <c r="B106" s="17" t="s">
        <v>598</v>
      </c>
      <c r="C106" s="17" t="s">
        <v>599</v>
      </c>
      <c r="D106" s="26" t="s">
        <v>29</v>
      </c>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row>
    <row r="107" spans="1:89" s="18" customFormat="1" ht="30" x14ac:dyDescent="0.25">
      <c r="A107" s="17" t="s">
        <v>194</v>
      </c>
      <c r="B107" s="17" t="s">
        <v>600</v>
      </c>
      <c r="C107" s="17" t="s">
        <v>601</v>
      </c>
      <c r="D107" s="26" t="s">
        <v>131</v>
      </c>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row>
    <row r="108" spans="1:89" s="18" customFormat="1" ht="30" x14ac:dyDescent="0.25">
      <c r="A108" s="17" t="s">
        <v>195</v>
      </c>
      <c r="B108" s="17" t="s">
        <v>556</v>
      </c>
      <c r="C108" s="17" t="s">
        <v>602</v>
      </c>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row>
    <row r="109" spans="1:89" s="18" customFormat="1" ht="45" x14ac:dyDescent="0.25">
      <c r="A109" s="17" t="s">
        <v>196</v>
      </c>
      <c r="B109" s="17" t="s">
        <v>524</v>
      </c>
      <c r="C109" s="17" t="s">
        <v>603</v>
      </c>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row>
    <row r="110" spans="1:89" s="18" customFormat="1" ht="45" x14ac:dyDescent="0.25">
      <c r="A110" s="17" t="s">
        <v>197</v>
      </c>
      <c r="B110" s="17" t="s">
        <v>456</v>
      </c>
      <c r="C110" s="17" t="s">
        <v>604</v>
      </c>
      <c r="D110" s="26" t="s">
        <v>29</v>
      </c>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row>
    <row r="111" spans="1:89" s="18" customFormat="1" ht="45" x14ac:dyDescent="0.25">
      <c r="A111" s="17" t="s">
        <v>198</v>
      </c>
      <c r="B111" s="17" t="s">
        <v>605</v>
      </c>
      <c r="C111" s="17" t="s">
        <v>606</v>
      </c>
      <c r="D111" s="26" t="s">
        <v>131</v>
      </c>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row>
    <row r="112" spans="1:89" s="22" customFormat="1" ht="30" x14ac:dyDescent="0.25">
      <c r="A112" s="21" t="s">
        <v>199</v>
      </c>
      <c r="B112" s="21" t="s">
        <v>565</v>
      </c>
      <c r="C112" s="21" t="s">
        <v>602</v>
      </c>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c r="CJ112" s="26"/>
      <c r="CK112" s="26"/>
    </row>
    <row r="113" spans="1:89" s="22" customFormat="1" ht="31.9" customHeight="1" x14ac:dyDescent="0.25">
      <c r="A113" s="21" t="s">
        <v>201</v>
      </c>
      <c r="B113" s="21" t="s">
        <v>479</v>
      </c>
      <c r="C113" s="21" t="s">
        <v>607</v>
      </c>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c r="CJ113" s="26"/>
      <c r="CK113" s="26"/>
    </row>
    <row r="114" spans="1:89" s="22" customFormat="1" ht="28.15" customHeight="1" x14ac:dyDescent="0.25">
      <c r="A114" s="21" t="s">
        <v>202</v>
      </c>
      <c r="B114" s="21" t="s">
        <v>592</v>
      </c>
      <c r="C114" s="21" t="s">
        <v>608</v>
      </c>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c r="CJ114" s="26"/>
      <c r="CK114" s="26"/>
    </row>
    <row r="115" spans="1:89" s="22" customFormat="1" ht="30" x14ac:dyDescent="0.25">
      <c r="A115" s="21" t="s">
        <v>203</v>
      </c>
      <c r="B115" s="21" t="s">
        <v>481</v>
      </c>
      <c r="C115" s="21" t="s">
        <v>609</v>
      </c>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c r="CJ115" s="26"/>
      <c r="CK115" s="26"/>
    </row>
    <row r="116" spans="1:89" s="22" customFormat="1" ht="45" x14ac:dyDescent="0.25">
      <c r="A116" s="21" t="s">
        <v>204</v>
      </c>
      <c r="B116" s="21" t="s">
        <v>537</v>
      </c>
      <c r="C116" s="21" t="s">
        <v>610</v>
      </c>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row>
    <row r="117" spans="1:89" s="22" customFormat="1" x14ac:dyDescent="0.25">
      <c r="A117" s="21" t="s">
        <v>205</v>
      </c>
      <c r="B117" s="21" t="s">
        <v>481</v>
      </c>
      <c r="C117" s="21" t="s">
        <v>611</v>
      </c>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c r="CJ117" s="26"/>
      <c r="CK117" s="26"/>
    </row>
    <row r="118" spans="1:89" s="22" customFormat="1" ht="30" x14ac:dyDescent="0.25">
      <c r="A118" s="21" t="s">
        <v>206</v>
      </c>
      <c r="B118" s="21" t="s">
        <v>612</v>
      </c>
      <c r="C118" s="21" t="s">
        <v>613</v>
      </c>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row>
    <row r="119" spans="1:89" x14ac:dyDescent="0.25">
      <c r="A119" s="3"/>
      <c r="B119" s="3"/>
      <c r="C119" s="3"/>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row>
    <row r="120" spans="1:89" s="18" customFormat="1" ht="45" x14ac:dyDescent="0.25">
      <c r="A120" s="17" t="s">
        <v>211</v>
      </c>
      <c r="B120" s="17" t="s">
        <v>614</v>
      </c>
      <c r="C120" s="17" t="s">
        <v>615</v>
      </c>
      <c r="D120" s="26" t="s">
        <v>131</v>
      </c>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row>
    <row r="121" spans="1:89" s="22" customFormat="1" ht="61.5" customHeight="1" x14ac:dyDescent="0.25">
      <c r="A121" s="21" t="s">
        <v>214</v>
      </c>
      <c r="B121" s="24" t="s">
        <v>741</v>
      </c>
      <c r="C121" s="24" t="s">
        <v>779</v>
      </c>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row>
    <row r="122" spans="1:89" s="22" customFormat="1" x14ac:dyDescent="0.25">
      <c r="A122" s="21" t="s">
        <v>216</v>
      </c>
      <c r="B122" s="21" t="s">
        <v>479</v>
      </c>
      <c r="C122" s="21" t="s">
        <v>616</v>
      </c>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c r="CJ122" s="26"/>
      <c r="CK122" s="26"/>
    </row>
    <row r="123" spans="1:89" s="22" customFormat="1" x14ac:dyDescent="0.25">
      <c r="A123" s="21" t="s">
        <v>217</v>
      </c>
      <c r="B123" s="21" t="s">
        <v>481</v>
      </c>
      <c r="C123" s="21" t="s">
        <v>611</v>
      </c>
      <c r="D123" s="26" t="s">
        <v>131</v>
      </c>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row>
    <row r="124" spans="1:89" ht="60" x14ac:dyDescent="0.25">
      <c r="A124" s="21" t="s">
        <v>775</v>
      </c>
      <c r="B124" s="21" t="s">
        <v>617</v>
      </c>
      <c r="C124" s="21" t="s">
        <v>618</v>
      </c>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c r="CJ124" s="26"/>
      <c r="CK124" s="26"/>
    </row>
    <row r="125" spans="1:89" x14ac:dyDescent="0.25">
      <c r="A125" s="3"/>
      <c r="B125" s="3"/>
      <c r="C125" s="3"/>
      <c r="D125" s="172"/>
      <c r="E125" s="173"/>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c r="CJ125" s="26"/>
      <c r="CK125" s="26"/>
    </row>
    <row r="126" spans="1:89" ht="60" x14ac:dyDescent="0.25">
      <c r="A126" s="170" t="s">
        <v>220</v>
      </c>
      <c r="B126" s="170" t="s">
        <v>619</v>
      </c>
      <c r="C126" s="171" t="s">
        <v>620</v>
      </c>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row>
    <row r="127" spans="1:89" x14ac:dyDescent="0.25">
      <c r="A127" s="3"/>
      <c r="B127" s="3"/>
      <c r="C127" s="3"/>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row>
    <row r="128" spans="1:89" s="18" customFormat="1" ht="45" x14ac:dyDescent="0.25">
      <c r="A128" s="17" t="s">
        <v>230</v>
      </c>
      <c r="B128" s="17" t="s">
        <v>621</v>
      </c>
      <c r="C128" s="23" t="s">
        <v>622</v>
      </c>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row>
    <row r="129" spans="1:89" s="18" customFormat="1" x14ac:dyDescent="0.25">
      <c r="A129" s="17" t="s">
        <v>235</v>
      </c>
      <c r="B129" s="17" t="s">
        <v>623</v>
      </c>
      <c r="C129" s="17" t="s">
        <v>624</v>
      </c>
      <c r="D129" s="26" t="s">
        <v>131</v>
      </c>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row>
    <row r="130" spans="1:89" s="18" customFormat="1" ht="30" x14ac:dyDescent="0.25">
      <c r="A130" s="17" t="s">
        <v>236</v>
      </c>
      <c r="B130" s="17" t="s">
        <v>625</v>
      </c>
      <c r="C130" s="17" t="s">
        <v>626</v>
      </c>
      <c r="D130" s="26" t="s">
        <v>131</v>
      </c>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row>
    <row r="131" spans="1:89" s="18" customFormat="1" ht="45" x14ac:dyDescent="0.25">
      <c r="A131" s="17" t="s">
        <v>237</v>
      </c>
      <c r="B131" s="17" t="s">
        <v>627</v>
      </c>
      <c r="C131" s="17" t="s">
        <v>628</v>
      </c>
      <c r="D131" s="26" t="s">
        <v>131</v>
      </c>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row>
    <row r="132" spans="1:89" s="18" customFormat="1" ht="30" x14ac:dyDescent="0.25">
      <c r="A132" s="17" t="s">
        <v>238</v>
      </c>
      <c r="B132" s="17" t="s">
        <v>629</v>
      </c>
      <c r="C132" s="17" t="s">
        <v>630</v>
      </c>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row>
    <row r="133" spans="1:89" s="18" customFormat="1" ht="30" x14ac:dyDescent="0.25">
      <c r="A133" s="17" t="s">
        <v>239</v>
      </c>
      <c r="B133" s="17" t="s">
        <v>631</v>
      </c>
      <c r="C133" s="17" t="s">
        <v>632</v>
      </c>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c r="CJ133" s="26"/>
      <c r="CK133" s="26"/>
    </row>
    <row r="134" spans="1:89" s="18" customFormat="1" ht="30" x14ac:dyDescent="0.25">
      <c r="A134" s="17" t="s">
        <v>240</v>
      </c>
      <c r="B134" s="17" t="s">
        <v>633</v>
      </c>
      <c r="C134" s="17" t="s">
        <v>634</v>
      </c>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c r="CJ134" s="26"/>
      <c r="CK134" s="26"/>
    </row>
    <row r="135" spans="1:89" s="22" customFormat="1" x14ac:dyDescent="0.25">
      <c r="A135" s="17" t="s">
        <v>241</v>
      </c>
      <c r="B135" s="17" t="s">
        <v>635</v>
      </c>
      <c r="C135" s="17" t="s">
        <v>636</v>
      </c>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c r="CJ135" s="26"/>
      <c r="CK135" s="26"/>
    </row>
    <row r="136" spans="1:89" ht="30" x14ac:dyDescent="0.25">
      <c r="A136" s="21" t="s">
        <v>242</v>
      </c>
      <c r="B136" s="21" t="s">
        <v>637</v>
      </c>
      <c r="C136" s="21" t="s">
        <v>638</v>
      </c>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row>
    <row r="137" spans="1:89" x14ac:dyDescent="0.25">
      <c r="A137" s="3"/>
      <c r="B137" s="3"/>
      <c r="C137" s="3"/>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c r="CJ137" s="26"/>
      <c r="CK137" s="26"/>
    </row>
    <row r="138" spans="1:89" ht="30" x14ac:dyDescent="0.25">
      <c r="A138" s="3" t="s">
        <v>246</v>
      </c>
      <c r="B138" s="3" t="s">
        <v>639</v>
      </c>
      <c r="C138" s="27" t="s">
        <v>640</v>
      </c>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c r="CJ138" s="26"/>
      <c r="CK138" s="26"/>
    </row>
    <row r="139" spans="1:89" x14ac:dyDescent="0.25">
      <c r="A139" s="3"/>
      <c r="B139" s="3"/>
      <c r="C139" s="3"/>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c r="CJ139" s="26"/>
      <c r="CK139" s="26"/>
    </row>
    <row r="140" spans="1:89" s="18" customFormat="1" x14ac:dyDescent="0.25">
      <c r="A140" s="3"/>
      <c r="B140" s="3"/>
      <c r="C140" s="3"/>
      <c r="D140" s="26" t="s">
        <v>45</v>
      </c>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c r="CJ140" s="26"/>
      <c r="CK140" s="26"/>
    </row>
    <row r="141" spans="1:89" s="18" customFormat="1" ht="45" x14ac:dyDescent="0.25">
      <c r="A141" s="17" t="s">
        <v>252</v>
      </c>
      <c r="B141" s="17" t="s">
        <v>641</v>
      </c>
      <c r="C141" s="23" t="s">
        <v>642</v>
      </c>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c r="CJ141" s="26"/>
      <c r="CK141" s="26"/>
    </row>
    <row r="142" spans="1:89" s="18" customFormat="1" ht="30" x14ac:dyDescent="0.25">
      <c r="A142" s="17" t="s">
        <v>255</v>
      </c>
      <c r="B142" s="17" t="s">
        <v>643</v>
      </c>
      <c r="C142" s="17" t="s">
        <v>644</v>
      </c>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row>
    <row r="143" spans="1:89" s="18" customFormat="1" ht="30" x14ac:dyDescent="0.25">
      <c r="A143" s="17" t="s">
        <v>256</v>
      </c>
      <c r="B143" s="17" t="s">
        <v>645</v>
      </c>
      <c r="C143" s="17" t="s">
        <v>646</v>
      </c>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c r="CJ143" s="26"/>
      <c r="CK143" s="26"/>
    </row>
    <row r="144" spans="1:89" s="18" customFormat="1" ht="30" x14ac:dyDescent="0.25">
      <c r="A144" s="17" t="s">
        <v>257</v>
      </c>
      <c r="B144" s="17" t="s">
        <v>647</v>
      </c>
      <c r="C144" s="17" t="s">
        <v>648</v>
      </c>
      <c r="D144" s="26" t="s">
        <v>29</v>
      </c>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c r="CJ144" s="26"/>
      <c r="CK144" s="26"/>
    </row>
    <row r="145" spans="1:89" s="18" customFormat="1" ht="43.15" customHeight="1" x14ac:dyDescent="0.25">
      <c r="A145" s="17" t="s">
        <v>258</v>
      </c>
      <c r="B145" s="17" t="s">
        <v>649</v>
      </c>
      <c r="C145" s="17" t="s">
        <v>650</v>
      </c>
      <c r="D145" s="26" t="s">
        <v>45</v>
      </c>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c r="CJ145" s="26"/>
      <c r="CK145" s="26"/>
    </row>
    <row r="146" spans="1:89" s="18" customFormat="1" ht="45" x14ac:dyDescent="0.25">
      <c r="A146" s="17" t="s">
        <v>259</v>
      </c>
      <c r="B146" s="17" t="s">
        <v>651</v>
      </c>
      <c r="C146" s="17" t="s">
        <v>652</v>
      </c>
      <c r="D146" s="26" t="s">
        <v>45</v>
      </c>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row>
    <row r="147" spans="1:89" s="18" customFormat="1" ht="30" x14ac:dyDescent="0.25">
      <c r="A147" s="17" t="s">
        <v>260</v>
      </c>
      <c r="B147" s="17" t="s">
        <v>653</v>
      </c>
      <c r="C147" s="17" t="s">
        <v>652</v>
      </c>
      <c r="D147" s="26" t="s">
        <v>45</v>
      </c>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c r="CJ147" s="26"/>
      <c r="CK147" s="26"/>
    </row>
    <row r="148" spans="1:89" s="18" customFormat="1" ht="60" x14ac:dyDescent="0.25">
      <c r="A148" s="17" t="s">
        <v>261</v>
      </c>
      <c r="B148" s="17" t="s">
        <v>654</v>
      </c>
      <c r="C148" s="17" t="s">
        <v>655</v>
      </c>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c r="CJ148" s="26"/>
      <c r="CK148" s="26"/>
    </row>
    <row r="149" spans="1:89" s="18" customFormat="1" ht="45" x14ac:dyDescent="0.25">
      <c r="A149" s="17" t="s">
        <v>262</v>
      </c>
      <c r="B149" s="17" t="s">
        <v>524</v>
      </c>
      <c r="C149" s="17" t="s">
        <v>656</v>
      </c>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c r="CJ149" s="26"/>
      <c r="CK149" s="26"/>
    </row>
    <row r="150" spans="1:89" s="18" customFormat="1" ht="60" x14ac:dyDescent="0.25">
      <c r="A150" s="17" t="s">
        <v>263</v>
      </c>
      <c r="B150" s="17" t="s">
        <v>456</v>
      </c>
      <c r="C150" s="17" t="s">
        <v>657</v>
      </c>
      <c r="D150" s="26" t="s">
        <v>29</v>
      </c>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c r="CJ150" s="26"/>
      <c r="CK150" s="26"/>
    </row>
    <row r="151" spans="1:89" s="22" customFormat="1" ht="30.6" customHeight="1" x14ac:dyDescent="0.25">
      <c r="A151" s="17" t="s">
        <v>264</v>
      </c>
      <c r="B151" s="17" t="s">
        <v>658</v>
      </c>
      <c r="C151" s="17" t="s">
        <v>659</v>
      </c>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c r="CJ151" s="26"/>
      <c r="CK151" s="26"/>
    </row>
    <row r="152" spans="1:89" s="22" customFormat="1" ht="30" x14ac:dyDescent="0.25">
      <c r="A152" s="21" t="s">
        <v>265</v>
      </c>
      <c r="B152" s="21" t="s">
        <v>479</v>
      </c>
      <c r="C152" s="21" t="s">
        <v>660</v>
      </c>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c r="CJ152" s="26"/>
      <c r="CK152" s="26"/>
    </row>
    <row r="153" spans="1:89" s="22" customFormat="1" ht="30" x14ac:dyDescent="0.25">
      <c r="A153" s="21" t="s">
        <v>267</v>
      </c>
      <c r="B153" s="21" t="s">
        <v>537</v>
      </c>
      <c r="C153" s="21" t="s">
        <v>661</v>
      </c>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c r="CJ153" s="26"/>
      <c r="CK153" s="26"/>
    </row>
    <row r="154" spans="1:89" s="22" customFormat="1" x14ac:dyDescent="0.25">
      <c r="A154" s="21" t="s">
        <v>268</v>
      </c>
      <c r="B154" s="21" t="s">
        <v>481</v>
      </c>
      <c r="C154" s="21" t="s">
        <v>595</v>
      </c>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c r="CJ154" s="26"/>
      <c r="CK154" s="26"/>
    </row>
    <row r="155" spans="1:89" ht="30" x14ac:dyDescent="0.25">
      <c r="A155" s="21" t="s">
        <v>269</v>
      </c>
      <c r="B155" s="21" t="s">
        <v>662</v>
      </c>
      <c r="C155" s="21" t="s">
        <v>663</v>
      </c>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c r="CJ155" s="26"/>
      <c r="CK155" s="26"/>
    </row>
    <row r="156" spans="1:89" x14ac:dyDescent="0.25">
      <c r="A156" s="3"/>
      <c r="B156" s="3"/>
      <c r="C156" s="3"/>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row>
    <row r="157" spans="1:89" s="18" customFormat="1" ht="45" x14ac:dyDescent="0.25">
      <c r="A157" s="17" t="s">
        <v>274</v>
      </c>
      <c r="B157" s="17" t="s">
        <v>664</v>
      </c>
      <c r="C157" s="23" t="s">
        <v>665</v>
      </c>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c r="CJ157" s="26"/>
      <c r="CK157" s="26"/>
    </row>
    <row r="158" spans="1:89" s="18" customFormat="1" x14ac:dyDescent="0.25">
      <c r="A158" s="17" t="s">
        <v>277</v>
      </c>
      <c r="B158" s="17" t="s">
        <v>666</v>
      </c>
      <c r="C158" s="17" t="s">
        <v>667</v>
      </c>
      <c r="D158" s="1"/>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c r="CJ158" s="26"/>
      <c r="CK158" s="26"/>
    </row>
    <row r="159" spans="1:89" s="18" customFormat="1" ht="30" x14ac:dyDescent="0.25">
      <c r="A159" s="17" t="s">
        <v>278</v>
      </c>
      <c r="B159" s="17" t="s">
        <v>668</v>
      </c>
      <c r="C159" s="17" t="s">
        <v>669</v>
      </c>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c r="CJ159" s="26"/>
      <c r="CK159" s="26"/>
    </row>
    <row r="160" spans="1:89" s="18" customFormat="1" x14ac:dyDescent="0.25">
      <c r="A160" s="17" t="s">
        <v>279</v>
      </c>
      <c r="B160" s="17" t="s">
        <v>670</v>
      </c>
      <c r="C160" s="17" t="s">
        <v>671</v>
      </c>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c r="CJ160" s="26"/>
      <c r="CK160" s="26"/>
    </row>
    <row r="161" spans="1:89" s="22" customFormat="1" ht="45" x14ac:dyDescent="0.25">
      <c r="A161" s="17" t="s">
        <v>280</v>
      </c>
      <c r="B161" s="17" t="s">
        <v>524</v>
      </c>
      <c r="C161" s="17" t="s">
        <v>672</v>
      </c>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c r="CJ161" s="26"/>
      <c r="CK161" s="26"/>
    </row>
    <row r="162" spans="1:89" s="22" customFormat="1" x14ac:dyDescent="0.25">
      <c r="A162" s="21" t="s">
        <v>281</v>
      </c>
      <c r="B162" s="21" t="s">
        <v>479</v>
      </c>
      <c r="C162" s="21" t="s">
        <v>673</v>
      </c>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row>
    <row r="163" spans="1:89" s="22" customFormat="1" ht="30" x14ac:dyDescent="0.25">
      <c r="A163" s="21" t="s">
        <v>283</v>
      </c>
      <c r="B163" s="21" t="s">
        <v>537</v>
      </c>
      <c r="C163" s="21" t="s">
        <v>674</v>
      </c>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row>
    <row r="164" spans="1:89" x14ac:dyDescent="0.25">
      <c r="A164" s="21" t="s">
        <v>284</v>
      </c>
      <c r="B164" s="21" t="s">
        <v>481</v>
      </c>
      <c r="C164" s="21" t="s">
        <v>595</v>
      </c>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row>
    <row r="165" spans="1:89" x14ac:dyDescent="0.25">
      <c r="A165" s="3"/>
      <c r="B165" s="3"/>
      <c r="C165" s="3"/>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c r="CJ165" s="26"/>
      <c r="CK165" s="26"/>
    </row>
    <row r="166" spans="1:89" s="18" customFormat="1" ht="30" x14ac:dyDescent="0.25">
      <c r="A166" s="17" t="s">
        <v>291</v>
      </c>
      <c r="B166" s="17" t="s">
        <v>675</v>
      </c>
      <c r="C166" s="17" t="s">
        <v>676</v>
      </c>
      <c r="D166" s="26" t="s">
        <v>45</v>
      </c>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row>
    <row r="167" spans="1:89" s="18" customFormat="1" ht="30" x14ac:dyDescent="0.25">
      <c r="A167" s="17" t="s">
        <v>295</v>
      </c>
      <c r="B167" s="17" t="s">
        <v>677</v>
      </c>
      <c r="C167" s="17" t="s">
        <v>678</v>
      </c>
      <c r="D167" s="26" t="s">
        <v>45</v>
      </c>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c r="CJ167" s="26"/>
      <c r="CK167" s="26"/>
    </row>
    <row r="168" spans="1:89" s="18" customFormat="1" ht="30" x14ac:dyDescent="0.25">
      <c r="A168" s="17" t="s">
        <v>296</v>
      </c>
      <c r="B168" s="17" t="s">
        <v>679</v>
      </c>
      <c r="C168" s="17" t="s">
        <v>680</v>
      </c>
      <c r="D168" s="26" t="s">
        <v>29</v>
      </c>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c r="CJ168" s="26"/>
      <c r="CK168" s="26"/>
    </row>
    <row r="169" spans="1:89" s="18" customFormat="1" ht="30" x14ac:dyDescent="0.25">
      <c r="A169" s="17" t="s">
        <v>297</v>
      </c>
      <c r="B169" s="17" t="s">
        <v>681</v>
      </c>
      <c r="C169" s="17" t="s">
        <v>682</v>
      </c>
      <c r="D169" s="26" t="s">
        <v>29</v>
      </c>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c r="CJ169" s="26"/>
      <c r="CK169" s="26"/>
    </row>
    <row r="170" spans="1:89" s="18" customFormat="1" ht="30" x14ac:dyDescent="0.25">
      <c r="A170" s="17" t="s">
        <v>298</v>
      </c>
      <c r="B170" s="17" t="s">
        <v>683</v>
      </c>
      <c r="C170" s="17" t="s">
        <v>684</v>
      </c>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c r="CJ170" s="26"/>
      <c r="CK170" s="26"/>
    </row>
    <row r="171" spans="1:89" s="22" customFormat="1" ht="45" x14ac:dyDescent="0.25">
      <c r="A171" s="23" t="s">
        <v>299</v>
      </c>
      <c r="B171" s="17" t="s">
        <v>524</v>
      </c>
      <c r="C171" s="17" t="s">
        <v>685</v>
      </c>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c r="CJ171" s="26"/>
      <c r="CK171" s="26"/>
    </row>
    <row r="172" spans="1:89" s="22" customFormat="1" x14ac:dyDescent="0.25">
      <c r="A172" s="24" t="s">
        <v>300</v>
      </c>
      <c r="B172" s="21" t="s">
        <v>686</v>
      </c>
      <c r="C172" s="21" t="s">
        <v>687</v>
      </c>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c r="CJ172" s="26"/>
      <c r="CK172" s="26"/>
    </row>
    <row r="173" spans="1:89" s="22" customFormat="1" x14ac:dyDescent="0.25">
      <c r="A173" s="24" t="s">
        <v>302</v>
      </c>
      <c r="B173" s="21" t="s">
        <v>479</v>
      </c>
      <c r="C173" s="21" t="s">
        <v>688</v>
      </c>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c r="CJ173" s="26"/>
      <c r="CK173" s="26"/>
    </row>
    <row r="174" spans="1:89" s="22" customFormat="1" ht="30" x14ac:dyDescent="0.25">
      <c r="A174" s="21" t="s">
        <v>303</v>
      </c>
      <c r="B174" s="21" t="s">
        <v>537</v>
      </c>
      <c r="C174" s="21" t="s">
        <v>689</v>
      </c>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c r="CJ174" s="26"/>
      <c r="CK174" s="26"/>
    </row>
    <row r="175" spans="1:89" x14ac:dyDescent="0.25">
      <c r="A175" s="21" t="s">
        <v>304</v>
      </c>
      <c r="B175" s="21" t="s">
        <v>481</v>
      </c>
      <c r="C175" s="21" t="s">
        <v>690</v>
      </c>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c r="CJ175" s="26"/>
      <c r="CK175" s="26"/>
    </row>
    <row r="176" spans="1:89" x14ac:dyDescent="0.25">
      <c r="A176" s="3"/>
      <c r="B176" s="3"/>
      <c r="C176" s="3"/>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row>
    <row r="177" spans="1:89" s="18" customFormat="1" x14ac:dyDescent="0.25">
      <c r="A177" s="3"/>
      <c r="B177" s="3"/>
      <c r="C177" s="3"/>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c r="CJ177" s="26"/>
      <c r="CK177" s="26"/>
    </row>
    <row r="178" spans="1:89" s="18" customFormat="1" ht="30" x14ac:dyDescent="0.25">
      <c r="A178" s="17" t="s">
        <v>309</v>
      </c>
      <c r="B178" s="17" t="s">
        <v>691</v>
      </c>
      <c r="C178" s="17" t="s">
        <v>692</v>
      </c>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c r="CG178" s="26"/>
      <c r="CH178" s="26"/>
      <c r="CI178" s="26"/>
      <c r="CJ178" s="26"/>
      <c r="CK178" s="26"/>
    </row>
    <row r="179" spans="1:89" s="18" customFormat="1" ht="30" x14ac:dyDescent="0.25">
      <c r="A179" s="17" t="s">
        <v>312</v>
      </c>
      <c r="B179" s="17" t="s">
        <v>556</v>
      </c>
      <c r="C179" s="17" t="s">
        <v>693</v>
      </c>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c r="CG179" s="26"/>
      <c r="CH179" s="26"/>
      <c r="CI179" s="26"/>
      <c r="CJ179" s="26"/>
      <c r="CK179" s="26"/>
    </row>
    <row r="180" spans="1:89" s="18" customFormat="1" ht="45" x14ac:dyDescent="0.25">
      <c r="A180" s="17" t="s">
        <v>313</v>
      </c>
      <c r="B180" s="17" t="s">
        <v>524</v>
      </c>
      <c r="C180" s="17" t="s">
        <v>694</v>
      </c>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c r="CG180" s="26"/>
      <c r="CH180" s="26"/>
      <c r="CI180" s="26"/>
      <c r="CJ180" s="26"/>
      <c r="CK180" s="26"/>
    </row>
    <row r="181" spans="1:89" s="22" customFormat="1" ht="30" x14ac:dyDescent="0.25">
      <c r="A181" s="17" t="s">
        <v>314</v>
      </c>
      <c r="B181" s="17" t="s">
        <v>695</v>
      </c>
      <c r="C181" s="17" t="s">
        <v>696</v>
      </c>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c r="CG181" s="26"/>
      <c r="CH181" s="26"/>
      <c r="CI181" s="26"/>
      <c r="CJ181" s="26"/>
      <c r="CK181" s="26"/>
    </row>
    <row r="182" spans="1:89" s="22" customFormat="1" ht="30" x14ac:dyDescent="0.25">
      <c r="A182" s="21" t="s">
        <v>315</v>
      </c>
      <c r="B182" s="21" t="s">
        <v>565</v>
      </c>
      <c r="C182" s="21" t="s">
        <v>697</v>
      </c>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c r="CG182" s="26"/>
      <c r="CH182" s="26"/>
      <c r="CI182" s="26"/>
      <c r="CJ182" s="26"/>
      <c r="CK182" s="26"/>
    </row>
    <row r="183" spans="1:89" s="22" customFormat="1" ht="30" x14ac:dyDescent="0.25">
      <c r="A183" s="21" t="s">
        <v>317</v>
      </c>
      <c r="B183" s="21" t="s">
        <v>479</v>
      </c>
      <c r="C183" s="21" t="s">
        <v>698</v>
      </c>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c r="CJ183" s="26"/>
      <c r="CK183" s="26"/>
    </row>
    <row r="184" spans="1:89" s="22" customFormat="1" ht="30" x14ac:dyDescent="0.25">
      <c r="A184" s="21" t="s">
        <v>318</v>
      </c>
      <c r="B184" s="21" t="s">
        <v>537</v>
      </c>
      <c r="C184" s="21" t="s">
        <v>699</v>
      </c>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c r="CJ184" s="26"/>
      <c r="CK184" s="26"/>
    </row>
    <row r="185" spans="1:89" s="22" customFormat="1" x14ac:dyDescent="0.25">
      <c r="A185" s="21" t="s">
        <v>319</v>
      </c>
      <c r="B185" s="21" t="s">
        <v>481</v>
      </c>
      <c r="C185" s="21" t="s">
        <v>690</v>
      </c>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c r="CJ185" s="26"/>
      <c r="CK185" s="26"/>
    </row>
    <row r="186" spans="1:89" ht="30" x14ac:dyDescent="0.25">
      <c r="A186" s="21" t="s">
        <v>320</v>
      </c>
      <c r="B186" s="21" t="s">
        <v>700</v>
      </c>
      <c r="C186" s="21" t="s">
        <v>701</v>
      </c>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row>
    <row r="187" spans="1:89" x14ac:dyDescent="0.25">
      <c r="A187" s="3"/>
      <c r="B187" s="3"/>
      <c r="C187" s="3"/>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c r="CJ187" s="26"/>
      <c r="CK187" s="26"/>
    </row>
    <row r="188" spans="1:89" x14ac:dyDescent="0.25">
      <c r="A188" s="145"/>
      <c r="B188" s="3"/>
      <c r="C188" s="3"/>
      <c r="D188" s="26" t="s">
        <v>704</v>
      </c>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c r="CJ188" s="26"/>
      <c r="CK188" s="26"/>
    </row>
    <row r="189" spans="1:89" x14ac:dyDescent="0.25">
      <c r="A189" s="157" t="s">
        <v>329</v>
      </c>
      <c r="B189" s="24" t="s">
        <v>702</v>
      </c>
      <c r="C189" s="24" t="s">
        <v>703</v>
      </c>
      <c r="D189" s="26" t="s">
        <v>704</v>
      </c>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c r="CG189" s="26"/>
      <c r="CH189" s="26"/>
      <c r="CI189" s="26"/>
      <c r="CJ189" s="26"/>
      <c r="CK189" s="26"/>
    </row>
    <row r="190" spans="1:89" x14ac:dyDescent="0.25">
      <c r="A190" s="157" t="s">
        <v>331</v>
      </c>
      <c r="B190" s="24" t="s">
        <v>705</v>
      </c>
      <c r="C190" s="24" t="s">
        <v>703</v>
      </c>
      <c r="D190" s="26" t="s">
        <v>704</v>
      </c>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c r="CG190" s="26"/>
      <c r="CH190" s="26"/>
      <c r="CI190" s="26"/>
      <c r="CJ190" s="26"/>
      <c r="CK190" s="26"/>
    </row>
    <row r="191" spans="1:89" ht="30" x14ac:dyDescent="0.25">
      <c r="A191" s="157" t="s">
        <v>332</v>
      </c>
      <c r="B191" s="24" t="s">
        <v>706</v>
      </c>
      <c r="C191" s="24" t="s">
        <v>707</v>
      </c>
      <c r="D191" s="26" t="s">
        <v>704</v>
      </c>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c r="CG191" s="26"/>
      <c r="CH191" s="26"/>
      <c r="CI191" s="26"/>
      <c r="CJ191" s="26"/>
      <c r="CK191" s="26"/>
    </row>
    <row r="192" spans="1:89" ht="30" x14ac:dyDescent="0.25">
      <c r="A192" s="157" t="s">
        <v>334</v>
      </c>
      <c r="B192" s="24" t="s">
        <v>708</v>
      </c>
      <c r="C192" s="24" t="s">
        <v>709</v>
      </c>
      <c r="D192" s="26" t="s">
        <v>704</v>
      </c>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c r="CG192" s="26"/>
      <c r="CH192" s="26"/>
      <c r="CI192" s="26"/>
      <c r="CJ192" s="26"/>
      <c r="CK192" s="26"/>
    </row>
    <row r="193" spans="1:89" ht="30" x14ac:dyDescent="0.25">
      <c r="A193" s="157" t="s">
        <v>335</v>
      </c>
      <c r="B193" s="24" t="s">
        <v>710</v>
      </c>
      <c r="C193" s="24" t="s">
        <v>711</v>
      </c>
      <c r="D193" s="26" t="s">
        <v>714</v>
      </c>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c r="CG193" s="26"/>
      <c r="CH193" s="26"/>
      <c r="CI193" s="26"/>
      <c r="CJ193" s="26"/>
      <c r="CK193" s="26"/>
    </row>
    <row r="194" spans="1:89" x14ac:dyDescent="0.25">
      <c r="A194" s="157" t="s">
        <v>336</v>
      </c>
      <c r="B194" s="24" t="s">
        <v>712</v>
      </c>
      <c r="C194" s="24" t="s">
        <v>713</v>
      </c>
      <c r="D194" s="26" t="s">
        <v>330</v>
      </c>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c r="CG194" s="26"/>
      <c r="CH194" s="26"/>
      <c r="CI194" s="26"/>
      <c r="CJ194" s="26"/>
      <c r="CK194" s="26"/>
    </row>
    <row r="195" spans="1:89" ht="45" x14ac:dyDescent="0.25">
      <c r="A195" s="157" t="s">
        <v>337</v>
      </c>
      <c r="B195" s="24" t="s">
        <v>715</v>
      </c>
      <c r="C195" s="24" t="s">
        <v>716</v>
      </c>
      <c r="D195" s="26" t="s">
        <v>330</v>
      </c>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c r="CG195" s="26"/>
      <c r="CH195" s="26"/>
      <c r="CI195" s="26"/>
      <c r="CJ195" s="26"/>
      <c r="CK195" s="26"/>
    </row>
    <row r="196" spans="1:89" x14ac:dyDescent="0.25">
      <c r="A196" s="157" t="s">
        <v>338</v>
      </c>
      <c r="B196" s="24" t="s">
        <v>717</v>
      </c>
      <c r="C196" s="24" t="s">
        <v>718</v>
      </c>
      <c r="D196" s="26" t="s">
        <v>330</v>
      </c>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row>
    <row r="197" spans="1:89" ht="30" x14ac:dyDescent="0.25">
      <c r="A197" s="157" t="s">
        <v>339</v>
      </c>
      <c r="B197" s="24" t="s">
        <v>719</v>
      </c>
      <c r="C197" s="24" t="s">
        <v>720</v>
      </c>
      <c r="D197" s="26" t="s">
        <v>330</v>
      </c>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c r="CG197" s="26"/>
      <c r="CH197" s="26"/>
      <c r="CI197" s="26"/>
      <c r="CJ197" s="26"/>
      <c r="CK197" s="26"/>
    </row>
    <row r="198" spans="1:89" x14ac:dyDescent="0.25">
      <c r="A198" s="157" t="s">
        <v>340</v>
      </c>
      <c r="B198" s="24" t="s">
        <v>721</v>
      </c>
      <c r="C198" s="24" t="s">
        <v>722</v>
      </c>
      <c r="D198" s="1" t="s">
        <v>330</v>
      </c>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c r="CG198" s="26"/>
      <c r="CH198" s="26"/>
      <c r="CI198" s="26"/>
      <c r="CJ198" s="26"/>
      <c r="CK198" s="26"/>
    </row>
    <row r="199" spans="1:89" x14ac:dyDescent="0.25">
      <c r="A199" s="23" t="s">
        <v>341</v>
      </c>
      <c r="B199" s="23" t="s">
        <v>723</v>
      </c>
      <c r="C199" s="23" t="s">
        <v>724</v>
      </c>
      <c r="D199" s="1" t="s">
        <v>330</v>
      </c>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c r="CG199" s="26"/>
      <c r="CH199" s="26"/>
      <c r="CI199" s="26"/>
      <c r="CJ199" s="26"/>
      <c r="CK199" s="26"/>
    </row>
    <row r="200" spans="1:89" ht="30" x14ac:dyDescent="0.25">
      <c r="A200" s="23" t="s">
        <v>342</v>
      </c>
      <c r="B200" s="23" t="s">
        <v>725</v>
      </c>
      <c r="C200" s="23" t="s">
        <v>726</v>
      </c>
      <c r="D200" s="1" t="s">
        <v>330</v>
      </c>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c r="CG200" s="26"/>
      <c r="CH200" s="26"/>
      <c r="CI200" s="26"/>
      <c r="CJ200" s="26"/>
      <c r="CK200" s="26"/>
    </row>
    <row r="201" spans="1:89" ht="30" x14ac:dyDescent="0.25">
      <c r="A201" s="157" t="s">
        <v>343</v>
      </c>
      <c r="B201" s="24" t="s">
        <v>727</v>
      </c>
      <c r="C201" s="24" t="s">
        <v>726</v>
      </c>
      <c r="D201" s="1" t="s">
        <v>730</v>
      </c>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c r="CG201" s="26"/>
      <c r="CH201" s="26"/>
      <c r="CI201" s="26"/>
      <c r="CJ201" s="26"/>
      <c r="CK201" s="26"/>
    </row>
    <row r="202" spans="1:89" ht="30" x14ac:dyDescent="0.25">
      <c r="A202" s="157" t="s">
        <v>344</v>
      </c>
      <c r="B202" s="24" t="s">
        <v>728</v>
      </c>
      <c r="C202" s="24" t="s">
        <v>729</v>
      </c>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c r="CG202" s="26"/>
      <c r="CH202" s="26"/>
      <c r="CI202" s="26"/>
      <c r="CJ202" s="26"/>
      <c r="CK202" s="26"/>
    </row>
    <row r="203" spans="1:89" x14ac:dyDescent="0.25">
      <c r="A203" s="183"/>
      <c r="B203" s="184"/>
      <c r="C203" s="184"/>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c r="CG203" s="26"/>
      <c r="CH203" s="26"/>
      <c r="CI203" s="26"/>
      <c r="CJ203" s="26"/>
      <c r="CK203" s="26"/>
    </row>
    <row r="204" spans="1:89" s="18" customFormat="1" x14ac:dyDescent="0.25">
      <c r="A204" s="23" t="s">
        <v>353</v>
      </c>
      <c r="B204" s="23" t="s">
        <v>731</v>
      </c>
      <c r="C204" s="23" t="s">
        <v>732</v>
      </c>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c r="CG204" s="26"/>
      <c r="CH204" s="26"/>
      <c r="CI204" s="26"/>
      <c r="CJ204" s="26"/>
      <c r="CK204" s="26"/>
    </row>
    <row r="205" spans="1:89" s="18" customFormat="1" ht="30" x14ac:dyDescent="0.25">
      <c r="A205" s="23" t="s">
        <v>356</v>
      </c>
      <c r="B205" s="23" t="s">
        <v>733</v>
      </c>
      <c r="C205" s="23" t="s">
        <v>734</v>
      </c>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c r="CG205" s="26"/>
      <c r="CH205" s="26"/>
      <c r="CI205" s="26"/>
      <c r="CJ205" s="26"/>
      <c r="CK205" s="26"/>
    </row>
    <row r="206" spans="1:89" s="18" customFormat="1" ht="45" x14ac:dyDescent="0.25">
      <c r="A206" s="23" t="s">
        <v>357</v>
      </c>
      <c r="B206" s="23" t="s">
        <v>735</v>
      </c>
      <c r="C206" s="23" t="s">
        <v>736</v>
      </c>
      <c r="D206" s="26" t="s">
        <v>29</v>
      </c>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row>
    <row r="207" spans="1:89" s="18" customFormat="1" x14ac:dyDescent="0.25">
      <c r="A207" s="23" t="s">
        <v>358</v>
      </c>
      <c r="B207" s="23" t="s">
        <v>776</v>
      </c>
      <c r="C207" s="23" t="s">
        <v>777</v>
      </c>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c r="CG207" s="26"/>
      <c r="CH207" s="26"/>
      <c r="CI207" s="26"/>
      <c r="CJ207" s="26"/>
      <c r="CK207" s="26"/>
    </row>
    <row r="208" spans="1:89" s="22" customFormat="1" ht="30" x14ac:dyDescent="0.25">
      <c r="A208" s="23" t="s">
        <v>359</v>
      </c>
      <c r="B208" s="23" t="s">
        <v>737</v>
      </c>
      <c r="C208" s="23" t="s">
        <v>738</v>
      </c>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c r="CG208" s="26"/>
      <c r="CH208" s="26"/>
      <c r="CI208" s="26"/>
      <c r="CJ208" s="26"/>
      <c r="CK208" s="26"/>
    </row>
    <row r="209" spans="1:89" s="22" customFormat="1" ht="30" x14ac:dyDescent="0.25">
      <c r="A209" s="24" t="s">
        <v>360</v>
      </c>
      <c r="B209" s="24" t="s">
        <v>739</v>
      </c>
      <c r="C209" s="24" t="s">
        <v>740</v>
      </c>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c r="CG209" s="26"/>
      <c r="CH209" s="26"/>
      <c r="CI209" s="26"/>
      <c r="CJ209" s="26"/>
      <c r="CK209" s="26"/>
    </row>
    <row r="210" spans="1:89" s="22" customFormat="1" ht="30" x14ac:dyDescent="0.25">
      <c r="A210" s="24" t="s">
        <v>362</v>
      </c>
      <c r="B210" s="24" t="s">
        <v>742</v>
      </c>
      <c r="C210" s="24" t="s">
        <v>743</v>
      </c>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c r="CG210" s="26"/>
      <c r="CH210" s="26"/>
      <c r="CI210" s="26"/>
      <c r="CJ210" s="26"/>
      <c r="CK210" s="26"/>
    </row>
    <row r="211" spans="1:89" s="22" customFormat="1" ht="30" x14ac:dyDescent="0.25">
      <c r="A211" s="24" t="s">
        <v>363</v>
      </c>
      <c r="B211" s="24" t="s">
        <v>744</v>
      </c>
      <c r="C211" s="24" t="s">
        <v>745</v>
      </c>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c r="CG211" s="26"/>
      <c r="CH211" s="26"/>
      <c r="CI211" s="26"/>
      <c r="CJ211" s="26"/>
      <c r="CK211" s="26"/>
    </row>
    <row r="212" spans="1:89" s="22" customFormat="1" x14ac:dyDescent="0.25">
      <c r="A212" s="24" t="s">
        <v>364</v>
      </c>
      <c r="B212" s="24" t="s">
        <v>746</v>
      </c>
      <c r="C212" s="24" t="s">
        <v>747</v>
      </c>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c r="CG212" s="26"/>
      <c r="CH212" s="26"/>
      <c r="CI212" s="26"/>
      <c r="CJ212" s="26"/>
      <c r="CK212" s="26"/>
    </row>
    <row r="213" spans="1:89" s="22" customFormat="1" x14ac:dyDescent="0.25">
      <c r="A213" s="24" t="s">
        <v>365</v>
      </c>
      <c r="B213" s="24" t="s">
        <v>748</v>
      </c>
      <c r="C213" s="24" t="s">
        <v>749</v>
      </c>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c r="CG213" s="26"/>
      <c r="CH213" s="26"/>
      <c r="CI213" s="26"/>
      <c r="CJ213" s="26"/>
      <c r="CK213" s="26"/>
    </row>
    <row r="214" spans="1:89" s="22" customFormat="1" ht="30" x14ac:dyDescent="0.25">
      <c r="A214" s="24" t="s">
        <v>366</v>
      </c>
      <c r="B214" s="24" t="s">
        <v>481</v>
      </c>
      <c r="C214" s="24" t="s">
        <v>750</v>
      </c>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c r="CG214" s="26"/>
      <c r="CH214" s="26"/>
      <c r="CI214" s="26"/>
      <c r="CJ214" s="26"/>
      <c r="CK214" s="26"/>
    </row>
    <row r="215" spans="1:89" s="22" customFormat="1" ht="60" x14ac:dyDescent="0.25">
      <c r="A215" s="24" t="s">
        <v>367</v>
      </c>
      <c r="B215" s="24" t="s">
        <v>456</v>
      </c>
      <c r="C215" s="24" t="s">
        <v>751</v>
      </c>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c r="CG215" s="26"/>
      <c r="CH215" s="26"/>
      <c r="CI215" s="26"/>
      <c r="CJ215" s="26"/>
      <c r="CK215" s="26"/>
    </row>
    <row r="216" spans="1:89" ht="75" x14ac:dyDescent="0.25">
      <c r="A216" s="24" t="s">
        <v>368</v>
      </c>
      <c r="B216" s="24" t="s">
        <v>752</v>
      </c>
      <c r="C216" s="24" t="s">
        <v>753</v>
      </c>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row>
    <row r="217" spans="1:89" ht="29.25" customHeight="1" x14ac:dyDescent="0.25">
      <c r="A217" s="3"/>
      <c r="B217" s="3"/>
      <c r="C217" s="3"/>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c r="CG217" s="26"/>
      <c r="CH217" s="26"/>
      <c r="CI217" s="26"/>
      <c r="CJ217" s="26"/>
      <c r="CK217" s="26"/>
    </row>
    <row r="218" spans="1:89" ht="45" x14ac:dyDescent="0.25">
      <c r="A218" s="3" t="s">
        <v>371</v>
      </c>
      <c r="B218" s="3" t="s">
        <v>754</v>
      </c>
      <c r="C218" s="27" t="s">
        <v>755</v>
      </c>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c r="CG218" s="26"/>
      <c r="CH218" s="26"/>
      <c r="CI218" s="26"/>
      <c r="CJ218" s="26"/>
      <c r="CK218" s="26"/>
    </row>
    <row r="219" spans="1:89" x14ac:dyDescent="0.25">
      <c r="A219" s="3" t="s">
        <v>373</v>
      </c>
      <c r="B219" s="3" t="s">
        <v>756</v>
      </c>
      <c r="C219" s="27" t="s">
        <v>757</v>
      </c>
      <c r="D219" s="26" t="s">
        <v>29</v>
      </c>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c r="CG219" s="26"/>
      <c r="CH219" s="26"/>
      <c r="CI219" s="26"/>
      <c r="CJ219" s="26"/>
      <c r="CK219" s="26"/>
    </row>
    <row r="220" spans="1:89" ht="45" x14ac:dyDescent="0.25">
      <c r="A220" s="3" t="s">
        <v>374</v>
      </c>
      <c r="B220" s="3" t="s">
        <v>758</v>
      </c>
      <c r="C220" s="27" t="s">
        <v>759</v>
      </c>
      <c r="D220" s="26" t="s">
        <v>29</v>
      </c>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c r="CG220" s="26"/>
      <c r="CH220" s="26"/>
      <c r="CI220" s="26"/>
      <c r="CJ220" s="26"/>
      <c r="CK220" s="26"/>
    </row>
    <row r="221" spans="1:89" x14ac:dyDescent="0.25">
      <c r="A221" s="3" t="s">
        <v>375</v>
      </c>
      <c r="B221" s="3" t="s">
        <v>756</v>
      </c>
      <c r="C221" s="27" t="s">
        <v>760</v>
      </c>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c r="CG221" s="26"/>
      <c r="CH221" s="26"/>
      <c r="CI221" s="26"/>
      <c r="CJ221" s="26"/>
      <c r="CK221" s="26"/>
    </row>
    <row r="222" spans="1:89" ht="30" x14ac:dyDescent="0.25">
      <c r="A222" s="3" t="s">
        <v>376</v>
      </c>
      <c r="B222" s="3" t="s">
        <v>761</v>
      </c>
      <c r="C222" s="3" t="s">
        <v>762</v>
      </c>
    </row>
    <row r="223" spans="1:89" x14ac:dyDescent="0.25">
      <c r="A223" s="3" t="s">
        <v>377</v>
      </c>
      <c r="B223" s="3" t="s">
        <v>763</v>
      </c>
      <c r="C223" s="3" t="s">
        <v>764</v>
      </c>
      <c r="D223" s="1" t="s">
        <v>29</v>
      </c>
    </row>
    <row r="224" spans="1:89" ht="45" x14ac:dyDescent="0.25">
      <c r="A224" s="3" t="s">
        <v>378</v>
      </c>
      <c r="B224" s="3" t="s">
        <v>765</v>
      </c>
      <c r="C224" s="27" t="s">
        <v>766</v>
      </c>
      <c r="D224" s="1" t="s">
        <v>29</v>
      </c>
    </row>
    <row r="225" spans="1:89" ht="30" x14ac:dyDescent="0.25">
      <c r="A225" s="3" t="s">
        <v>379</v>
      </c>
      <c r="B225" s="3" t="s">
        <v>767</v>
      </c>
      <c r="C225" s="3" t="s">
        <v>768</v>
      </c>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row>
    <row r="226" spans="1:89" x14ac:dyDescent="0.25">
      <c r="A226" s="3"/>
      <c r="B226" s="3"/>
      <c r="C226" s="3"/>
      <c r="D226" s="1">
        <f>COUNTIF(D1:D224,"*")</f>
        <v>56</v>
      </c>
    </row>
    <row r="227" spans="1:89" x14ac:dyDescent="0.25">
      <c r="B227" s="1" t="s">
        <v>769</v>
      </c>
    </row>
  </sheetData>
  <pageMargins left="0.7" right="0.7" top="0.75" bottom="0.75" header="0.3" footer="0.3"/>
  <pageSetup paperSize="9" scale="5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86D7ADC6-35DA-48B6-8313-2E7EA29ADAE2}"/>
</file>

<file path=customXml/itemProps2.xml><?xml version="1.0" encoding="utf-8"?>
<ds:datastoreItem xmlns:ds="http://schemas.openxmlformats.org/officeDocument/2006/customXml" ds:itemID="{41890E95-1025-458D-815D-7BB37DD0FB81}">
  <ds:schemaRefs>
    <ds:schemaRef ds:uri="http://schemas.microsoft.com/sharepoint/v3/contenttype/forms"/>
  </ds:schemaRefs>
</ds:datastoreItem>
</file>

<file path=customXml/itemProps3.xml><?xml version="1.0" encoding="utf-8"?>
<ds:datastoreItem xmlns:ds="http://schemas.openxmlformats.org/officeDocument/2006/customXml" ds:itemID="{DD39729D-1B8F-4C48-B164-2821AC68DF5A}">
  <ds:schemaRefs>
    <ds:schemaRef ds:uri="15487cc1-ba5c-4fe8-ba22-1ef80001743e"/>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2e4c4824-94a8-4c4b-ad3b-f39ed7fbd9e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Budget APA</vt:lpstr>
      <vt:lpstr>Comparison</vt:lpstr>
      <vt:lpstr>Budget notes APA</vt:lpstr>
    </vt:vector>
  </TitlesOfParts>
  <Manager/>
  <Company>FAO of the UN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Labaria, ElirozzCarlie (FAOPH)</dc:creator>
  <cp:keywords/>
  <dc:description/>
  <cp:lastModifiedBy>Ren, Hui (OCBD)</cp:lastModifiedBy>
  <cp:revision/>
  <dcterms:created xsi:type="dcterms:W3CDTF">2022-03-02T12:33:14Z</dcterms:created>
  <dcterms:modified xsi:type="dcterms:W3CDTF">2022-12-13T13:53:05Z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