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eenclimate-my.sharepoint.com/personal/edeleon_gcfund_org/Documents/Desktop/"/>
    </mc:Choice>
  </mc:AlternateContent>
  <xr:revisionPtr revIDLastSave="1" documentId="8_{F372CB02-FFE1-AB41-9FE3-4ABCC54F96E6}" xr6:coauthVersionLast="47" xr6:coauthVersionMax="47" xr10:uidLastSave="{F3F79159-6449-49F7-9D56-BCAAC77C4217}"/>
  <bookViews>
    <workbookView xWindow="-110" yWindow="-110" windowWidth="19420" windowHeight="10420" xr2:uid="{00000000-000D-0000-FFFF-FFFF00000000}"/>
  </bookViews>
  <sheets>
    <sheet name="Selection activities" sheetId="10" r:id="rId1"/>
    <sheet name="Summary dis selection" sheetId="8" r:id="rId2"/>
    <sheet name="forest category areas " sheetId="11" r:id="rId3"/>
    <sheet name="Bokeo" sheetId="1" r:id="rId4"/>
    <sheet name="LNT" sheetId="2" r:id="rId5"/>
    <sheet name="Oudomxay" sheetId="3" r:id="rId6"/>
    <sheet name="LPB" sheetId="4" r:id="rId7"/>
    <sheet name="HP" sheetId="6" r:id="rId8"/>
    <sheet name="Xayabouly" sheetId="7" r:id="rId9"/>
    <sheet name="ADB project areas" sheetId="9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4" i="8" l="1"/>
  <c r="J71" i="8"/>
  <c r="J70" i="8"/>
  <c r="I34" i="10"/>
  <c r="G34" i="10"/>
  <c r="AY40" i="10"/>
  <c r="AC34" i="10" l="1"/>
  <c r="AE33" i="10"/>
  <c r="BZ7" i="10" l="1"/>
  <c r="BZ8" i="10"/>
  <c r="BZ9" i="10"/>
  <c r="BZ10" i="10"/>
  <c r="BZ11" i="10"/>
  <c r="BZ12" i="10"/>
  <c r="BZ13" i="10"/>
  <c r="BZ14" i="10"/>
  <c r="BZ15" i="10"/>
  <c r="BZ18" i="10"/>
  <c r="BZ19" i="10"/>
  <c r="BZ20" i="10"/>
  <c r="BZ21" i="10"/>
  <c r="BZ22" i="10"/>
  <c r="BZ23" i="10"/>
  <c r="BZ24" i="10"/>
  <c r="BZ25" i="10"/>
  <c r="BZ26" i="10"/>
  <c r="BZ27" i="10"/>
  <c r="BZ28" i="10"/>
  <c r="BZ29" i="10"/>
  <c r="BZ30" i="10"/>
  <c r="BZ31" i="10"/>
  <c r="BZ32" i="10"/>
  <c r="BZ6" i="10"/>
  <c r="BI34" i="10"/>
  <c r="BJ9" i="10"/>
  <c r="BJ14" i="10"/>
  <c r="BJ15" i="10"/>
  <c r="BJ17" i="10"/>
  <c r="BJ18" i="10"/>
  <c r="BJ19" i="10"/>
  <c r="BJ22" i="10"/>
  <c r="BJ27" i="10"/>
  <c r="BJ28" i="10"/>
  <c r="BJ31" i="10"/>
  <c r="BJ32" i="10"/>
  <c r="BF15" i="10"/>
  <c r="BF23" i="10"/>
  <c r="BF31" i="10"/>
  <c r="BE7" i="10"/>
  <c r="BF7" i="10" s="1"/>
  <c r="BE8" i="10"/>
  <c r="BF8" i="10" s="1"/>
  <c r="BE9" i="10"/>
  <c r="BE10" i="10"/>
  <c r="BE11" i="10"/>
  <c r="BF11" i="10" s="1"/>
  <c r="BE12" i="10"/>
  <c r="BF12" i="10" s="1"/>
  <c r="BE13" i="10"/>
  <c r="BF13" i="10" s="1"/>
  <c r="BE14" i="10"/>
  <c r="BE15" i="10"/>
  <c r="BE16" i="10"/>
  <c r="BF16" i="10" s="1"/>
  <c r="BE17" i="10"/>
  <c r="BE18" i="10"/>
  <c r="BE19" i="10"/>
  <c r="BF19" i="10" s="1"/>
  <c r="BE20" i="10"/>
  <c r="BF20" i="10" s="1"/>
  <c r="BE21" i="10"/>
  <c r="BF21" i="10" s="1"/>
  <c r="BE22" i="10"/>
  <c r="BE23" i="10"/>
  <c r="BE24" i="10"/>
  <c r="BF24" i="10" s="1"/>
  <c r="BE25" i="10"/>
  <c r="BE26" i="10"/>
  <c r="BE27" i="10"/>
  <c r="BF27" i="10" s="1"/>
  <c r="BE28" i="10"/>
  <c r="BF28" i="10" s="1"/>
  <c r="BE29" i="10"/>
  <c r="BF29" i="10" s="1"/>
  <c r="BE30" i="10"/>
  <c r="BE31" i="10"/>
  <c r="BE32" i="10"/>
  <c r="BF32" i="10" s="1"/>
  <c r="BE6" i="10"/>
  <c r="AY7" i="10"/>
  <c r="BJ7" i="10" s="1"/>
  <c r="AY8" i="10"/>
  <c r="BJ8" i="10" s="1"/>
  <c r="AY9" i="10"/>
  <c r="AY10" i="10"/>
  <c r="BJ10" i="10" s="1"/>
  <c r="AY11" i="10"/>
  <c r="BJ11" i="10" s="1"/>
  <c r="AY12" i="10"/>
  <c r="BJ12" i="10" s="1"/>
  <c r="AY13" i="10"/>
  <c r="BJ13" i="10" s="1"/>
  <c r="AY14" i="10"/>
  <c r="BF14" i="10" s="1"/>
  <c r="AY15" i="10"/>
  <c r="AY16" i="10"/>
  <c r="BJ16" i="10" s="1"/>
  <c r="AY17" i="10"/>
  <c r="AY18" i="10"/>
  <c r="BF18" i="10" s="1"/>
  <c r="AY19" i="10"/>
  <c r="AY20" i="10"/>
  <c r="BJ20" i="10" s="1"/>
  <c r="AY21" i="10"/>
  <c r="BJ21" i="10" s="1"/>
  <c r="AY22" i="10"/>
  <c r="BF22" i="10" s="1"/>
  <c r="AY23" i="10"/>
  <c r="BJ23" i="10" s="1"/>
  <c r="AY24" i="10"/>
  <c r="BJ24" i="10" s="1"/>
  <c r="AY25" i="10"/>
  <c r="BJ25" i="10" s="1"/>
  <c r="AY26" i="10"/>
  <c r="BF26" i="10" s="1"/>
  <c r="AY27" i="10"/>
  <c r="AY28" i="10"/>
  <c r="AY29" i="10"/>
  <c r="BJ29" i="10" s="1"/>
  <c r="AY30" i="10"/>
  <c r="BF30" i="10" s="1"/>
  <c r="AY31" i="10"/>
  <c r="AY32" i="10"/>
  <c r="AY6" i="10"/>
  <c r="BJ6" i="10" s="1"/>
  <c r="F11" i="11"/>
  <c r="E11" i="11"/>
  <c r="D11" i="11"/>
  <c r="C11" i="11"/>
  <c r="F10" i="11"/>
  <c r="E10" i="11"/>
  <c r="D10" i="11"/>
  <c r="C10" i="11"/>
  <c r="F9" i="11"/>
  <c r="E9" i="11"/>
  <c r="D9" i="11"/>
  <c r="C9" i="11"/>
  <c r="G8" i="11"/>
  <c r="F7" i="11"/>
  <c r="E7" i="11"/>
  <c r="E12" i="11" s="1"/>
  <c r="D7" i="11"/>
  <c r="C7" i="11"/>
  <c r="G6" i="11"/>
  <c r="F12" i="11" l="1"/>
  <c r="BF6" i="10"/>
  <c r="BF25" i="10"/>
  <c r="BF17" i="10"/>
  <c r="BF9" i="10"/>
  <c r="BJ30" i="10"/>
  <c r="BJ26" i="10"/>
  <c r="BJ34" i="10" s="1"/>
  <c r="AZ37" i="10" s="1"/>
  <c r="BE34" i="10"/>
  <c r="C15" i="11"/>
  <c r="BF10" i="10"/>
  <c r="D12" i="11"/>
  <c r="G9" i="11"/>
  <c r="G10" i="11"/>
  <c r="G11" i="11"/>
  <c r="AY34" i="10"/>
  <c r="G7" i="11"/>
  <c r="I9" i="11" s="1"/>
  <c r="J9" i="11"/>
  <c r="C12" i="11"/>
  <c r="C14" i="11" l="1"/>
  <c r="I8" i="11"/>
  <c r="AY39" i="10"/>
  <c r="AY42" i="10" s="1"/>
  <c r="AZ36" i="10"/>
  <c r="BA37" i="10" s="1"/>
  <c r="BE35" i="10"/>
  <c r="K9" i="11"/>
  <c r="G12" i="11"/>
  <c r="I14" i="11" s="1"/>
  <c r="AU7" i="10"/>
  <c r="AU12" i="10"/>
  <c r="AU23" i="10"/>
  <c r="AU29" i="10"/>
  <c r="AU32" i="10"/>
  <c r="AU6" i="10"/>
  <c r="AT34" i="10"/>
  <c r="AP7" i="10"/>
  <c r="AQ7" i="10" s="1"/>
  <c r="AP8" i="10"/>
  <c r="AQ8" i="10" s="1"/>
  <c r="AP9" i="10"/>
  <c r="AP10" i="10"/>
  <c r="AP11" i="10"/>
  <c r="AP12" i="10"/>
  <c r="AP13" i="10"/>
  <c r="AP14" i="10"/>
  <c r="AP15" i="10"/>
  <c r="AQ15" i="10" s="1"/>
  <c r="AP16" i="10"/>
  <c r="AQ16" i="10" s="1"/>
  <c r="AP17" i="10"/>
  <c r="AP18" i="10"/>
  <c r="AP19" i="10"/>
  <c r="AP20" i="10"/>
  <c r="AP21" i="10"/>
  <c r="AP22" i="10"/>
  <c r="AP23" i="10"/>
  <c r="AQ23" i="10" s="1"/>
  <c r="AP24" i="10"/>
  <c r="AQ24" i="10" s="1"/>
  <c r="AP25" i="10"/>
  <c r="AP26" i="10"/>
  <c r="AP27" i="10"/>
  <c r="AQ27" i="10" s="1"/>
  <c r="AP28" i="10"/>
  <c r="AQ28" i="10" s="1"/>
  <c r="AP29" i="10"/>
  <c r="AP30" i="10"/>
  <c r="AQ30" i="10" s="1"/>
  <c r="AP31" i="10"/>
  <c r="AQ31" i="10" s="1"/>
  <c r="AP32" i="10"/>
  <c r="AQ32" i="10" s="1"/>
  <c r="AP6" i="10"/>
  <c r="AJ7" i="10"/>
  <c r="AJ8" i="10"/>
  <c r="AU8" i="10" s="1"/>
  <c r="AJ9" i="10"/>
  <c r="AU9" i="10" s="1"/>
  <c r="AJ10" i="10"/>
  <c r="AQ10" i="10" s="1"/>
  <c r="AJ11" i="10"/>
  <c r="AU11" i="10" s="1"/>
  <c r="AJ12" i="10"/>
  <c r="AJ13" i="10"/>
  <c r="AU13" i="10" s="1"/>
  <c r="AJ14" i="10"/>
  <c r="AU14" i="10" s="1"/>
  <c r="AJ15" i="10"/>
  <c r="AU15" i="10" s="1"/>
  <c r="AJ16" i="10"/>
  <c r="AU16" i="10" s="1"/>
  <c r="AJ17" i="10"/>
  <c r="AU17" i="10" s="1"/>
  <c r="AJ18" i="10"/>
  <c r="AQ18" i="10" s="1"/>
  <c r="AJ19" i="10"/>
  <c r="AU19" i="10" s="1"/>
  <c r="AJ20" i="10"/>
  <c r="AU20" i="10" s="1"/>
  <c r="AJ21" i="10"/>
  <c r="AU21" i="10" s="1"/>
  <c r="AJ22" i="10"/>
  <c r="AU22" i="10" s="1"/>
  <c r="AJ23" i="10"/>
  <c r="AJ24" i="10"/>
  <c r="AU24" i="10" s="1"/>
  <c r="AJ25" i="10"/>
  <c r="AU25" i="10" s="1"/>
  <c r="AJ26" i="10"/>
  <c r="AU26" i="10" s="1"/>
  <c r="AJ27" i="10"/>
  <c r="AU27" i="10" s="1"/>
  <c r="AJ28" i="10"/>
  <c r="AU28" i="10" s="1"/>
  <c r="AJ29" i="10"/>
  <c r="AJ30" i="10"/>
  <c r="AU30" i="10" s="1"/>
  <c r="AJ31" i="10"/>
  <c r="AU31" i="10" s="1"/>
  <c r="AJ32" i="10"/>
  <c r="AJ6" i="10"/>
  <c r="AF7" i="10"/>
  <c r="AF8" i="10"/>
  <c r="AF9" i="10"/>
  <c r="AF10" i="10"/>
  <c r="AF11" i="10"/>
  <c r="AF12" i="10"/>
  <c r="AF13" i="10"/>
  <c r="AF14" i="10"/>
  <c r="AF15" i="10"/>
  <c r="AF16" i="10"/>
  <c r="AF17" i="10"/>
  <c r="AF18" i="10"/>
  <c r="AF19" i="10"/>
  <c r="AF20" i="10"/>
  <c r="AF21" i="10"/>
  <c r="AF22" i="10"/>
  <c r="AF23" i="10"/>
  <c r="AF24" i="10"/>
  <c r="AF25" i="10"/>
  <c r="AF26" i="10"/>
  <c r="AF27" i="10"/>
  <c r="AF28" i="10"/>
  <c r="AF29" i="10"/>
  <c r="AF30" i="10"/>
  <c r="AF31" i="10"/>
  <c r="AF32" i="10"/>
  <c r="AF6" i="10"/>
  <c r="AQ29" i="10" l="1"/>
  <c r="AQ21" i="10"/>
  <c r="AQ13" i="10"/>
  <c r="AQ12" i="10"/>
  <c r="AQ19" i="10"/>
  <c r="AQ11" i="10"/>
  <c r="AQ26" i="10"/>
  <c r="AQ20" i="10"/>
  <c r="AP34" i="10"/>
  <c r="AQ25" i="10"/>
  <c r="AQ17" i="10"/>
  <c r="AQ9" i="10"/>
  <c r="AQ22" i="10"/>
  <c r="AQ14" i="10"/>
  <c r="AL36" i="10"/>
  <c r="AJ34" i="10"/>
  <c r="AU18" i="10"/>
  <c r="AU10" i="10"/>
  <c r="AQ6" i="10"/>
  <c r="I13" i="11"/>
  <c r="AF34" i="10"/>
  <c r="T38" i="10" s="1"/>
  <c r="AP35" i="10" l="1"/>
  <c r="AU34" i="10"/>
  <c r="AL37" i="10"/>
  <c r="AM37" i="10" s="1"/>
  <c r="AD7" i="10"/>
  <c r="AD9" i="10"/>
  <c r="AD11" i="10"/>
  <c r="AD12" i="10"/>
  <c r="AD18" i="10"/>
  <c r="AD19" i="10"/>
  <c r="AD21" i="10"/>
  <c r="AD22" i="10"/>
  <c r="AD26" i="10"/>
  <c r="AD27" i="10"/>
  <c r="AD29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Y23" i="10"/>
  <c r="Y24" i="10"/>
  <c r="Y25" i="10"/>
  <c r="Y26" i="10"/>
  <c r="Y27" i="10"/>
  <c r="Y28" i="10"/>
  <c r="Y29" i="10"/>
  <c r="Y30" i="10"/>
  <c r="Y31" i="10"/>
  <c r="Y32" i="10"/>
  <c r="Y6" i="10"/>
  <c r="S7" i="10"/>
  <c r="S8" i="10"/>
  <c r="AD8" i="10" s="1"/>
  <c r="S9" i="10"/>
  <c r="S10" i="10"/>
  <c r="AD10" i="10" s="1"/>
  <c r="S11" i="10"/>
  <c r="S12" i="10"/>
  <c r="S13" i="10"/>
  <c r="AD13" i="10" s="1"/>
  <c r="S14" i="10"/>
  <c r="AD14" i="10" s="1"/>
  <c r="S15" i="10"/>
  <c r="AD15" i="10" s="1"/>
  <c r="S16" i="10"/>
  <c r="AD16" i="10" s="1"/>
  <c r="S17" i="10"/>
  <c r="AD17" i="10" s="1"/>
  <c r="S18" i="10"/>
  <c r="S19" i="10"/>
  <c r="S20" i="10"/>
  <c r="AD20" i="10" s="1"/>
  <c r="S21" i="10"/>
  <c r="S22" i="10"/>
  <c r="S23" i="10"/>
  <c r="AD23" i="10" s="1"/>
  <c r="S24" i="10"/>
  <c r="AD24" i="10" s="1"/>
  <c r="S25" i="10"/>
  <c r="AD25" i="10" s="1"/>
  <c r="S26" i="10"/>
  <c r="S27" i="10"/>
  <c r="S28" i="10"/>
  <c r="AD28" i="10" s="1"/>
  <c r="S29" i="10"/>
  <c r="S30" i="10"/>
  <c r="AD30" i="10" s="1"/>
  <c r="S31" i="10"/>
  <c r="AD31" i="10" s="1"/>
  <c r="S32" i="10"/>
  <c r="AD32" i="10" s="1"/>
  <c r="S6" i="10"/>
  <c r="BY7" i="10"/>
  <c r="BY14" i="10"/>
  <c r="BY15" i="10"/>
  <c r="BY18" i="10"/>
  <c r="BY21" i="10"/>
  <c r="BY29" i="10"/>
  <c r="BY32" i="10"/>
  <c r="BX33" i="10"/>
  <c r="BT23" i="10"/>
  <c r="BT24" i="10"/>
  <c r="BT25" i="10"/>
  <c r="BT26" i="10"/>
  <c r="BT27" i="10"/>
  <c r="BT28" i="10"/>
  <c r="BN24" i="10"/>
  <c r="BY24" i="10" s="1"/>
  <c r="BN25" i="10"/>
  <c r="BY25" i="10" s="1"/>
  <c r="BN26" i="10"/>
  <c r="BY26" i="10" s="1"/>
  <c r="BN27" i="10"/>
  <c r="BN23" i="10"/>
  <c r="BY23" i="10" s="1"/>
  <c r="BT7" i="10"/>
  <c r="BT8" i="10"/>
  <c r="BT9" i="10"/>
  <c r="BT10" i="10"/>
  <c r="BT11" i="10"/>
  <c r="BT12" i="10"/>
  <c r="BT13" i="10"/>
  <c r="BT18" i="10"/>
  <c r="BT19" i="10"/>
  <c r="BT20" i="10"/>
  <c r="BT21" i="10"/>
  <c r="BT22" i="10"/>
  <c r="BT29" i="10"/>
  <c r="BT30" i="10"/>
  <c r="BT31" i="10"/>
  <c r="BT32" i="10"/>
  <c r="BT6" i="10"/>
  <c r="BN7" i="10"/>
  <c r="BN8" i="10"/>
  <c r="BN9" i="10"/>
  <c r="BY9" i="10" s="1"/>
  <c r="BN10" i="10"/>
  <c r="BY10" i="10" s="1"/>
  <c r="BN11" i="10"/>
  <c r="BY11" i="10" s="1"/>
  <c r="BN12" i="10"/>
  <c r="BN13" i="10"/>
  <c r="BY13" i="10" s="1"/>
  <c r="BN18" i="10"/>
  <c r="BN19" i="10"/>
  <c r="BY19" i="10" s="1"/>
  <c r="BN20" i="10"/>
  <c r="BN21" i="10"/>
  <c r="BN22" i="10"/>
  <c r="BY22" i="10" s="1"/>
  <c r="BN28" i="10"/>
  <c r="BY28" i="10" s="1"/>
  <c r="BN29" i="10"/>
  <c r="BN30" i="10"/>
  <c r="BY30" i="10" s="1"/>
  <c r="BN31" i="10"/>
  <c r="BY31" i="10" s="1"/>
  <c r="BN32" i="10"/>
  <c r="BN6" i="10"/>
  <c r="BW17" i="10"/>
  <c r="BV17" i="10"/>
  <c r="BS17" i="10"/>
  <c r="BR17" i="10"/>
  <c r="BQ17" i="10"/>
  <c r="BP17" i="10"/>
  <c r="BO17" i="10"/>
  <c r="BZ17" i="10" s="1"/>
  <c r="BM17" i="10"/>
  <c r="BL17" i="10"/>
  <c r="E17" i="10"/>
  <c r="BW16" i="10"/>
  <c r="BV16" i="10"/>
  <c r="BS16" i="10"/>
  <c r="BR16" i="10"/>
  <c r="BQ16" i="10"/>
  <c r="BP16" i="10"/>
  <c r="BO16" i="10"/>
  <c r="BZ16" i="10" s="1"/>
  <c r="BM16" i="10"/>
  <c r="BL16" i="10"/>
  <c r="E16" i="10"/>
  <c r="BW15" i="10"/>
  <c r="BV15" i="10"/>
  <c r="BS15" i="10"/>
  <c r="BR15" i="10"/>
  <c r="BQ15" i="10"/>
  <c r="BP15" i="10"/>
  <c r="BO15" i="10"/>
  <c r="BM15" i="10"/>
  <c r="BL15" i="10"/>
  <c r="E15" i="10"/>
  <c r="BW14" i="10"/>
  <c r="BV14" i="10"/>
  <c r="BS14" i="10"/>
  <c r="BR14" i="10"/>
  <c r="BQ14" i="10"/>
  <c r="BP14" i="10"/>
  <c r="BO14" i="10"/>
  <c r="BM14" i="10"/>
  <c r="BL14" i="10"/>
  <c r="E14" i="10"/>
  <c r="Z28" i="10" l="1"/>
  <c r="Z12" i="10"/>
  <c r="Y34" i="10"/>
  <c r="AD6" i="10"/>
  <c r="AD34" i="10" s="1"/>
  <c r="T37" i="10" s="1"/>
  <c r="U37" i="10" s="1"/>
  <c r="S34" i="10"/>
  <c r="Y35" i="10" s="1"/>
  <c r="BZ33" i="10"/>
  <c r="BN37" i="10" s="1"/>
  <c r="BO37" i="10" s="1"/>
  <c r="BU22" i="10"/>
  <c r="BU25" i="10"/>
  <c r="E34" i="10"/>
  <c r="BY6" i="10"/>
  <c r="Z6" i="10"/>
  <c r="Z29" i="10"/>
  <c r="Z25" i="10"/>
  <c r="Z21" i="10"/>
  <c r="Z17" i="10"/>
  <c r="Z13" i="10"/>
  <c r="Z9" i="10"/>
  <c r="BU23" i="10"/>
  <c r="Z32" i="10"/>
  <c r="Z24" i="10"/>
  <c r="Z20" i="10"/>
  <c r="Z16" i="10"/>
  <c r="Z8" i="10"/>
  <c r="BU19" i="10"/>
  <c r="BU11" i="10"/>
  <c r="BU7" i="10"/>
  <c r="BU32" i="10"/>
  <c r="BU18" i="10"/>
  <c r="BU10" i="10"/>
  <c r="Z31" i="10"/>
  <c r="Z27" i="10"/>
  <c r="Z23" i="10"/>
  <c r="Z19" i="10"/>
  <c r="Z15" i="10"/>
  <c r="Z11" i="10"/>
  <c r="Z7" i="10"/>
  <c r="BU20" i="10"/>
  <c r="BU12" i="10"/>
  <c r="BU8" i="10"/>
  <c r="BU27" i="10"/>
  <c r="T36" i="10"/>
  <c r="Z30" i="10"/>
  <c r="Z26" i="10"/>
  <c r="Z22" i="10"/>
  <c r="Z18" i="10"/>
  <c r="Z14" i="10"/>
  <c r="Z10" i="10"/>
  <c r="BN15" i="10"/>
  <c r="BT15" i="10"/>
  <c r="BN17" i="10"/>
  <c r="BY17" i="10" s="1"/>
  <c r="BT17" i="10"/>
  <c r="BU31" i="10"/>
  <c r="BU21" i="10"/>
  <c r="BU13" i="10"/>
  <c r="BU9" i="10"/>
  <c r="BU28" i="10"/>
  <c r="BU24" i="10"/>
  <c r="BY8" i="10"/>
  <c r="BU30" i="10"/>
  <c r="BT14" i="10"/>
  <c r="BT16" i="10"/>
  <c r="BU6" i="10"/>
  <c r="BU29" i="10"/>
  <c r="BU26" i="10"/>
  <c r="BY20" i="10"/>
  <c r="BY12" i="10"/>
  <c r="BN14" i="10"/>
  <c r="BN16" i="10"/>
  <c r="BY16" i="10" s="1"/>
  <c r="BY27" i="10"/>
  <c r="G136" i="9"/>
  <c r="G141" i="9"/>
  <c r="G140" i="9"/>
  <c r="G139" i="9"/>
  <c r="G138" i="9"/>
  <c r="G137" i="9"/>
  <c r="G128" i="9"/>
  <c r="G127" i="9"/>
  <c r="G126" i="9"/>
  <c r="G125" i="9"/>
  <c r="G124" i="9"/>
  <c r="G123" i="9"/>
  <c r="G98" i="9"/>
  <c r="G115" i="9"/>
  <c r="G114" i="9"/>
  <c r="G113" i="9"/>
  <c r="G112" i="9"/>
  <c r="G111" i="9"/>
  <c r="G110" i="9"/>
  <c r="G102" i="9"/>
  <c r="G101" i="9"/>
  <c r="G100" i="9"/>
  <c r="G99" i="9"/>
  <c r="G97" i="9"/>
  <c r="G89" i="9"/>
  <c r="G88" i="9"/>
  <c r="G87" i="9"/>
  <c r="G86" i="9"/>
  <c r="G85" i="9"/>
  <c r="G84" i="9"/>
  <c r="G76" i="9"/>
  <c r="G75" i="9"/>
  <c r="G74" i="9"/>
  <c r="G73" i="9"/>
  <c r="G72" i="9"/>
  <c r="G71" i="9"/>
  <c r="G63" i="9"/>
  <c r="G62" i="9"/>
  <c r="G61" i="9"/>
  <c r="G60" i="9"/>
  <c r="G59" i="9"/>
  <c r="G58" i="9"/>
  <c r="G24" i="9"/>
  <c r="G23" i="9"/>
  <c r="G22" i="9"/>
  <c r="G21" i="9"/>
  <c r="G20" i="9"/>
  <c r="G19" i="9"/>
  <c r="G46" i="9"/>
  <c r="G47" i="9"/>
  <c r="G48" i="9"/>
  <c r="G49" i="9"/>
  <c r="G50" i="9"/>
  <c r="G45" i="9"/>
  <c r="G34" i="9"/>
  <c r="G35" i="9"/>
  <c r="G36" i="9"/>
  <c r="G37" i="9"/>
  <c r="G33" i="9"/>
  <c r="G32" i="9"/>
  <c r="AY12" i="7"/>
  <c r="AX12" i="7"/>
  <c r="AW12" i="7"/>
  <c r="AV12" i="7"/>
  <c r="AU12" i="7"/>
  <c r="AT12" i="7"/>
  <c r="AS12" i="7"/>
  <c r="AR12" i="7"/>
  <c r="AQ12" i="7"/>
  <c r="AY10" i="7"/>
  <c r="AX10" i="7"/>
  <c r="AW10" i="7"/>
  <c r="AV10" i="7"/>
  <c r="AU10" i="7"/>
  <c r="AT10" i="7"/>
  <c r="AS10" i="7"/>
  <c r="AR10" i="7"/>
  <c r="AQ10" i="7"/>
  <c r="AY9" i="7"/>
  <c r="AX9" i="7"/>
  <c r="AW9" i="7"/>
  <c r="AV9" i="7"/>
  <c r="AU9" i="7"/>
  <c r="AT9" i="7"/>
  <c r="AS9" i="7"/>
  <c r="AR9" i="7"/>
  <c r="AQ9" i="7"/>
  <c r="AV8" i="7"/>
  <c r="AY8" i="7"/>
  <c r="AX8" i="7"/>
  <c r="AW8" i="7"/>
  <c r="AU8" i="7"/>
  <c r="AT8" i="7"/>
  <c r="AS8" i="7"/>
  <c r="AR8" i="7"/>
  <c r="AQ8" i="7"/>
  <c r="AY7" i="7"/>
  <c r="AX7" i="7"/>
  <c r="AW7" i="7"/>
  <c r="AV7" i="7"/>
  <c r="AU7" i="7"/>
  <c r="AT7" i="7"/>
  <c r="AS7" i="7"/>
  <c r="AR7" i="7"/>
  <c r="AQ7" i="7"/>
  <c r="BT33" i="10" l="1"/>
  <c r="BN33" i="10"/>
  <c r="BN35" i="10"/>
  <c r="BN36" i="10"/>
  <c r="BY33" i="10"/>
  <c r="BU15" i="10"/>
  <c r="BU17" i="10"/>
  <c r="BU16" i="10"/>
  <c r="BU14" i="10"/>
  <c r="AV8" i="6"/>
  <c r="AU8" i="6"/>
  <c r="BO36" i="10" l="1"/>
  <c r="BU33" i="10"/>
  <c r="AX12" i="6"/>
  <c r="AW12" i="6"/>
  <c r="AV12" i="6"/>
  <c r="AU12" i="6"/>
  <c r="AT12" i="6"/>
  <c r="AS12" i="6"/>
  <c r="AR12" i="6"/>
  <c r="AQ12" i="6"/>
  <c r="AP12" i="6"/>
  <c r="AX11" i="6"/>
  <c r="AW11" i="6"/>
  <c r="AV11" i="6"/>
  <c r="AU11" i="6"/>
  <c r="AT11" i="6"/>
  <c r="AS11" i="6"/>
  <c r="AR11" i="6"/>
  <c r="AQ11" i="6"/>
  <c r="AP11" i="6"/>
  <c r="AX8" i="6"/>
  <c r="AW8" i="6"/>
  <c r="AT8" i="6"/>
  <c r="AS8" i="6"/>
  <c r="AR8" i="6"/>
  <c r="AQ8" i="6"/>
  <c r="AP8" i="6"/>
  <c r="AX7" i="6"/>
  <c r="AW7" i="6"/>
  <c r="AV7" i="6"/>
  <c r="AU7" i="6"/>
  <c r="AT7" i="6"/>
  <c r="AS7" i="6"/>
  <c r="AR7" i="6"/>
  <c r="AQ7" i="6"/>
  <c r="AP7" i="6"/>
  <c r="AT5" i="6"/>
  <c r="AW5" i="6"/>
  <c r="AX5" i="6"/>
  <c r="AV5" i="6"/>
  <c r="AU5" i="6"/>
  <c r="AS5" i="6"/>
  <c r="AR5" i="6"/>
  <c r="AQ5" i="6"/>
  <c r="AP5" i="6"/>
  <c r="AV15" i="4" l="1"/>
  <c r="AY16" i="4"/>
  <c r="AX16" i="4"/>
  <c r="AW16" i="4"/>
  <c r="AV16" i="4"/>
  <c r="AU16" i="4"/>
  <c r="AT16" i="4"/>
  <c r="AS16" i="4"/>
  <c r="AR16" i="4"/>
  <c r="AQ16" i="4"/>
  <c r="AY15" i="4"/>
  <c r="AX15" i="4"/>
  <c r="AW15" i="4"/>
  <c r="AU15" i="4"/>
  <c r="AT15" i="4"/>
  <c r="AS15" i="4"/>
  <c r="AR15" i="4"/>
  <c r="AQ15" i="4"/>
  <c r="AY12" i="4"/>
  <c r="AX12" i="4"/>
  <c r="AW12" i="4"/>
  <c r="AV12" i="4"/>
  <c r="AU12" i="4"/>
  <c r="AT12" i="4"/>
  <c r="AS12" i="4"/>
  <c r="AR12" i="4"/>
  <c r="AQ12" i="4"/>
  <c r="AY8" i="4"/>
  <c r="AX8" i="4"/>
  <c r="AW8" i="4"/>
  <c r="AV8" i="4"/>
  <c r="AU8" i="4"/>
  <c r="AT8" i="4"/>
  <c r="AS8" i="4"/>
  <c r="AR8" i="4"/>
  <c r="AQ8" i="4"/>
  <c r="AY5" i="4"/>
  <c r="AX5" i="4"/>
  <c r="AW5" i="4"/>
  <c r="AV5" i="4"/>
  <c r="AQ5" i="4"/>
  <c r="AU5" i="4"/>
  <c r="AT5" i="4"/>
  <c r="AS5" i="4"/>
  <c r="AR5" i="4"/>
  <c r="AY8" i="3"/>
  <c r="AY9" i="3"/>
  <c r="AY10" i="3"/>
  <c r="AX8" i="3"/>
  <c r="AX9" i="3"/>
  <c r="AX10" i="3"/>
  <c r="AW8" i="3"/>
  <c r="AW9" i="3"/>
  <c r="AW10" i="3"/>
  <c r="AV8" i="3"/>
  <c r="AV9" i="3"/>
  <c r="AV10" i="3"/>
  <c r="AU8" i="3"/>
  <c r="AU9" i="3"/>
  <c r="AU10" i="3"/>
  <c r="AT8" i="3"/>
  <c r="AT9" i="3"/>
  <c r="AT10" i="3"/>
  <c r="AS8" i="3"/>
  <c r="AS9" i="3"/>
  <c r="AS10" i="3"/>
  <c r="AR8" i="3"/>
  <c r="AR9" i="3"/>
  <c r="AR10" i="3"/>
  <c r="AQ8" i="3"/>
  <c r="AQ9" i="3"/>
  <c r="AQ10" i="3"/>
  <c r="AY7" i="3"/>
  <c r="AX7" i="3"/>
  <c r="AW7" i="3"/>
  <c r="AV7" i="3"/>
  <c r="AU7" i="3"/>
  <c r="AT7" i="3"/>
  <c r="AS7" i="3"/>
  <c r="AR7" i="3"/>
  <c r="AQ7" i="3"/>
  <c r="AY9" i="2"/>
  <c r="AX9" i="2"/>
  <c r="AW9" i="2"/>
  <c r="AV9" i="2"/>
  <c r="AU9" i="2"/>
  <c r="AT9" i="2"/>
  <c r="AS9" i="2"/>
  <c r="AR9" i="2"/>
  <c r="AQ9" i="2"/>
  <c r="AY8" i="2"/>
  <c r="AX8" i="2"/>
  <c r="AW8" i="2"/>
  <c r="AV8" i="2"/>
  <c r="AU8" i="2"/>
  <c r="AT8" i="2"/>
  <c r="AS8" i="2"/>
  <c r="AR8" i="2"/>
  <c r="AQ8" i="2"/>
  <c r="AY7" i="2"/>
  <c r="AX7" i="2"/>
  <c r="AW7" i="2"/>
  <c r="AV7" i="2"/>
  <c r="AU7" i="2"/>
  <c r="AT7" i="2"/>
  <c r="AS7" i="2"/>
  <c r="AR7" i="2"/>
  <c r="AQ7" i="2"/>
  <c r="AY5" i="2" l="1"/>
  <c r="AX5" i="2"/>
  <c r="AW5" i="2"/>
  <c r="AV5" i="2"/>
  <c r="AU5" i="2"/>
  <c r="AT5" i="2"/>
  <c r="AS5" i="2"/>
  <c r="AR5" i="2"/>
  <c r="AQ5" i="2"/>
  <c r="AY17" i="1"/>
  <c r="AX17" i="1"/>
  <c r="AW17" i="1"/>
  <c r="AV17" i="1"/>
  <c r="AU17" i="1"/>
  <c r="AT17" i="1"/>
  <c r="AS17" i="1"/>
  <c r="AR17" i="1"/>
  <c r="AQ17" i="1"/>
  <c r="AY16" i="1"/>
  <c r="AY15" i="1"/>
  <c r="AX15" i="1"/>
  <c r="AX16" i="1"/>
  <c r="AW16" i="1"/>
  <c r="AV16" i="1"/>
  <c r="AU16" i="1"/>
  <c r="AT16" i="1"/>
  <c r="AR16" i="1"/>
  <c r="AS16" i="1"/>
  <c r="AQ16" i="1"/>
  <c r="AW15" i="1"/>
  <c r="AV15" i="1"/>
  <c r="AU15" i="1"/>
  <c r="AT15" i="1"/>
  <c r="AS15" i="1"/>
  <c r="AR15" i="1"/>
  <c r="AQ15" i="1"/>
  <c r="C10" i="8" l="1"/>
  <c r="D13" i="8"/>
  <c r="AC21" i="8" l="1"/>
  <c r="AC22" i="8"/>
  <c r="AC23" i="8"/>
  <c r="AC24" i="8"/>
  <c r="AC25" i="8"/>
  <c r="AC26" i="8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4" i="8"/>
  <c r="AC55" i="8"/>
  <c r="AC56" i="8"/>
  <c r="AC57" i="8"/>
  <c r="AC58" i="8"/>
  <c r="AC59" i="8"/>
  <c r="AC60" i="8"/>
  <c r="AC61" i="8"/>
  <c r="AC62" i="8"/>
  <c r="AC63" i="8"/>
  <c r="AC64" i="8"/>
  <c r="AC65" i="8"/>
  <c r="AC66" i="8"/>
  <c r="AC67" i="8"/>
  <c r="AC68" i="8"/>
  <c r="AC20" i="8"/>
  <c r="D14" i="8" l="1"/>
  <c r="E14" i="8" s="1"/>
  <c r="AA62" i="8"/>
  <c r="AA51" i="8"/>
  <c r="AA24" i="8"/>
  <c r="AA28" i="8"/>
  <c r="AA29" i="8"/>
  <c r="AA52" i="8"/>
  <c r="AA21" i="8"/>
  <c r="AA33" i="8"/>
  <c r="AA44" i="8"/>
  <c r="AA34" i="8"/>
  <c r="AA22" i="8"/>
  <c r="AA30" i="8"/>
  <c r="AA25" i="8"/>
  <c r="AA23" i="8"/>
  <c r="AA20" i="8"/>
  <c r="AA53" i="8"/>
  <c r="AA54" i="8"/>
  <c r="AA35" i="8"/>
  <c r="AA67" i="8"/>
  <c r="AA45" i="8"/>
  <c r="AA36" i="8"/>
  <c r="AA46" i="8"/>
  <c r="AA26" i="8"/>
  <c r="AA31" i="8"/>
  <c r="AA37" i="8"/>
  <c r="AA55" i="8"/>
  <c r="AA47" i="8"/>
  <c r="AA38" i="8"/>
  <c r="AA56" i="8"/>
  <c r="AA63" i="8"/>
  <c r="AA39" i="8"/>
  <c r="AA40" i="8"/>
  <c r="AA64" i="8"/>
  <c r="AA66" i="8"/>
  <c r="AA57" i="8"/>
  <c r="AA58" i="8"/>
  <c r="AA41" i="8"/>
  <c r="AA48" i="8"/>
  <c r="AA68" i="8"/>
  <c r="AA49" i="8"/>
  <c r="AA65" i="8"/>
  <c r="AA42" i="8"/>
  <c r="AA27" i="8"/>
  <c r="AA59" i="8"/>
  <c r="AA43" i="8"/>
  <c r="AA50" i="8"/>
  <c r="AA60" i="8"/>
  <c r="AA61" i="8"/>
  <c r="AA32" i="8"/>
  <c r="T62" i="8"/>
  <c r="T51" i="8"/>
  <c r="T24" i="8"/>
  <c r="T28" i="8"/>
  <c r="T29" i="8"/>
  <c r="T52" i="8"/>
  <c r="T21" i="8"/>
  <c r="T33" i="8"/>
  <c r="T44" i="8"/>
  <c r="T34" i="8"/>
  <c r="T22" i="8"/>
  <c r="T30" i="8"/>
  <c r="T25" i="8"/>
  <c r="T23" i="8"/>
  <c r="T20" i="8"/>
  <c r="T53" i="8"/>
  <c r="T54" i="8"/>
  <c r="T35" i="8"/>
  <c r="T67" i="8"/>
  <c r="T45" i="8"/>
  <c r="T36" i="8"/>
  <c r="T46" i="8"/>
  <c r="T26" i="8"/>
  <c r="T31" i="8"/>
  <c r="T37" i="8"/>
  <c r="T55" i="8"/>
  <c r="T47" i="8"/>
  <c r="T38" i="8"/>
  <c r="T56" i="8"/>
  <c r="T63" i="8"/>
  <c r="T39" i="8"/>
  <c r="T40" i="8"/>
  <c r="T64" i="8"/>
  <c r="T66" i="8"/>
  <c r="T57" i="8"/>
  <c r="T58" i="8"/>
  <c r="T41" i="8"/>
  <c r="T48" i="8"/>
  <c r="T68" i="8"/>
  <c r="T49" i="8"/>
  <c r="T65" i="8"/>
  <c r="T42" i="8"/>
  <c r="T27" i="8"/>
  <c r="T59" i="8"/>
  <c r="T43" i="8"/>
  <c r="T50" i="8"/>
  <c r="T60" i="8"/>
  <c r="T61" i="8"/>
  <c r="T32" i="8"/>
  <c r="O62" i="8"/>
  <c r="V62" i="8" s="1"/>
  <c r="O51" i="8"/>
  <c r="V51" i="8" s="1"/>
  <c r="O24" i="8"/>
  <c r="V24" i="8" s="1"/>
  <c r="O28" i="8"/>
  <c r="V28" i="8" s="1"/>
  <c r="O29" i="8"/>
  <c r="V29" i="8" s="1"/>
  <c r="O52" i="8"/>
  <c r="V52" i="8" s="1"/>
  <c r="O21" i="8"/>
  <c r="V21" i="8" s="1"/>
  <c r="O33" i="8"/>
  <c r="V33" i="8" s="1"/>
  <c r="O44" i="8"/>
  <c r="V44" i="8" s="1"/>
  <c r="O34" i="8"/>
  <c r="V34" i="8" s="1"/>
  <c r="O22" i="8"/>
  <c r="V22" i="8" s="1"/>
  <c r="O30" i="8"/>
  <c r="V30" i="8" s="1"/>
  <c r="O25" i="8"/>
  <c r="V25" i="8" s="1"/>
  <c r="O23" i="8"/>
  <c r="V23" i="8" s="1"/>
  <c r="O20" i="8"/>
  <c r="V20" i="8" s="1"/>
  <c r="O53" i="8"/>
  <c r="V53" i="8" s="1"/>
  <c r="O54" i="8"/>
  <c r="V54" i="8" s="1"/>
  <c r="O35" i="8"/>
  <c r="V35" i="8" s="1"/>
  <c r="O67" i="8"/>
  <c r="V67" i="8" s="1"/>
  <c r="O45" i="8"/>
  <c r="V45" i="8" s="1"/>
  <c r="O36" i="8"/>
  <c r="V36" i="8" s="1"/>
  <c r="O46" i="8"/>
  <c r="V46" i="8" s="1"/>
  <c r="O26" i="8"/>
  <c r="V26" i="8" s="1"/>
  <c r="O31" i="8"/>
  <c r="V31" i="8" s="1"/>
  <c r="O37" i="8"/>
  <c r="V37" i="8" s="1"/>
  <c r="O55" i="8"/>
  <c r="V55" i="8" s="1"/>
  <c r="O47" i="8"/>
  <c r="V47" i="8" s="1"/>
  <c r="O38" i="8"/>
  <c r="V38" i="8" s="1"/>
  <c r="O56" i="8"/>
  <c r="V56" i="8" s="1"/>
  <c r="O63" i="8"/>
  <c r="V63" i="8" s="1"/>
  <c r="O39" i="8"/>
  <c r="V39" i="8" s="1"/>
  <c r="O40" i="8"/>
  <c r="V40" i="8" s="1"/>
  <c r="O64" i="8"/>
  <c r="V64" i="8" s="1"/>
  <c r="O66" i="8"/>
  <c r="V66" i="8" s="1"/>
  <c r="O57" i="8"/>
  <c r="V57" i="8" s="1"/>
  <c r="O58" i="8"/>
  <c r="V58" i="8" s="1"/>
  <c r="O41" i="8"/>
  <c r="V41" i="8" s="1"/>
  <c r="O48" i="8"/>
  <c r="V48" i="8" s="1"/>
  <c r="O68" i="8"/>
  <c r="V68" i="8" s="1"/>
  <c r="O49" i="8"/>
  <c r="V49" i="8" s="1"/>
  <c r="O65" i="8"/>
  <c r="V65" i="8" s="1"/>
  <c r="O42" i="8"/>
  <c r="V42" i="8" s="1"/>
  <c r="O27" i="8"/>
  <c r="V27" i="8" s="1"/>
  <c r="O59" i="8"/>
  <c r="V59" i="8" s="1"/>
  <c r="O43" i="8"/>
  <c r="V43" i="8" s="1"/>
  <c r="O50" i="8"/>
  <c r="V50" i="8" s="1"/>
  <c r="O60" i="8"/>
  <c r="V60" i="8" s="1"/>
  <c r="O61" i="8"/>
  <c r="V61" i="8" s="1"/>
  <c r="H61" i="8"/>
  <c r="P61" i="8" s="1"/>
  <c r="H60" i="8"/>
  <c r="P60" i="8" s="1"/>
  <c r="H50" i="8"/>
  <c r="P50" i="8" s="1"/>
  <c r="H43" i="8"/>
  <c r="P43" i="8" s="1"/>
  <c r="H59" i="8"/>
  <c r="P59" i="8" s="1"/>
  <c r="H27" i="8"/>
  <c r="P27" i="8" s="1"/>
  <c r="H42" i="8"/>
  <c r="P42" i="8" s="1"/>
  <c r="H65" i="8"/>
  <c r="P65" i="8" s="1"/>
  <c r="H49" i="8"/>
  <c r="P49" i="8" s="1"/>
  <c r="H68" i="8"/>
  <c r="P68" i="8" s="1"/>
  <c r="H48" i="8"/>
  <c r="P48" i="8" s="1"/>
  <c r="H41" i="8"/>
  <c r="P41" i="8" s="1"/>
  <c r="H58" i="8"/>
  <c r="P58" i="8" s="1"/>
  <c r="H57" i="8"/>
  <c r="P57" i="8" s="1"/>
  <c r="H66" i="8"/>
  <c r="P66" i="8" s="1"/>
  <c r="H64" i="8"/>
  <c r="P64" i="8" s="1"/>
  <c r="H40" i="8"/>
  <c r="P40" i="8" s="1"/>
  <c r="H39" i="8"/>
  <c r="P39" i="8" s="1"/>
  <c r="H63" i="8"/>
  <c r="P63" i="8" s="1"/>
  <c r="H56" i="8"/>
  <c r="P56" i="8" s="1"/>
  <c r="H38" i="8"/>
  <c r="P38" i="8" s="1"/>
  <c r="H47" i="8"/>
  <c r="P47" i="8" s="1"/>
  <c r="H55" i="8"/>
  <c r="P55" i="8" s="1"/>
  <c r="H37" i="8"/>
  <c r="P37" i="8" s="1"/>
  <c r="H31" i="8"/>
  <c r="P31" i="8" s="1"/>
  <c r="H26" i="8"/>
  <c r="P26" i="8" s="1"/>
  <c r="H46" i="8"/>
  <c r="P46" i="8" s="1"/>
  <c r="H36" i="8"/>
  <c r="P36" i="8" s="1"/>
  <c r="H45" i="8"/>
  <c r="P45" i="8" s="1"/>
  <c r="H67" i="8"/>
  <c r="P67" i="8" s="1"/>
  <c r="H35" i="8"/>
  <c r="P35" i="8" s="1"/>
  <c r="H54" i="8"/>
  <c r="P54" i="8" s="1"/>
  <c r="H53" i="8"/>
  <c r="P53" i="8" s="1"/>
  <c r="H20" i="8"/>
  <c r="H23" i="8"/>
  <c r="P23" i="8" s="1"/>
  <c r="H25" i="8"/>
  <c r="P25" i="8" s="1"/>
  <c r="H30" i="8"/>
  <c r="P30" i="8" s="1"/>
  <c r="H22" i="8"/>
  <c r="P22" i="8" s="1"/>
  <c r="H34" i="8"/>
  <c r="P34" i="8" s="1"/>
  <c r="H44" i="8"/>
  <c r="P44" i="8" s="1"/>
  <c r="H33" i="8"/>
  <c r="P33" i="8" s="1"/>
  <c r="H21" i="8"/>
  <c r="P21" i="8" s="1"/>
  <c r="H52" i="8"/>
  <c r="P52" i="8" s="1"/>
  <c r="H29" i="8"/>
  <c r="P29" i="8" s="1"/>
  <c r="H28" i="8"/>
  <c r="P28" i="8" s="1"/>
  <c r="H24" i="8"/>
  <c r="P24" i="8" s="1"/>
  <c r="H51" i="8"/>
  <c r="P51" i="8" s="1"/>
  <c r="H62" i="8"/>
  <c r="P62" i="8" s="1"/>
  <c r="O32" i="8"/>
  <c r="V32" i="8" s="1"/>
  <c r="H32" i="8"/>
  <c r="P32" i="8" s="1"/>
  <c r="J72" i="8" l="1"/>
  <c r="P20" i="8"/>
  <c r="D12" i="8"/>
  <c r="E13" i="8" s="1"/>
  <c r="E14" i="1" l="1"/>
  <c r="E15" i="1"/>
  <c r="E16" i="1"/>
  <c r="E17" i="1"/>
  <c r="E13" i="1"/>
  <c r="E6" i="2"/>
  <c r="E7" i="2"/>
  <c r="E8" i="2"/>
  <c r="E9" i="2"/>
  <c r="E5" i="2"/>
  <c r="E6" i="3"/>
  <c r="E7" i="3"/>
  <c r="E8" i="3"/>
  <c r="E9" i="3"/>
  <c r="E10" i="3"/>
  <c r="E11" i="3"/>
  <c r="E5" i="3"/>
  <c r="E6" i="4"/>
  <c r="E7" i="4"/>
  <c r="E8" i="4"/>
  <c r="E9" i="4"/>
  <c r="E10" i="4"/>
  <c r="E11" i="4"/>
  <c r="E12" i="4"/>
  <c r="E13" i="4"/>
  <c r="E14" i="4"/>
  <c r="E15" i="4"/>
  <c r="E16" i="4"/>
  <c r="E5" i="4"/>
  <c r="E6" i="6"/>
  <c r="E7" i="6"/>
  <c r="E8" i="6"/>
  <c r="E9" i="6"/>
  <c r="E10" i="6"/>
  <c r="E11" i="6"/>
  <c r="E12" i="6"/>
  <c r="E13" i="6"/>
  <c r="E5" i="6"/>
  <c r="E6" i="7"/>
  <c r="E7" i="7"/>
  <c r="E8" i="7"/>
  <c r="E9" i="7"/>
  <c r="E10" i="7"/>
  <c r="E11" i="7"/>
  <c r="E12" i="7"/>
  <c r="E13" i="7"/>
  <c r="E14" i="7"/>
  <c r="E15" i="7"/>
  <c r="E5" i="7"/>
  <c r="AY13" i="1" l="1"/>
  <c r="AX13" i="1"/>
  <c r="AW13" i="1"/>
  <c r="AV13" i="1"/>
  <c r="AU13" i="1"/>
  <c r="AT13" i="1"/>
  <c r="AS13" i="1"/>
  <c r="AR13" i="1"/>
  <c r="AQ13" i="1"/>
</calcChain>
</file>

<file path=xl/sharedStrings.xml><?xml version="1.0" encoding="utf-8"?>
<sst xmlns="http://schemas.openxmlformats.org/spreadsheetml/2006/main" count="1226" uniqueCount="235">
  <si>
    <t>Province: Bokeo</t>
  </si>
  <si>
    <t>Total district area</t>
  </si>
  <si>
    <t xml:space="preserve">National Production forest </t>
  </si>
  <si>
    <t>National Protection Area</t>
  </si>
  <si>
    <t>National Conservation Forest</t>
  </si>
  <si>
    <t>Outside National Forest categories</t>
  </si>
  <si>
    <t>Year 2015</t>
  </si>
  <si>
    <t>Deforestation / Degradation 2015-2017</t>
  </si>
  <si>
    <t>No</t>
  </si>
  <si>
    <t>District name</t>
  </si>
  <si>
    <t>Total land area in ha</t>
  </si>
  <si>
    <t>Evergreen Forest EF (ha)</t>
  </si>
  <si>
    <t>Mixed decidious &amp; dry dipterocarp Forest (MDF + DD) (ha)</t>
  </si>
  <si>
    <t>Regenerating Vegetation (RV) (ha)</t>
  </si>
  <si>
    <t>Cropland / agricultural land (ha)</t>
  </si>
  <si>
    <t>Other Land (ha)</t>
  </si>
  <si>
    <t>Tree Cover Loss on Evergreen Forest (ha) 2015 - 2017 (ha) (Hanse Dataset</t>
  </si>
  <si>
    <t>Tree Cover Loss on MDF+DF (ha) 2015 - 2017 (ha) (Hansen datset</t>
  </si>
  <si>
    <t>Tree Cover Loss on RV (ha) 2015 - 2017 (ha)</t>
  </si>
  <si>
    <t>Canopy disturbance area 2015 - 2017 (ha) (Delta R nbr)</t>
  </si>
  <si>
    <t xml:space="preserve">Mueng </t>
  </si>
  <si>
    <t>Thongpueng</t>
  </si>
  <si>
    <t>Houayxai</t>
  </si>
  <si>
    <t>Pha_Oudom</t>
  </si>
  <si>
    <t>Paktha</t>
  </si>
  <si>
    <t>Long</t>
  </si>
  <si>
    <t>Sing</t>
  </si>
  <si>
    <t>Louangnamtha</t>
  </si>
  <si>
    <t>Viengphoukha</t>
  </si>
  <si>
    <t>Nale</t>
  </si>
  <si>
    <t>Province: Louangnamtha</t>
  </si>
  <si>
    <t>Province: Oudomxay</t>
  </si>
  <si>
    <t>Pakbeng</t>
  </si>
  <si>
    <t>Houn</t>
  </si>
  <si>
    <t>Beng</t>
  </si>
  <si>
    <t>Nga</t>
  </si>
  <si>
    <t>Xai</t>
  </si>
  <si>
    <t>Na_Mo</t>
  </si>
  <si>
    <t>La</t>
  </si>
  <si>
    <t>Province: LPB</t>
  </si>
  <si>
    <t>Nan</t>
  </si>
  <si>
    <t>Chomphet</t>
  </si>
  <si>
    <t>LPB</t>
  </si>
  <si>
    <t>Xieng_Ngeun</t>
  </si>
  <si>
    <t>Phoukhoun</t>
  </si>
  <si>
    <t>Pak_Ou</t>
  </si>
  <si>
    <t>Pak_Xeng</t>
  </si>
  <si>
    <t>Phonxai</t>
  </si>
  <si>
    <t>Nambak</t>
  </si>
  <si>
    <t>Ngoy</t>
  </si>
  <si>
    <t>Viengkham</t>
  </si>
  <si>
    <t>Phonthong</t>
  </si>
  <si>
    <t>Viengthong</t>
  </si>
  <si>
    <t>Et</t>
  </si>
  <si>
    <t>Houameung</t>
  </si>
  <si>
    <t>Xamnue</t>
  </si>
  <si>
    <t>Xiengkho</t>
  </si>
  <si>
    <t>Sopbao</t>
  </si>
  <si>
    <t>Viengxai</t>
  </si>
  <si>
    <t>Xamtai</t>
  </si>
  <si>
    <t>Khouan</t>
  </si>
  <si>
    <t>Boten</t>
  </si>
  <si>
    <t>Kenthao</t>
  </si>
  <si>
    <t>Paklay</t>
  </si>
  <si>
    <t>Thongmixay</t>
  </si>
  <si>
    <t>Phiang</t>
  </si>
  <si>
    <t>Xayabouly</t>
  </si>
  <si>
    <t>Xaisathan</t>
  </si>
  <si>
    <t>Hongsa</t>
  </si>
  <si>
    <t>Ngeun</t>
  </si>
  <si>
    <t>Xienghon</t>
  </si>
  <si>
    <t>Khop</t>
  </si>
  <si>
    <t>Province: Xayabouly</t>
  </si>
  <si>
    <t>Province: Houaphan</t>
  </si>
  <si>
    <t>Forest Platation (ha)</t>
  </si>
  <si>
    <t>Total EF, MDF, DD forest area %</t>
  </si>
  <si>
    <t>Average annual deforestation rate (%) only EF+MDF +DD</t>
  </si>
  <si>
    <t>Total natural forest area (EF, MDF, DD)</t>
  </si>
  <si>
    <t>Scoring system</t>
  </si>
  <si>
    <t>Total forest area</t>
  </si>
  <si>
    <t>Score</t>
  </si>
  <si>
    <t>&gt;70%</t>
  </si>
  <si>
    <t>&gt; 2%</t>
  </si>
  <si>
    <t>Total annual deforestation rate</t>
  </si>
  <si>
    <t>&gt; 0.25%</t>
  </si>
  <si>
    <t>Bokeo</t>
  </si>
  <si>
    <t>Luang Namtha</t>
  </si>
  <si>
    <t>Oudomxay</t>
  </si>
  <si>
    <t xml:space="preserve">Luang Prabang </t>
  </si>
  <si>
    <t>Houaphane</t>
  </si>
  <si>
    <t xml:space="preserve">Xayaboury </t>
  </si>
  <si>
    <t>&lt; 30%</t>
  </si>
  <si>
    <t>Total area loss (EF, MDF, DD) (ha)</t>
  </si>
  <si>
    <t>50.1-60%</t>
  </si>
  <si>
    <t>30.1-40%</t>
  </si>
  <si>
    <t>40.1-50%</t>
  </si>
  <si>
    <t>60.1-70%</t>
  </si>
  <si>
    <t>1.01-1.5%</t>
  </si>
  <si>
    <t>0.501 - 1%</t>
  </si>
  <si>
    <t>0.251 - 0.5%</t>
  </si>
  <si>
    <t>1.501 - 2.%</t>
  </si>
  <si>
    <t>Total average score</t>
  </si>
  <si>
    <t>Total absolute deforestation thresholds</t>
  </si>
  <si>
    <t>Canopy disturbance score absolute</t>
  </si>
  <si>
    <t>Score Total forest loss</t>
  </si>
  <si>
    <t>&lt; 1000 ha</t>
  </si>
  <si>
    <t>5501 - 7000 ha</t>
  </si>
  <si>
    <t>4001 - 5500 ha</t>
  </si>
  <si>
    <t>2501 - 4000 ha</t>
  </si>
  <si>
    <t>1001 - 2500 ha</t>
  </si>
  <si>
    <t>&gt; 7001 ha</t>
  </si>
  <si>
    <t>Score annual deofrestation rate</t>
  </si>
  <si>
    <t>ADB priortity districts</t>
  </si>
  <si>
    <t>Exclusion from long-list</t>
  </si>
  <si>
    <t>Justification /comment /considerations</t>
  </si>
  <si>
    <t>NPA occupies large area</t>
  </si>
  <si>
    <t>NPA located here, so not excluded</t>
  </si>
  <si>
    <t>ADB priority</t>
  </si>
  <si>
    <t>Viengthong (Hiem)</t>
  </si>
  <si>
    <t>maybe to exclude</t>
  </si>
  <si>
    <t>small NPA share</t>
  </si>
  <si>
    <t xml:space="preserve">NPA a small share </t>
  </si>
  <si>
    <t>excluded because little natural forest and province diversification reasons</t>
  </si>
  <si>
    <t>important for forest landscape connectivity</t>
  </si>
  <si>
    <t>Total selected districts</t>
  </si>
  <si>
    <t>Selected numbers for quantification</t>
  </si>
  <si>
    <t>Total forest area (EF, MDF, DD)</t>
  </si>
  <si>
    <t>Total froest area addressed by selected districts</t>
  </si>
  <si>
    <t>If function forest area count for targtted area</t>
  </si>
  <si>
    <t>Total land area (ha)</t>
  </si>
  <si>
    <t>natural forest coverage</t>
  </si>
  <si>
    <t>of total natural forest coverage addressed</t>
  </si>
  <si>
    <t>Province name</t>
  </si>
  <si>
    <t>x</t>
  </si>
  <si>
    <t>x?</t>
  </si>
  <si>
    <t>x (Hiem and Xone)</t>
  </si>
  <si>
    <t>(only ADB watershed)</t>
  </si>
  <si>
    <t>selected district to be analysed</t>
  </si>
  <si>
    <t>A: Houaphan</t>
  </si>
  <si>
    <t>i).  Nam Poua</t>
  </si>
  <si>
    <t>ii). Nam Hom</t>
  </si>
  <si>
    <t>iii).Nam Harm</t>
  </si>
  <si>
    <t>iv).Nam Soy</t>
  </si>
  <si>
    <t>C: Luang Prabang</t>
  </si>
  <si>
    <t>i). N. Seng MC/HW</t>
  </si>
  <si>
    <t>i). N. Seng SC1</t>
  </si>
  <si>
    <t>ii) Nam Nan</t>
  </si>
  <si>
    <t xml:space="preserve">iii). Nam Khan </t>
  </si>
  <si>
    <t>D: Xayaboury</t>
  </si>
  <si>
    <t>i). N. Phieng 1&amp;2</t>
  </si>
  <si>
    <t>ii). Nam Pon</t>
  </si>
  <si>
    <t>iii).Houay Khean</t>
  </si>
  <si>
    <t>iv). Nam Yang</t>
  </si>
  <si>
    <t>ADB project area - Name</t>
  </si>
  <si>
    <t>Land/forest classification</t>
  </si>
  <si>
    <t/>
  </si>
  <si>
    <t>Production Forest</t>
  </si>
  <si>
    <t>Conservation Forest</t>
  </si>
  <si>
    <t>Protection Forest</t>
  </si>
  <si>
    <t>Other Area</t>
  </si>
  <si>
    <t>2015</t>
  </si>
  <si>
    <t>Evergreen (highest carbon stock forest)</t>
  </si>
  <si>
    <t>Current Forest (natural forest with high carbon stock)</t>
  </si>
  <si>
    <t>Forest Plantation</t>
  </si>
  <si>
    <t>Potential Forest (Regenerating vegetation)</t>
  </si>
  <si>
    <t>Agriculture Land</t>
  </si>
  <si>
    <t>Other Land</t>
  </si>
  <si>
    <t>i).  Nam Poua (Houaphan)</t>
  </si>
  <si>
    <t>ii). Nam Hom (Houaphan)</t>
  </si>
  <si>
    <t>iii).Nam Harm (Houaphan)</t>
  </si>
  <si>
    <t>iv).Nam Soy (Houaphan)</t>
  </si>
  <si>
    <t xml:space="preserve"> </t>
  </si>
  <si>
    <t>Total_Area</t>
  </si>
  <si>
    <t>v).Nam Khan (Loungprabang)</t>
  </si>
  <si>
    <t>vi).Nam Nan (Loungprabang)</t>
  </si>
  <si>
    <t>vii).Nam Seng (Loungprabang)</t>
  </si>
  <si>
    <t>viii).Houy Khean Dam (Xayabouly)</t>
  </si>
  <si>
    <t>ix).Nam Phieng (Xayabouly)</t>
  </si>
  <si>
    <t>x).Nam Pon (Xayabouly)</t>
  </si>
  <si>
    <t>Luang Prabang</t>
  </si>
  <si>
    <t>Houphan</t>
  </si>
  <si>
    <t>Xayabouli</t>
  </si>
  <si>
    <t>Total tree cover loss (ha) high carbon stock forest</t>
  </si>
  <si>
    <t>Total high carbon stock native area (ha)</t>
  </si>
  <si>
    <t>Priority for village forest management (activity 3.1.) (1 yes, 0=no)</t>
  </si>
  <si>
    <t>Annual deforestation rate (%)</t>
  </si>
  <si>
    <t>Total high forest carbon stock area (ha)</t>
  </si>
  <si>
    <t>Selected high forest carbon stock district</t>
  </si>
  <si>
    <t>Target area and district for activity 3.1 (all areas larger than 20,000 ha high forest carbon stock areas)</t>
  </si>
  <si>
    <t>Total production high carbon forest area (ha)</t>
  </si>
  <si>
    <t>tree Cover Loss on Evergreen Forest (ha) 2015 - 2017 (ha) (Hanse Dataset</t>
  </si>
  <si>
    <t>Total deforestation 2015-2017 area (ha)</t>
  </si>
  <si>
    <t>% Annual deforestation rate</t>
  </si>
  <si>
    <t>Priority for production forest management (activity 3.2.) (1 yes, 0=no)</t>
  </si>
  <si>
    <t>Total production forest area in the project</t>
  </si>
  <si>
    <t>SUFORD harvesting potential (1 yes, 0=no)</t>
  </si>
  <si>
    <t>RV forest plantation development potential (ha) (larger &gt; 5000 ha)</t>
  </si>
  <si>
    <t>National Protection Forest</t>
  </si>
  <si>
    <t>Selected district for activity 3.2</t>
  </si>
  <si>
    <t>Selected high forest carbon stock district (forest area)</t>
  </si>
  <si>
    <t>Plantation forest area (ha)</t>
  </si>
  <si>
    <t>Total selected area (ha)</t>
  </si>
  <si>
    <t>Priority for production forest management (activity 3.1 and 3.5.) (1 yes, 0=no)</t>
  </si>
  <si>
    <t xml:space="preserve"> 6 Northern Provinces</t>
  </si>
  <si>
    <t>Production Forest (ha)</t>
  </si>
  <si>
    <t>Conservation Forest (ha)</t>
  </si>
  <si>
    <t>Protection Forest (ha)</t>
  </si>
  <si>
    <t>Other Area (ha)</t>
  </si>
  <si>
    <t>Total Area (ha)</t>
  </si>
  <si>
    <t>Evergreen (highest carbon stock forest) (EG)</t>
  </si>
  <si>
    <t>Total land</t>
  </si>
  <si>
    <t xml:space="preserve">total Land </t>
  </si>
  <si>
    <t>Forest cover</t>
  </si>
  <si>
    <t>Selected district for GCF project</t>
  </si>
  <si>
    <t>Target area and district for activity 3.1 and 3.5</t>
  </si>
  <si>
    <t>Priority for production forest management (activity 3.3) (1 yes, 0=no)</t>
  </si>
  <si>
    <t>Total high carbon stock forest area (ha)</t>
  </si>
  <si>
    <t>Total deforestation area (ha)</t>
  </si>
  <si>
    <t>% annual deofrestation rate</t>
  </si>
  <si>
    <t>Target area and district for activity 3.3</t>
  </si>
  <si>
    <t>Annual def rate</t>
  </si>
  <si>
    <t>Potential for plantation development or forest regenration</t>
  </si>
  <si>
    <t>Total protection high carbon forest area (ha)</t>
  </si>
  <si>
    <t>Total</t>
  </si>
  <si>
    <t xml:space="preserve">Total </t>
  </si>
  <si>
    <t>Total selected high forest carbon area (ha)</t>
  </si>
  <si>
    <t>Def rate</t>
  </si>
  <si>
    <t>Potential for plantation development or forest regeneration (ha)</t>
  </si>
  <si>
    <t xml:space="preserve">Target area and district for activity 3.2 </t>
  </si>
  <si>
    <t>total forest area</t>
  </si>
  <si>
    <t>total NPA non-forest area</t>
  </si>
  <si>
    <t>total area under management</t>
  </si>
  <si>
    <t>High carbon forest area</t>
  </si>
  <si>
    <t>total area</t>
  </si>
  <si>
    <t xml:space="preserve">Cropland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</si>
</sst>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%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2F2F2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rgb="FFD8EAD0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14" borderId="18" applyNumberFormat="0" applyAlignment="0" applyProtection="0"/>
  </cellStyleXfs>
  <cellXfs count="35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0" fillId="0" borderId="0" xfId="0" applyAlignment="1">
      <alignment horizontal="center" vertical="center"/>
    </xf>
    <xf numFmtId="0" fontId="1" fillId="10" borderId="6" xfId="0" applyFont="1" applyFill="1" applyBorder="1" applyAlignment="1">
      <alignment wrapText="1"/>
    </xf>
    <xf numFmtId="0" fontId="1" fillId="10" borderId="7" xfId="0" applyFont="1" applyFill="1" applyBorder="1" applyAlignment="1">
      <alignment wrapText="1"/>
    </xf>
    <xf numFmtId="0" fontId="1" fillId="10" borderId="6" xfId="0" applyFont="1" applyFill="1" applyBorder="1" applyAlignment="1">
      <alignment horizontal="center" wrapText="1"/>
    </xf>
    <xf numFmtId="0" fontId="1" fillId="10" borderId="1" xfId="0" applyFont="1" applyFill="1" applyBorder="1" applyAlignment="1">
      <alignment horizontal="center" wrapText="1"/>
    </xf>
    <xf numFmtId="0" fontId="1" fillId="10" borderId="2" xfId="0" applyFont="1" applyFill="1" applyBorder="1" applyAlignment="1">
      <alignment horizontal="center" wrapText="1"/>
    </xf>
    <xf numFmtId="0" fontId="1" fillId="10" borderId="7" xfId="0" applyFont="1" applyFill="1" applyBorder="1" applyAlignment="1">
      <alignment horizontal="center" wrapText="1"/>
    </xf>
    <xf numFmtId="0" fontId="1" fillId="10" borderId="8" xfId="0" applyFont="1" applyFill="1" applyBorder="1" applyAlignment="1">
      <alignment horizontal="center" wrapText="1"/>
    </xf>
    <xf numFmtId="0" fontId="1" fillId="10" borderId="3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/>
    </xf>
    <xf numFmtId="0" fontId="0" fillId="0" borderId="0" xfId="0" applyFont="1" applyBorder="1"/>
    <xf numFmtId="0" fontId="0" fillId="0" borderId="4" xfId="0" applyBorder="1"/>
    <xf numFmtId="0" fontId="0" fillId="0" borderId="2" xfId="0" applyBorder="1"/>
    <xf numFmtId="0" fontId="0" fillId="0" borderId="3" xfId="0" applyBorder="1"/>
    <xf numFmtId="3" fontId="0" fillId="0" borderId="4" xfId="0" applyNumberFormat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5" xfId="0" applyNumberFormat="1" applyBorder="1" applyAlignment="1">
      <alignment horizontal="right"/>
    </xf>
    <xf numFmtId="0" fontId="0" fillId="0" borderId="0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1" xfId="0" applyBorder="1"/>
    <xf numFmtId="0" fontId="0" fillId="0" borderId="0" xfId="0" applyFont="1" applyFill="1" applyBorder="1"/>
    <xf numFmtId="0" fontId="1" fillId="0" borderId="0" xfId="0" applyFont="1" applyAlignment="1">
      <alignment horizontal="center" wrapText="1"/>
    </xf>
    <xf numFmtId="3" fontId="0" fillId="0" borderId="4" xfId="0" applyNumberFormat="1" applyBorder="1"/>
    <xf numFmtId="0" fontId="0" fillId="0" borderId="0" xfId="0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 wrapText="1"/>
    </xf>
    <xf numFmtId="1" fontId="0" fillId="0" borderId="0" xfId="1" applyNumberFormat="1" applyFont="1" applyBorder="1" applyAlignment="1">
      <alignment horizontal="center" vertical="center"/>
    </xf>
    <xf numFmtId="1" fontId="0" fillId="0" borderId="0" xfId="2" applyNumberFormat="1" applyFont="1" applyBorder="1" applyAlignment="1">
      <alignment horizontal="center" vertical="center"/>
    </xf>
    <xf numFmtId="0" fontId="0" fillId="11" borderId="0" xfId="0" applyFill="1"/>
    <xf numFmtId="0" fontId="0" fillId="7" borderId="0" xfId="0" applyFill="1"/>
    <xf numFmtId="3" fontId="0" fillId="0" borderId="4" xfId="0" applyNumberFormat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0" fontId="0" fillId="2" borderId="0" xfId="0" applyFill="1" applyBorder="1"/>
    <xf numFmtId="0" fontId="0" fillId="0" borderId="13" xfId="0" applyBorder="1" applyAlignment="1">
      <alignment horizontal="center"/>
    </xf>
    <xf numFmtId="3" fontId="0" fillId="0" borderId="13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1" fontId="0" fillId="0" borderId="12" xfId="2" applyNumberFormat="1" applyFon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8" borderId="15" xfId="0" applyFill="1" applyBorder="1"/>
    <xf numFmtId="0" fontId="0" fillId="0" borderId="16" xfId="0" applyBorder="1" applyAlignment="1">
      <alignment horizontal="center"/>
    </xf>
    <xf numFmtId="3" fontId="0" fillId="0" borderId="16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8" borderId="0" xfId="0" applyFill="1" applyBorder="1"/>
    <xf numFmtId="0" fontId="0" fillId="0" borderId="12" xfId="0" applyBorder="1" applyAlignment="1">
      <alignment horizontal="center" vertical="center"/>
    </xf>
    <xf numFmtId="0" fontId="0" fillId="12" borderId="15" xfId="0" applyFont="1" applyFill="1" applyBorder="1"/>
    <xf numFmtId="0" fontId="0" fillId="12" borderId="0" xfId="0" applyFont="1" applyFill="1" applyBorder="1"/>
    <xf numFmtId="0" fontId="0" fillId="9" borderId="15" xfId="0" applyFill="1" applyBorder="1"/>
    <xf numFmtId="0" fontId="0" fillId="13" borderId="15" xfId="0" applyFill="1" applyBorder="1"/>
    <xf numFmtId="0" fontId="0" fillId="4" borderId="15" xfId="0" applyFill="1" applyBorder="1"/>
    <xf numFmtId="0" fontId="1" fillId="10" borderId="0" xfId="0" applyFont="1" applyFill="1" applyBorder="1" applyAlignment="1">
      <alignment horizontal="center" wrapText="1"/>
    </xf>
    <xf numFmtId="0" fontId="1" fillId="10" borderId="0" xfId="0" applyFont="1" applyFill="1" applyAlignment="1">
      <alignment horizontal="center" wrapText="1"/>
    </xf>
    <xf numFmtId="10" fontId="0" fillId="0" borderId="0" xfId="2" applyNumberFormat="1" applyFont="1" applyBorder="1" applyAlignment="1">
      <alignment horizontal="center" vertical="center"/>
    </xf>
    <xf numFmtId="10" fontId="0" fillId="0" borderId="12" xfId="2" applyNumberFormat="1" applyFont="1" applyBorder="1" applyAlignment="1">
      <alignment horizontal="center" vertical="center"/>
    </xf>
    <xf numFmtId="10" fontId="0" fillId="0" borderId="15" xfId="2" applyNumberFormat="1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wrapText="1"/>
    </xf>
    <xf numFmtId="165" fontId="0" fillId="0" borderId="5" xfId="2" applyNumberFormat="1" applyFont="1" applyBorder="1" applyAlignment="1">
      <alignment horizontal="center" vertical="center"/>
    </xf>
    <xf numFmtId="165" fontId="0" fillId="0" borderId="14" xfId="2" applyNumberFormat="1" applyFont="1" applyBorder="1" applyAlignment="1">
      <alignment horizontal="center" vertical="center"/>
    </xf>
    <xf numFmtId="165" fontId="0" fillId="0" borderId="17" xfId="2" applyNumberFormat="1" applyFont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10" borderId="6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2" borderId="15" xfId="0" applyFill="1" applyBorder="1"/>
    <xf numFmtId="3" fontId="0" fillId="0" borderId="13" xfId="0" applyNumberFormat="1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11" borderId="13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7" borderId="0" xfId="0" applyFont="1" applyFill="1" applyBorder="1" applyAlignment="1">
      <alignment wrapText="1"/>
    </xf>
    <xf numFmtId="0" fontId="0" fillId="7" borderId="15" xfId="0" applyFont="1" applyFill="1" applyBorder="1" applyAlignment="1">
      <alignment wrapText="1"/>
    </xf>
    <xf numFmtId="0" fontId="0" fillId="7" borderId="12" xfId="0" applyFont="1" applyFill="1" applyBorder="1" applyAlignment="1">
      <alignment wrapText="1"/>
    </xf>
    <xf numFmtId="0" fontId="0" fillId="11" borderId="0" xfId="0" applyFont="1" applyFill="1" applyBorder="1" applyAlignment="1">
      <alignment wrapText="1"/>
    </xf>
    <xf numFmtId="0" fontId="0" fillId="11" borderId="12" xfId="0" applyFont="1" applyFill="1" applyBorder="1" applyAlignment="1">
      <alignment wrapText="1"/>
    </xf>
    <xf numFmtId="0" fontId="0" fillId="11" borderId="4" xfId="0" applyFont="1" applyFill="1" applyBorder="1" applyAlignment="1">
      <alignment horizontal="center"/>
    </xf>
    <xf numFmtId="0" fontId="0" fillId="11" borderId="16" xfId="0" applyFill="1" applyBorder="1" applyAlignment="1">
      <alignment horizontal="center"/>
    </xf>
    <xf numFmtId="0" fontId="0" fillId="11" borderId="15" xfId="0" applyFont="1" applyFill="1" applyBorder="1" applyAlignment="1">
      <alignment wrapText="1"/>
    </xf>
    <xf numFmtId="0" fontId="0" fillId="0" borderId="16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vertical="center" wrapText="1"/>
    </xf>
    <xf numFmtId="0" fontId="2" fillId="2" borderId="0" xfId="0" applyFont="1" applyFill="1" applyAlignment="1"/>
    <xf numFmtId="0" fontId="0" fillId="0" borderId="0" xfId="0" applyAlignment="1">
      <alignment vertical="center"/>
    </xf>
    <xf numFmtId="0" fontId="0" fillId="0" borderId="0" xfId="0" applyFont="1" applyFill="1" applyBorder="1" applyAlignment="1"/>
    <xf numFmtId="0" fontId="0" fillId="0" borderId="0" xfId="0" applyFont="1" applyBorder="1" applyAlignment="1"/>
    <xf numFmtId="0" fontId="0" fillId="11" borderId="0" xfId="0" applyFont="1" applyFill="1" applyBorder="1" applyAlignment="1"/>
    <xf numFmtId="0" fontId="0" fillId="0" borderId="12" xfId="0" applyFont="1" applyBorder="1" applyAlignment="1"/>
    <xf numFmtId="0" fontId="0" fillId="0" borderId="15" xfId="0" applyFont="1" applyFill="1" applyBorder="1" applyAlignment="1"/>
    <xf numFmtId="0" fontId="8" fillId="14" borderId="18" xfId="3" applyAlignment="1">
      <alignment horizontal="center"/>
    </xf>
    <xf numFmtId="0" fontId="0" fillId="8" borderId="0" xfId="0" applyFill="1" applyBorder="1" applyAlignment="1">
      <alignment horizontal="center" vertical="center"/>
    </xf>
    <xf numFmtId="0" fontId="1" fillId="0" borderId="1" xfId="0" applyFont="1" applyBorder="1"/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/>
    <xf numFmtId="0" fontId="1" fillId="0" borderId="2" xfId="0" applyFont="1" applyBorder="1"/>
    <xf numFmtId="0" fontId="1" fillId="0" borderId="4" xfId="0" applyFont="1" applyBorder="1" applyAlignment="1">
      <alignment wrapText="1"/>
    </xf>
    <xf numFmtId="3" fontId="1" fillId="0" borderId="0" xfId="0" applyNumberFormat="1" applyFont="1" applyBorder="1" applyAlignment="1">
      <alignment horizontal="center" vertical="center"/>
    </xf>
    <xf numFmtId="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9" xfId="0" applyFont="1" applyBorder="1" applyAlignment="1">
      <alignment wrapText="1"/>
    </xf>
    <xf numFmtId="3" fontId="1" fillId="0" borderId="10" xfId="0" applyNumberFormat="1" applyFont="1" applyBorder="1" applyAlignment="1">
      <alignment horizontal="center" vertical="center"/>
    </xf>
    <xf numFmtId="9" fontId="1" fillId="0" borderId="10" xfId="2" applyFont="1" applyBorder="1" applyAlignment="1">
      <alignment horizontal="center" vertical="center"/>
    </xf>
    <xf numFmtId="0" fontId="1" fillId="0" borderId="10" xfId="0" applyFont="1" applyBorder="1"/>
    <xf numFmtId="0" fontId="0" fillId="15" borderId="0" xfId="0" applyFill="1"/>
    <xf numFmtId="0" fontId="0" fillId="16" borderId="0" xfId="0" applyFill="1"/>
    <xf numFmtId="0" fontId="10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0" fillId="0" borderId="0" xfId="0" applyFill="1"/>
    <xf numFmtId="0" fontId="9" fillId="0" borderId="0" xfId="0" applyFont="1" applyFill="1" applyAlignment="1">
      <alignment horizontal="justify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3" fontId="14" fillId="17" borderId="21" xfId="0" applyNumberFormat="1" applyFont="1" applyFill="1" applyBorder="1" applyAlignment="1">
      <alignment horizontal="center" vertical="center"/>
    </xf>
    <xf numFmtId="3" fontId="13" fillId="18" borderId="21" xfId="0" applyNumberFormat="1" applyFont="1" applyFill="1" applyBorder="1" applyAlignment="1">
      <alignment horizontal="center"/>
    </xf>
    <xf numFmtId="3" fontId="14" fillId="20" borderId="21" xfId="0" applyNumberFormat="1" applyFont="1" applyFill="1" applyBorder="1" applyAlignment="1">
      <alignment horizontal="center" vertical="center"/>
    </xf>
    <xf numFmtId="3" fontId="13" fillId="6" borderId="21" xfId="0" applyNumberFormat="1" applyFont="1" applyFill="1" applyBorder="1" applyAlignment="1">
      <alignment horizontal="center"/>
    </xf>
    <xf numFmtId="3" fontId="13" fillId="21" borderId="21" xfId="0" applyNumberFormat="1" applyFont="1" applyFill="1" applyBorder="1" applyAlignment="1">
      <alignment horizontal="center"/>
    </xf>
    <xf numFmtId="3" fontId="13" fillId="0" borderId="21" xfId="0" applyNumberFormat="1" applyFont="1" applyBorder="1" applyAlignment="1">
      <alignment horizontal="center"/>
    </xf>
    <xf numFmtId="49" fontId="12" fillId="0" borderId="21" xfId="0" applyNumberFormat="1" applyFont="1" applyBorder="1" applyAlignment="1">
      <alignment horizontal="center" vertical="center" wrapText="1"/>
    </xf>
    <xf numFmtId="3" fontId="14" fillId="17" borderId="21" xfId="0" applyNumberFormat="1" applyFont="1" applyFill="1" applyBorder="1" applyAlignment="1">
      <alignment horizontal="center" vertical="center"/>
    </xf>
    <xf numFmtId="3" fontId="13" fillId="18" borderId="21" xfId="0" applyNumberFormat="1" applyFont="1" applyFill="1" applyBorder="1" applyAlignment="1">
      <alignment horizontal="center"/>
    </xf>
    <xf numFmtId="3" fontId="14" fillId="20" borderId="21" xfId="0" applyNumberFormat="1" applyFont="1" applyFill="1" applyBorder="1" applyAlignment="1">
      <alignment horizontal="center" vertical="center"/>
    </xf>
    <xf numFmtId="3" fontId="13" fillId="6" borderId="21" xfId="0" applyNumberFormat="1" applyFont="1" applyFill="1" applyBorder="1" applyAlignment="1">
      <alignment horizontal="center"/>
    </xf>
    <xf numFmtId="3" fontId="13" fillId="21" borderId="21" xfId="0" applyNumberFormat="1" applyFont="1" applyFill="1" applyBorder="1" applyAlignment="1">
      <alignment horizontal="center"/>
    </xf>
    <xf numFmtId="3" fontId="13" fillId="0" borderId="21" xfId="0" applyNumberFormat="1" applyFont="1" applyBorder="1" applyAlignment="1">
      <alignment horizontal="center"/>
    </xf>
    <xf numFmtId="0" fontId="15" fillId="0" borderId="21" xfId="0" applyFont="1" applyBorder="1" applyAlignment="1">
      <alignment horizontal="left" vertical="center" wrapText="1"/>
    </xf>
    <xf numFmtId="0" fontId="15" fillId="21" borderId="21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wrapText="1"/>
    </xf>
    <xf numFmtId="0" fontId="1" fillId="10" borderId="2" xfId="0" applyFont="1" applyFill="1" applyBorder="1" applyAlignment="1">
      <alignment wrapText="1"/>
    </xf>
    <xf numFmtId="0" fontId="0" fillId="7" borderId="21" xfId="0" applyFill="1" applyBorder="1" applyAlignment="1">
      <alignment horizontal="center"/>
    </xf>
    <xf numFmtId="0" fontId="0" fillId="7" borderId="21" xfId="0" applyFont="1" applyFill="1" applyBorder="1"/>
    <xf numFmtId="3" fontId="0" fillId="7" borderId="21" xfId="0" applyNumberFormat="1" applyFill="1" applyBorder="1"/>
    <xf numFmtId="3" fontId="0" fillId="7" borderId="21" xfId="0" applyNumberFormat="1" applyFill="1" applyBorder="1" applyAlignment="1">
      <alignment horizontal="right"/>
    </xf>
    <xf numFmtId="0" fontId="0" fillId="0" borderId="21" xfId="0" applyBorder="1" applyAlignment="1">
      <alignment horizontal="center"/>
    </xf>
    <xf numFmtId="0" fontId="0" fillId="0" borderId="21" xfId="0" applyFont="1" applyBorder="1"/>
    <xf numFmtId="3" fontId="0" fillId="0" borderId="21" xfId="0" applyNumberFormat="1" applyBorder="1"/>
    <xf numFmtId="3" fontId="0" fillId="0" borderId="21" xfId="0" applyNumberFormat="1" applyFill="1" applyBorder="1" applyAlignment="1">
      <alignment horizontal="right"/>
    </xf>
    <xf numFmtId="3" fontId="0" fillId="0" borderId="21" xfId="0" applyNumberFormat="1" applyBorder="1" applyAlignment="1">
      <alignment horizontal="right"/>
    </xf>
    <xf numFmtId="3" fontId="0" fillId="7" borderId="21" xfId="0" applyNumberFormat="1" applyFill="1" applyBorder="1" applyAlignment="1">
      <alignment horizontal="right" vertical="center"/>
    </xf>
    <xf numFmtId="3" fontId="0" fillId="0" borderId="21" xfId="0" applyNumberFormat="1" applyBorder="1" applyAlignment="1">
      <alignment horizontal="right" vertical="center"/>
    </xf>
    <xf numFmtId="3" fontId="0" fillId="0" borderId="21" xfId="0" applyNumberFormat="1" applyFill="1" applyBorder="1"/>
    <xf numFmtId="0" fontId="0" fillId="0" borderId="21" xfId="0" applyFont="1" applyFill="1" applyBorder="1"/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8" borderId="0" xfId="0" applyFill="1"/>
    <xf numFmtId="0" fontId="0" fillId="8" borderId="21" xfId="0" applyFill="1" applyBorder="1" applyAlignment="1">
      <alignment horizontal="center"/>
    </xf>
    <xf numFmtId="0" fontId="0" fillId="8" borderId="21" xfId="0" applyFont="1" applyFill="1" applyBorder="1"/>
    <xf numFmtId="3" fontId="0" fillId="8" borderId="21" xfId="0" applyNumberFormat="1" applyFill="1" applyBorder="1"/>
    <xf numFmtId="3" fontId="0" fillId="8" borderId="21" xfId="0" applyNumberFormat="1" applyFill="1" applyBorder="1" applyAlignment="1">
      <alignment horizontal="right"/>
    </xf>
    <xf numFmtId="0" fontId="0" fillId="0" borderId="21" xfId="0" applyFill="1" applyBorder="1" applyAlignment="1">
      <alignment horizontal="center"/>
    </xf>
    <xf numFmtId="0" fontId="0" fillId="2" borderId="0" xfId="0" applyFill="1"/>
    <xf numFmtId="0" fontId="0" fillId="2" borderId="21" xfId="0" applyFill="1" applyBorder="1" applyAlignment="1">
      <alignment horizontal="center"/>
    </xf>
    <xf numFmtId="0" fontId="0" fillId="2" borderId="21" xfId="0" applyFont="1" applyFill="1" applyBorder="1"/>
    <xf numFmtId="3" fontId="0" fillId="2" borderId="21" xfId="0" applyNumberFormat="1" applyFill="1" applyBorder="1"/>
    <xf numFmtId="3" fontId="0" fillId="2" borderId="21" xfId="0" applyNumberFormat="1" applyFill="1" applyBorder="1" applyAlignment="1">
      <alignment horizontal="right"/>
    </xf>
    <xf numFmtId="3" fontId="0" fillId="2" borderId="21" xfId="0" applyNumberFormat="1" applyFill="1" applyBorder="1" applyAlignment="1">
      <alignment horizontal="right" vertical="center"/>
    </xf>
    <xf numFmtId="0" fontId="0" fillId="12" borderId="0" xfId="0" applyFill="1"/>
    <xf numFmtId="0" fontId="0" fillId="12" borderId="21" xfId="0" applyFill="1" applyBorder="1" applyAlignment="1">
      <alignment horizontal="center"/>
    </xf>
    <xf numFmtId="0" fontId="0" fillId="12" borderId="21" xfId="0" applyFont="1" applyFill="1" applyBorder="1"/>
    <xf numFmtId="3" fontId="0" fillId="12" borderId="21" xfId="0" applyNumberFormat="1" applyFill="1" applyBorder="1" applyAlignment="1">
      <alignment horizontal="right"/>
    </xf>
    <xf numFmtId="0" fontId="0" fillId="9" borderId="0" xfId="0" applyFill="1"/>
    <xf numFmtId="0" fontId="0" fillId="9" borderId="21" xfId="0" applyFill="1" applyBorder="1" applyAlignment="1">
      <alignment horizontal="center"/>
    </xf>
    <xf numFmtId="0" fontId="0" fillId="9" borderId="21" xfId="0" applyFont="1" applyFill="1" applyBorder="1"/>
    <xf numFmtId="3" fontId="0" fillId="9" borderId="21" xfId="0" applyNumberFormat="1" applyFill="1" applyBorder="1"/>
    <xf numFmtId="3" fontId="0" fillId="9" borderId="21" xfId="0" applyNumberFormat="1" applyFill="1" applyBorder="1" applyAlignment="1">
      <alignment horizontal="right"/>
    </xf>
    <xf numFmtId="3" fontId="0" fillId="9" borderId="21" xfId="0" applyNumberFormat="1" applyFill="1" applyBorder="1" applyAlignment="1">
      <alignment horizontal="right" vertical="center"/>
    </xf>
    <xf numFmtId="0" fontId="0" fillId="22" borderId="0" xfId="0" applyFill="1"/>
    <xf numFmtId="0" fontId="0" fillId="22" borderId="21" xfId="0" applyFill="1" applyBorder="1" applyAlignment="1">
      <alignment horizontal="center"/>
    </xf>
    <xf numFmtId="0" fontId="0" fillId="22" borderId="21" xfId="0" applyFont="1" applyFill="1" applyBorder="1"/>
    <xf numFmtId="3" fontId="0" fillId="22" borderId="21" xfId="0" applyNumberFormat="1" applyFill="1" applyBorder="1"/>
    <xf numFmtId="3" fontId="0" fillId="22" borderId="21" xfId="0" applyNumberFormat="1" applyFill="1" applyBorder="1" applyAlignment="1">
      <alignment horizontal="right"/>
    </xf>
    <xf numFmtId="0" fontId="0" fillId="19" borderId="0" xfId="0" applyFill="1"/>
    <xf numFmtId="0" fontId="0" fillId="19" borderId="21" xfId="0" applyFill="1" applyBorder="1" applyAlignment="1">
      <alignment horizontal="center"/>
    </xf>
    <xf numFmtId="0" fontId="0" fillId="19" borderId="21" xfId="0" applyFont="1" applyFill="1" applyBorder="1"/>
    <xf numFmtId="3" fontId="0" fillId="19" borderId="21" xfId="0" applyNumberFormat="1" applyFill="1" applyBorder="1"/>
    <xf numFmtId="3" fontId="0" fillId="19" borderId="21" xfId="0" applyNumberFormat="1" applyFill="1" applyBorder="1" applyAlignment="1">
      <alignment horizontal="right"/>
    </xf>
    <xf numFmtId="3" fontId="0" fillId="2" borderId="21" xfId="0" applyNumberForma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165" fontId="0" fillId="2" borderId="21" xfId="2" applyNumberFormat="1" applyFont="1" applyFill="1" applyBorder="1" applyAlignment="1">
      <alignment horizontal="center" vertical="center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center" wrapText="1"/>
    </xf>
    <xf numFmtId="0" fontId="0" fillId="23" borderId="0" xfId="0" applyFill="1"/>
    <xf numFmtId="0" fontId="4" fillId="23" borderId="2" xfId="0" applyFont="1" applyFill="1" applyBorder="1" applyAlignment="1">
      <alignment horizontal="center" wrapText="1"/>
    </xf>
    <xf numFmtId="0" fontId="5" fillId="23" borderId="0" xfId="0" applyFont="1" applyFill="1" applyBorder="1" applyAlignment="1">
      <alignment horizontal="center" vertical="center" wrapText="1"/>
    </xf>
    <xf numFmtId="0" fontId="1" fillId="23" borderId="2" xfId="0" applyFont="1" applyFill="1" applyBorder="1" applyAlignment="1">
      <alignment horizontal="center" wrapText="1"/>
    </xf>
    <xf numFmtId="3" fontId="0" fillId="23" borderId="21" xfId="0" applyNumberFormat="1" applyFill="1" applyBorder="1" applyAlignment="1">
      <alignment horizontal="right" vertical="center"/>
    </xf>
    <xf numFmtId="3" fontId="0" fillId="23" borderId="21" xfId="0" applyNumberFormat="1" applyFill="1" applyBorder="1" applyAlignment="1">
      <alignment horizontal="right"/>
    </xf>
    <xf numFmtId="0" fontId="0" fillId="0" borderId="21" xfId="0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3" fontId="0" fillId="8" borderId="0" xfId="0" applyNumberFormat="1" applyFill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3" fontId="0" fillId="7" borderId="21" xfId="0" applyNumberFormat="1" applyFill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7" xfId="0" applyBorder="1"/>
    <xf numFmtId="3" fontId="0" fillId="0" borderId="7" xfId="0" applyNumberFormat="1" applyBorder="1" applyAlignment="1">
      <alignment horizontal="center" vertical="center"/>
    </xf>
    <xf numFmtId="0" fontId="0" fillId="0" borderId="8" xfId="0" applyBorder="1"/>
    <xf numFmtId="0" fontId="0" fillId="0" borderId="3" xfId="0" applyBorder="1" applyAlignment="1">
      <alignment horizontal="center" vertical="center"/>
    </xf>
    <xf numFmtId="9" fontId="0" fillId="0" borderId="11" xfId="2" applyFont="1" applyBorder="1" applyAlignment="1">
      <alignment horizontal="center" vertical="center"/>
    </xf>
    <xf numFmtId="3" fontId="0" fillId="0" borderId="21" xfId="0" applyNumberFormat="1" applyFill="1" applyBorder="1" applyAlignment="1">
      <alignment horizontal="center" vertical="center"/>
    </xf>
    <xf numFmtId="0" fontId="0" fillId="23" borderId="2" xfId="0" applyFill="1" applyBorder="1" applyAlignment="1">
      <alignment horizontal="center" wrapText="1"/>
    </xf>
    <xf numFmtId="0" fontId="1" fillId="23" borderId="0" xfId="0" applyFont="1" applyFill="1" applyAlignment="1">
      <alignment wrapText="1"/>
    </xf>
    <xf numFmtId="3" fontId="0" fillId="23" borderId="21" xfId="0" applyNumberFormat="1" applyFill="1" applyBorder="1" applyAlignment="1">
      <alignment horizontal="center" vertical="center"/>
    </xf>
    <xf numFmtId="3" fontId="0" fillId="23" borderId="0" xfId="0" applyNumberFormat="1" applyFill="1" applyAlignment="1">
      <alignment horizontal="center" vertical="center"/>
    </xf>
    <xf numFmtId="0" fontId="1" fillId="0" borderId="2" xfId="0" applyFont="1" applyFill="1" applyBorder="1" applyAlignment="1">
      <alignment horizontal="center" wrapText="1"/>
    </xf>
    <xf numFmtId="49" fontId="16" fillId="0" borderId="2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3" fontId="17" fillId="17" borderId="21" xfId="0" applyNumberFormat="1" applyFont="1" applyFill="1" applyBorder="1" applyAlignment="1">
      <alignment horizontal="center" vertical="center"/>
    </xf>
    <xf numFmtId="3" fontId="0" fillId="18" borderId="21" xfId="0" applyNumberFormat="1" applyFont="1" applyFill="1" applyBorder="1" applyAlignment="1">
      <alignment horizontal="center"/>
    </xf>
    <xf numFmtId="3" fontId="17" fillId="20" borderId="21" xfId="0" applyNumberFormat="1" applyFont="1" applyFill="1" applyBorder="1" applyAlignment="1">
      <alignment horizontal="center" vertical="center"/>
    </xf>
    <xf numFmtId="3" fontId="0" fillId="6" borderId="21" xfId="0" applyNumberFormat="1" applyFont="1" applyFill="1" applyBorder="1" applyAlignment="1">
      <alignment horizontal="center"/>
    </xf>
    <xf numFmtId="3" fontId="0" fillId="21" borderId="21" xfId="0" applyNumberFormat="1" applyFont="1" applyFill="1" applyBorder="1" applyAlignment="1">
      <alignment horizontal="center"/>
    </xf>
    <xf numFmtId="3" fontId="0" fillId="0" borderId="21" xfId="0" applyNumberFormat="1" applyFont="1" applyBorder="1" applyAlignment="1">
      <alignment horizontal="center"/>
    </xf>
    <xf numFmtId="3" fontId="1" fillId="10" borderId="21" xfId="0" applyNumberFormat="1" applyFont="1" applyFill="1" applyBorder="1" applyAlignment="1">
      <alignment horizontal="center"/>
    </xf>
    <xf numFmtId="0" fontId="0" fillId="8" borderId="0" xfId="0" applyFill="1" applyAlignment="1">
      <alignment wrapText="1"/>
    </xf>
    <xf numFmtId="10" fontId="0" fillId="2" borderId="21" xfId="2" applyNumberFormat="1" applyFont="1" applyFill="1" applyBorder="1" applyAlignment="1">
      <alignment horizontal="center" vertical="center"/>
    </xf>
    <xf numFmtId="10" fontId="0" fillId="0" borderId="0" xfId="2" applyNumberFormat="1" applyFont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22" borderId="21" xfId="0" applyFill="1" applyBorder="1"/>
    <xf numFmtId="3" fontId="0" fillId="2" borderId="21" xfId="0" applyNumberFormat="1" applyFill="1" applyBorder="1" applyAlignment="1">
      <alignment horizontal="center"/>
    </xf>
    <xf numFmtId="3" fontId="0" fillId="8" borderId="21" xfId="0" applyNumberFormat="1" applyFill="1" applyBorder="1" applyAlignment="1">
      <alignment horizontal="center"/>
    </xf>
    <xf numFmtId="3" fontId="0" fillId="12" borderId="21" xfId="0" applyNumberFormat="1" applyFill="1" applyBorder="1" applyAlignment="1">
      <alignment horizontal="center"/>
    </xf>
    <xf numFmtId="3" fontId="0" fillId="9" borderId="21" xfId="0" applyNumberFormat="1" applyFill="1" applyBorder="1" applyAlignment="1">
      <alignment horizontal="center" vertical="center"/>
    </xf>
    <xf numFmtId="3" fontId="0" fillId="22" borderId="21" xfId="0" applyNumberFormat="1" applyFill="1" applyBorder="1" applyAlignment="1">
      <alignment horizontal="center"/>
    </xf>
    <xf numFmtId="3" fontId="0" fillId="19" borderId="21" xfId="0" applyNumberFormat="1" applyFill="1" applyBorder="1" applyAlignment="1">
      <alignment horizontal="center"/>
    </xf>
    <xf numFmtId="3" fontId="0" fillId="22" borderId="0" xfId="0" applyNumberFormat="1" applyFill="1" applyAlignment="1">
      <alignment horizontal="center"/>
    </xf>
    <xf numFmtId="3" fontId="0" fillId="0" borderId="21" xfId="0" applyNumberFormat="1" applyFill="1" applyBorder="1" applyAlignment="1">
      <alignment horizontal="center"/>
    </xf>
    <xf numFmtId="3" fontId="0" fillId="8" borderId="21" xfId="0" applyNumberFormat="1" applyFill="1" applyBorder="1" applyAlignment="1">
      <alignment horizontal="center" vertical="center"/>
    </xf>
    <xf numFmtId="3" fontId="0" fillId="12" borderId="21" xfId="0" applyNumberFormat="1" applyFill="1" applyBorder="1" applyAlignment="1">
      <alignment horizontal="center" vertical="center"/>
    </xf>
    <xf numFmtId="3" fontId="0" fillId="22" borderId="21" xfId="0" applyNumberFormat="1" applyFill="1" applyBorder="1" applyAlignment="1">
      <alignment horizontal="center" vertical="center"/>
    </xf>
    <xf numFmtId="3" fontId="0" fillId="19" borderId="21" xfId="0" applyNumberFormat="1" applyFill="1" applyBorder="1" applyAlignment="1">
      <alignment horizontal="center" vertical="center"/>
    </xf>
    <xf numFmtId="165" fontId="0" fillId="0" borderId="21" xfId="2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165" fontId="1" fillId="2" borderId="32" xfId="2" applyNumberFormat="1" applyFont="1" applyFill="1" applyBorder="1" applyAlignment="1">
      <alignment horizontal="center" vertical="center"/>
    </xf>
    <xf numFmtId="3" fontId="0" fillId="2" borderId="22" xfId="0" applyNumberFormat="1" applyFill="1" applyBorder="1" applyAlignment="1">
      <alignment horizontal="center"/>
    </xf>
    <xf numFmtId="3" fontId="0" fillId="8" borderId="22" xfId="0" applyNumberFormat="1" applyFill="1" applyBorder="1" applyAlignment="1">
      <alignment horizontal="center"/>
    </xf>
    <xf numFmtId="3" fontId="0" fillId="12" borderId="22" xfId="0" applyNumberFormat="1" applyFill="1" applyBorder="1" applyAlignment="1">
      <alignment horizontal="center"/>
    </xf>
    <xf numFmtId="3" fontId="0" fillId="9" borderId="22" xfId="0" applyNumberFormat="1" applyFill="1" applyBorder="1" applyAlignment="1">
      <alignment horizontal="center" vertical="center"/>
    </xf>
    <xf numFmtId="3" fontId="0" fillId="22" borderId="22" xfId="0" applyNumberFormat="1" applyFill="1" applyBorder="1" applyAlignment="1">
      <alignment horizontal="center"/>
    </xf>
    <xf numFmtId="3" fontId="0" fillId="19" borderId="22" xfId="0" applyNumberFormat="1" applyFill="1" applyBorder="1" applyAlignment="1">
      <alignment horizontal="center"/>
    </xf>
    <xf numFmtId="0" fontId="1" fillId="8" borderId="21" xfId="0" applyFont="1" applyFill="1" applyBorder="1" applyAlignment="1">
      <alignment horizontal="center" vertical="center" wrapText="1"/>
    </xf>
    <xf numFmtId="0" fontId="1" fillId="12" borderId="21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1" fillId="22" borderId="21" xfId="0" applyFont="1" applyFill="1" applyBorder="1" applyAlignment="1">
      <alignment horizontal="center" vertical="center" wrapText="1"/>
    </xf>
    <xf numFmtId="0" fontId="1" fillId="19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5" fillId="9" borderId="0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3" fillId="7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5" fillId="9" borderId="10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1" fillId="10" borderId="21" xfId="0" applyFont="1" applyFill="1" applyBorder="1" applyAlignment="1">
      <alignment horizontal="left" vertical="center" wrapText="1"/>
    </xf>
    <xf numFmtId="0" fontId="1" fillId="15" borderId="21" xfId="0" applyFont="1" applyFill="1" applyBorder="1" applyAlignment="1">
      <alignment horizontal="left" vertical="center" wrapText="1"/>
    </xf>
    <xf numFmtId="0" fontId="1" fillId="18" borderId="21" xfId="0" applyFont="1" applyFill="1" applyBorder="1" applyAlignment="1">
      <alignment horizontal="left" vertical="center" wrapText="1"/>
    </xf>
    <xf numFmtId="0" fontId="1" fillId="19" borderId="21" xfId="0" applyFont="1" applyFill="1" applyBorder="1" applyAlignment="1">
      <alignment horizontal="left" vertical="center" wrapText="1"/>
    </xf>
    <xf numFmtId="0" fontId="1" fillId="6" borderId="21" xfId="0" applyFont="1" applyFill="1" applyBorder="1" applyAlignment="1">
      <alignment horizontal="left" vertical="center" wrapText="1"/>
    </xf>
    <xf numFmtId="0" fontId="1" fillId="21" borderId="21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49" fontId="16" fillId="0" borderId="30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0" fontId="0" fillId="0" borderId="0" xfId="0" applyAlignment="1"/>
    <xf numFmtId="49" fontId="16" fillId="0" borderId="28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/>
    <xf numFmtId="0" fontId="5" fillId="8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49" fontId="12" fillId="0" borderId="24" xfId="0" applyNumberFormat="1" applyFont="1" applyBorder="1" applyAlignment="1">
      <alignment horizontal="center" vertical="center" wrapText="1"/>
    </xf>
    <xf numFmtId="49" fontId="12" fillId="0" borderId="25" xfId="0" applyNumberFormat="1" applyFont="1" applyBorder="1" applyAlignment="1">
      <alignment horizontal="center" vertical="center" wrapText="1"/>
    </xf>
    <xf numFmtId="0" fontId="15" fillId="15" borderId="22" xfId="0" applyFont="1" applyFill="1" applyBorder="1" applyAlignment="1">
      <alignment horizontal="left" vertical="center" wrapText="1"/>
    </xf>
    <xf numFmtId="0" fontId="15" fillId="15" borderId="23" xfId="0" applyFont="1" applyFill="1" applyBorder="1" applyAlignment="1">
      <alignment horizontal="left" vertical="center" wrapText="1"/>
    </xf>
    <xf numFmtId="0" fontId="15" fillId="18" borderId="22" xfId="0" applyFont="1" applyFill="1" applyBorder="1" applyAlignment="1">
      <alignment horizontal="left" vertical="center" wrapText="1"/>
    </xf>
    <xf numFmtId="0" fontId="15" fillId="18" borderId="23" xfId="0" applyFont="1" applyFill="1" applyBorder="1" applyAlignment="1">
      <alignment horizontal="left" vertical="center" wrapText="1"/>
    </xf>
    <xf numFmtId="0" fontId="15" fillId="19" borderId="22" xfId="0" applyFont="1" applyFill="1" applyBorder="1" applyAlignment="1">
      <alignment horizontal="left" vertical="center" wrapText="1"/>
    </xf>
    <xf numFmtId="0" fontId="15" fillId="19" borderId="23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23" xfId="0" applyFont="1" applyFill="1" applyBorder="1" applyAlignment="1">
      <alignment horizontal="left" vertical="center" wrapText="1"/>
    </xf>
    <xf numFmtId="49" fontId="12" fillId="0" borderId="26" xfId="0" applyNumberFormat="1" applyFont="1" applyBorder="1" applyAlignment="1">
      <alignment horizontal="center" vertical="center" wrapText="1"/>
    </xf>
    <xf numFmtId="49" fontId="12" fillId="0" borderId="27" xfId="0" applyNumberFormat="1" applyFont="1" applyBorder="1" applyAlignment="1">
      <alignment horizontal="center" vertical="center" wrapText="1"/>
    </xf>
    <xf numFmtId="49" fontId="12" fillId="0" borderId="30" xfId="0" applyNumberFormat="1" applyFont="1" applyBorder="1" applyAlignment="1">
      <alignment horizontal="center" vertical="center" wrapText="1"/>
    </xf>
    <xf numFmtId="49" fontId="12" fillId="0" borderId="31" xfId="0" applyNumberFormat="1" applyFont="1" applyBorder="1" applyAlignment="1">
      <alignment horizontal="center" vertical="center" wrapText="1"/>
    </xf>
    <xf numFmtId="49" fontId="12" fillId="0" borderId="28" xfId="0" applyNumberFormat="1" applyFont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4">
    <cellStyle name="Comma" xfId="1" builtinId="3"/>
    <cellStyle name="Normal" xfId="0" builtinId="0"/>
    <cellStyle name="Output" xfId="3" builtinId="2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lUser\Downloads\Analyze%20Forest%20Area(ByProvince_ForestClassification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Province"/>
      <sheetName val="Sheet1"/>
    </sheetNames>
    <sheetDataSet>
      <sheetData sheetId="0" refreshError="1">
        <row r="8">
          <cell r="C8">
            <v>569140.54623426998</v>
          </cell>
          <cell r="D8">
            <v>566386.14272203005</v>
          </cell>
          <cell r="E8">
            <v>1714216.86065981</v>
          </cell>
          <cell r="F8">
            <v>922180.52215731004</v>
          </cell>
        </row>
        <row r="9">
          <cell r="C9">
            <v>6356.3481902800004</v>
          </cell>
          <cell r="D9">
            <v>32.079589560000002</v>
          </cell>
          <cell r="E9">
            <v>4901.7898794299999</v>
          </cell>
          <cell r="F9">
            <v>6060.4872680500002</v>
          </cell>
        </row>
        <row r="10">
          <cell r="C10">
            <v>2553.5560604100001</v>
          </cell>
          <cell r="D10">
            <v>11349.690720119999</v>
          </cell>
          <cell r="E10">
            <v>11261.00226689</v>
          </cell>
          <cell r="F10">
            <v>618.24727183000005</v>
          </cell>
        </row>
        <row r="11">
          <cell r="C11">
            <v>22.008207819999999</v>
          </cell>
          <cell r="D11">
            <v>1287.12872264</v>
          </cell>
          <cell r="E11">
            <v>862.94207938</v>
          </cell>
          <cell r="F11">
            <v>8.2454546700000009</v>
          </cell>
        </row>
        <row r="13">
          <cell r="C13">
            <v>1346.36100308</v>
          </cell>
          <cell r="D13">
            <v>938.61149738999995</v>
          </cell>
          <cell r="E13">
            <v>6065.9925507199996</v>
          </cell>
          <cell r="F13">
            <v>3395.7023627600001</v>
          </cell>
        </row>
        <row r="14">
          <cell r="C14">
            <v>330961.88848995999</v>
          </cell>
          <cell r="D14">
            <v>208833.23975273001</v>
          </cell>
          <cell r="E14">
            <v>1458433.86619185</v>
          </cell>
          <cell r="F14">
            <v>956561.24378639995</v>
          </cell>
        </row>
        <row r="15">
          <cell r="C15" t="str">
            <v>N/A</v>
          </cell>
          <cell r="D15" t="str">
            <v>N/A</v>
          </cell>
          <cell r="E15">
            <v>225.66022434000001</v>
          </cell>
          <cell r="F15">
            <v>3.3298595899999999</v>
          </cell>
        </row>
        <row r="16">
          <cell r="C16">
            <v>32.82987095</v>
          </cell>
          <cell r="D16" t="str">
            <v>N/A</v>
          </cell>
          <cell r="E16">
            <v>3889.90822518</v>
          </cell>
          <cell r="F16">
            <v>14546.9599588</v>
          </cell>
        </row>
        <row r="17">
          <cell r="C17">
            <v>6068.8431843999997</v>
          </cell>
          <cell r="D17">
            <v>17047.44680876</v>
          </cell>
          <cell r="E17">
            <v>61132.588185580003</v>
          </cell>
          <cell r="F17">
            <v>21247.01348876</v>
          </cell>
        </row>
        <row r="18">
          <cell r="C18" t="str">
            <v>N/A</v>
          </cell>
          <cell r="D18" t="str">
            <v>N/A</v>
          </cell>
          <cell r="E18" t="str">
            <v>N/A</v>
          </cell>
          <cell r="F18" t="str">
            <v>N/A</v>
          </cell>
        </row>
        <row r="19">
          <cell r="C19">
            <v>10722.855976749999</v>
          </cell>
          <cell r="D19">
            <v>3619.17109149</v>
          </cell>
          <cell r="E19">
            <v>50035.043419989997</v>
          </cell>
          <cell r="F19">
            <v>27589.042118699999</v>
          </cell>
        </row>
        <row r="20">
          <cell r="C20">
            <v>7095.3797850600004</v>
          </cell>
          <cell r="D20">
            <v>1931.30484533</v>
          </cell>
          <cell r="E20">
            <v>20004.82140397</v>
          </cell>
          <cell r="F20">
            <v>77770.421418679995</v>
          </cell>
        </row>
        <row r="21">
          <cell r="C21">
            <v>32974.401635740003</v>
          </cell>
          <cell r="D21">
            <v>10999.037236280001</v>
          </cell>
          <cell r="E21">
            <v>105885.96108302999</v>
          </cell>
          <cell r="F21">
            <v>289383.39492736</v>
          </cell>
        </row>
        <row r="22">
          <cell r="C22">
            <v>573.99576213</v>
          </cell>
          <cell r="D22">
            <v>8.93675</v>
          </cell>
          <cell r="E22">
            <v>13493.677141980001</v>
          </cell>
          <cell r="F22">
            <v>2377.55359619</v>
          </cell>
        </row>
        <row r="23">
          <cell r="C23">
            <v>774.99891373000003</v>
          </cell>
          <cell r="D23">
            <v>229.65242155999999</v>
          </cell>
          <cell r="E23">
            <v>2711.13247103</v>
          </cell>
          <cell r="F23">
            <v>12891.60567864</v>
          </cell>
        </row>
        <row r="24">
          <cell r="C24">
            <v>8.4193398599999991</v>
          </cell>
          <cell r="D24">
            <v>157.85278312</v>
          </cell>
          <cell r="E24">
            <v>314.28291085000001</v>
          </cell>
          <cell r="F24">
            <v>1026.39853601</v>
          </cell>
        </row>
        <row r="25">
          <cell r="C25">
            <v>275.93259911000001</v>
          </cell>
          <cell r="D25">
            <v>242.73976526000001</v>
          </cell>
          <cell r="E25">
            <v>2328.5036790300001</v>
          </cell>
          <cell r="F25">
            <v>1862.9861515499999</v>
          </cell>
        </row>
        <row r="26">
          <cell r="C26">
            <v>1647.4960344900001</v>
          </cell>
          <cell r="D26">
            <v>1230.7506477699999</v>
          </cell>
          <cell r="E26">
            <v>14781.61702039</v>
          </cell>
          <cell r="F26">
            <v>31013.931483640001</v>
          </cell>
        </row>
        <row r="27">
          <cell r="C27" t="str">
            <v>N/A</v>
          </cell>
          <cell r="D27" t="str">
            <v>N/A</v>
          </cell>
          <cell r="E27" t="str">
            <v>N/A</v>
          </cell>
          <cell r="F27" t="str">
            <v>N/A</v>
          </cell>
        </row>
        <row r="28">
          <cell r="C28" t="str">
            <v>N/A</v>
          </cell>
          <cell r="D28" t="str">
            <v>N/A</v>
          </cell>
          <cell r="E28" t="str">
            <v>N/A</v>
          </cell>
          <cell r="F28" t="str">
            <v>N/A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Z42"/>
  <sheetViews>
    <sheetView tabSelected="1" topLeftCell="BF1" zoomScale="70" zoomScaleNormal="70" workbookViewId="0">
      <selection activeCell="J35" sqref="J35"/>
    </sheetView>
  </sheetViews>
  <sheetFormatPr defaultColWidth="8.81640625" defaultRowHeight="14.5" x14ac:dyDescent="0.35"/>
  <cols>
    <col min="2" max="2" width="14.6328125" customWidth="1"/>
    <col min="4" max="4" width="19.81640625" customWidth="1"/>
    <col min="5" max="5" width="11" customWidth="1"/>
    <col min="7" max="7" width="11" customWidth="1"/>
    <col min="9" max="9" width="12" customWidth="1"/>
    <col min="16" max="16" width="2.453125" style="216" customWidth="1"/>
    <col min="17" max="17" width="11.1796875" customWidth="1"/>
    <col min="18" max="18" width="15.1796875" customWidth="1"/>
    <col min="19" max="19" width="11" customWidth="1"/>
    <col min="29" max="31" width="12.81640625" customWidth="1"/>
    <col min="32" max="32" width="17.36328125" customWidth="1"/>
    <col min="33" max="33" width="3.453125" style="216" customWidth="1"/>
    <col min="36" max="36" width="15" customWidth="1"/>
    <col min="37" max="37" width="11.1796875" customWidth="1"/>
    <col min="38" max="38" width="10.453125" customWidth="1"/>
    <col min="40" max="40" width="12" bestFit="1" customWidth="1"/>
    <col min="41" max="43" width="11.6328125" customWidth="1"/>
    <col min="45" max="45" width="11.453125" customWidth="1"/>
    <col min="46" max="46" width="17.453125" customWidth="1"/>
    <col min="47" max="47" width="12.1796875" customWidth="1"/>
    <col min="48" max="48" width="3.81640625" style="216" customWidth="1"/>
    <col min="49" max="49" width="12.453125" customWidth="1"/>
    <col min="50" max="50" width="14.453125" customWidth="1"/>
    <col min="51" max="51" width="16.453125" customWidth="1"/>
    <col min="52" max="52" width="14" customWidth="1"/>
    <col min="53" max="53" width="12.453125" customWidth="1"/>
    <col min="54" max="54" width="9.1796875" customWidth="1"/>
    <col min="55" max="55" width="16.6328125" customWidth="1"/>
    <col min="56" max="56" width="15.453125" customWidth="1"/>
    <col min="57" max="58" width="12.453125" customWidth="1"/>
    <col min="59" max="59" width="11.453125" customWidth="1"/>
    <col min="60" max="60" width="11.81640625" customWidth="1"/>
    <col min="61" max="62" width="14.453125" customWidth="1"/>
    <col min="63" max="63" width="3" style="216" customWidth="1"/>
    <col min="64" max="64" width="14.6328125" customWidth="1"/>
    <col min="65" max="65" width="9.1796875" customWidth="1"/>
    <col min="66" max="66" width="11.453125" customWidth="1"/>
    <col min="67" max="69" width="9.1796875" customWidth="1"/>
    <col min="70" max="70" width="12.453125" customWidth="1"/>
    <col min="71" max="73" width="12.36328125" customWidth="1"/>
    <col min="74" max="75" width="9.1796875" customWidth="1"/>
    <col min="76" max="76" width="14.1796875" customWidth="1"/>
    <col min="77" max="77" width="12.81640625" customWidth="1"/>
    <col min="78" max="78" width="13.1796875" customWidth="1"/>
  </cols>
  <sheetData>
    <row r="2" spans="2:78" ht="15" thickBot="1" x14ac:dyDescent="0.4"/>
    <row r="3" spans="2:78" s="3" customFormat="1" ht="23.5" x14ac:dyDescent="0.55000000000000004">
      <c r="C3" s="1"/>
      <c r="D3" s="2"/>
      <c r="E3" s="1"/>
      <c r="F3" s="288" t="s">
        <v>1</v>
      </c>
      <c r="G3" s="289"/>
      <c r="H3" s="289"/>
      <c r="I3" s="289"/>
      <c r="J3" s="289"/>
      <c r="K3" s="289"/>
      <c r="L3" s="289"/>
      <c r="M3" s="289"/>
      <c r="N3" s="289"/>
      <c r="O3" s="290"/>
      <c r="P3" s="217"/>
      <c r="Q3" s="291" t="s">
        <v>2</v>
      </c>
      <c r="R3" s="292"/>
      <c r="S3" s="292"/>
      <c r="T3" s="292"/>
      <c r="U3" s="292"/>
      <c r="V3" s="292"/>
      <c r="W3" s="292"/>
      <c r="X3" s="292"/>
      <c r="Y3" s="292"/>
      <c r="Z3" s="292"/>
      <c r="AA3" s="292"/>
      <c r="AB3" s="293"/>
      <c r="AC3" s="173"/>
      <c r="AD3" s="173"/>
      <c r="AE3" s="173"/>
      <c r="AF3" s="173"/>
      <c r="AG3" s="236"/>
      <c r="AH3" s="294" t="s">
        <v>197</v>
      </c>
      <c r="AI3" s="295"/>
      <c r="AJ3" s="295"/>
      <c r="AK3" s="295"/>
      <c r="AL3" s="295"/>
      <c r="AM3" s="295"/>
      <c r="AN3" s="295"/>
      <c r="AO3" s="295"/>
      <c r="AP3" s="295"/>
      <c r="AQ3" s="295"/>
      <c r="AR3" s="295"/>
      <c r="AS3" s="293"/>
      <c r="AT3" s="173"/>
      <c r="AU3" s="173"/>
      <c r="AV3" s="236"/>
      <c r="AW3" s="296" t="s">
        <v>4</v>
      </c>
      <c r="AX3" s="295"/>
      <c r="AY3" s="295"/>
      <c r="AZ3" s="295"/>
      <c r="BA3" s="295"/>
      <c r="BB3" s="295"/>
      <c r="BC3" s="295"/>
      <c r="BD3" s="295"/>
      <c r="BE3" s="295"/>
      <c r="BF3" s="295"/>
      <c r="BG3" s="295"/>
      <c r="BH3" s="295"/>
      <c r="BI3" s="173"/>
      <c r="BJ3" s="173"/>
      <c r="BK3" s="236"/>
      <c r="BL3" s="307" t="s">
        <v>5</v>
      </c>
      <c r="BM3" s="295"/>
      <c r="BN3" s="295"/>
      <c r="BO3" s="295"/>
      <c r="BP3" s="295"/>
      <c r="BQ3" s="295"/>
      <c r="BR3" s="295"/>
      <c r="BS3" s="295"/>
      <c r="BT3" s="295"/>
      <c r="BU3" s="295"/>
      <c r="BV3" s="295"/>
      <c r="BW3" s="293"/>
    </row>
    <row r="4" spans="2:78" s="210" customFormat="1" ht="36.75" customHeight="1" thickBot="1" x14ac:dyDescent="0.4">
      <c r="F4" s="299" t="s">
        <v>6</v>
      </c>
      <c r="G4" s="300"/>
      <c r="H4" s="300"/>
      <c r="I4" s="300"/>
      <c r="J4" s="300"/>
      <c r="K4" s="301"/>
      <c r="L4" s="297" t="s">
        <v>7</v>
      </c>
      <c r="M4" s="297"/>
      <c r="N4" s="297"/>
      <c r="O4" s="298"/>
      <c r="P4" s="218"/>
      <c r="Q4" s="299" t="s">
        <v>6</v>
      </c>
      <c r="R4" s="300"/>
      <c r="S4" s="300"/>
      <c r="T4" s="300"/>
      <c r="U4" s="300"/>
      <c r="V4" s="301"/>
      <c r="W4" s="297" t="s">
        <v>190</v>
      </c>
      <c r="X4" s="297"/>
      <c r="Y4" s="297"/>
      <c r="Z4" s="297"/>
      <c r="AA4" s="297"/>
      <c r="AB4" s="298"/>
      <c r="AC4" s="215"/>
      <c r="AD4" s="215"/>
      <c r="AE4" s="215"/>
      <c r="AF4" s="215"/>
      <c r="AG4" s="218"/>
      <c r="AH4" s="299" t="s">
        <v>6</v>
      </c>
      <c r="AI4" s="300"/>
      <c r="AJ4" s="300"/>
      <c r="AK4" s="300"/>
      <c r="AL4" s="300"/>
      <c r="AM4" s="301"/>
      <c r="AN4" s="297" t="s">
        <v>7</v>
      </c>
      <c r="AO4" s="297"/>
      <c r="AP4" s="297"/>
      <c r="AQ4" s="297"/>
      <c r="AR4" s="297"/>
      <c r="AS4" s="298"/>
      <c r="AT4" s="215"/>
      <c r="AU4" s="215"/>
      <c r="AV4" s="218"/>
      <c r="AW4" s="299" t="s">
        <v>6</v>
      </c>
      <c r="AX4" s="300"/>
      <c r="AY4" s="300"/>
      <c r="AZ4" s="300"/>
      <c r="BA4" s="300"/>
      <c r="BB4" s="301"/>
      <c r="BC4" s="297" t="s">
        <v>7</v>
      </c>
      <c r="BD4" s="297"/>
      <c r="BE4" s="297"/>
      <c r="BF4" s="297"/>
      <c r="BG4" s="297"/>
      <c r="BH4" s="298"/>
      <c r="BI4" s="215"/>
      <c r="BJ4" s="215"/>
      <c r="BK4" s="218"/>
      <c r="BL4" s="299" t="s">
        <v>6</v>
      </c>
      <c r="BM4" s="300"/>
      <c r="BN4" s="300"/>
      <c r="BO4" s="300"/>
      <c r="BP4" s="300"/>
      <c r="BQ4" s="301"/>
      <c r="BR4" s="297" t="s">
        <v>7</v>
      </c>
      <c r="BS4" s="297"/>
      <c r="BT4" s="297"/>
      <c r="BU4" s="297"/>
      <c r="BV4" s="297"/>
      <c r="BW4" s="298"/>
    </row>
    <row r="5" spans="2:78" s="13" customFormat="1" ht="114" customHeight="1" x14ac:dyDescent="0.35">
      <c r="C5" s="157" t="s">
        <v>8</v>
      </c>
      <c r="D5" s="158" t="s">
        <v>9</v>
      </c>
      <c r="E5" s="8" t="s">
        <v>10</v>
      </c>
      <c r="F5" s="8" t="s">
        <v>11</v>
      </c>
      <c r="G5" s="9" t="s">
        <v>12</v>
      </c>
      <c r="H5" s="9" t="s">
        <v>74</v>
      </c>
      <c r="I5" s="9" t="s">
        <v>13</v>
      </c>
      <c r="J5" s="9" t="s">
        <v>14</v>
      </c>
      <c r="K5" s="9" t="s">
        <v>15</v>
      </c>
      <c r="L5" s="8" t="s">
        <v>16</v>
      </c>
      <c r="M5" s="9" t="s">
        <v>17</v>
      </c>
      <c r="N5" s="9" t="s">
        <v>18</v>
      </c>
      <c r="O5" s="12" t="s">
        <v>19</v>
      </c>
      <c r="P5" s="219"/>
      <c r="Q5" s="8" t="s">
        <v>11</v>
      </c>
      <c r="R5" s="9" t="s">
        <v>12</v>
      </c>
      <c r="S5" s="9" t="s">
        <v>189</v>
      </c>
      <c r="T5" s="9" t="s">
        <v>13</v>
      </c>
      <c r="U5" s="9" t="s">
        <v>14</v>
      </c>
      <c r="V5" s="9" t="s">
        <v>15</v>
      </c>
      <c r="W5" s="8" t="s">
        <v>16</v>
      </c>
      <c r="X5" s="9" t="s">
        <v>17</v>
      </c>
      <c r="Y5" s="9" t="s">
        <v>191</v>
      </c>
      <c r="Z5" s="9" t="s">
        <v>192</v>
      </c>
      <c r="AA5" s="9" t="s">
        <v>18</v>
      </c>
      <c r="AB5" s="12" t="s">
        <v>19</v>
      </c>
      <c r="AC5" s="207" t="s">
        <v>193</v>
      </c>
      <c r="AD5" s="207" t="s">
        <v>194</v>
      </c>
      <c r="AE5" s="207" t="s">
        <v>195</v>
      </c>
      <c r="AF5" s="207" t="s">
        <v>196</v>
      </c>
      <c r="AG5" s="237"/>
      <c r="AH5" s="8" t="s">
        <v>11</v>
      </c>
      <c r="AI5" s="9" t="s">
        <v>12</v>
      </c>
      <c r="AJ5" s="9" t="s">
        <v>222</v>
      </c>
      <c r="AK5" s="9" t="s">
        <v>13</v>
      </c>
      <c r="AL5" s="9" t="s">
        <v>14</v>
      </c>
      <c r="AM5" s="9" t="s">
        <v>15</v>
      </c>
      <c r="AN5" s="8" t="s">
        <v>16</v>
      </c>
      <c r="AO5" s="9" t="s">
        <v>17</v>
      </c>
      <c r="AP5" s="9" t="s">
        <v>191</v>
      </c>
      <c r="AQ5" s="9" t="s">
        <v>192</v>
      </c>
      <c r="AR5" s="9" t="s">
        <v>18</v>
      </c>
      <c r="AS5" s="12" t="s">
        <v>19</v>
      </c>
      <c r="AT5" s="207" t="s">
        <v>202</v>
      </c>
      <c r="AU5" s="240" t="s">
        <v>201</v>
      </c>
      <c r="AV5" s="219"/>
      <c r="AW5" s="8" t="s">
        <v>11</v>
      </c>
      <c r="AX5" s="9" t="s">
        <v>12</v>
      </c>
      <c r="AY5" s="9" t="s">
        <v>216</v>
      </c>
      <c r="AZ5" s="9" t="s">
        <v>13</v>
      </c>
      <c r="BA5" s="9" t="s">
        <v>14</v>
      </c>
      <c r="BB5" s="9" t="s">
        <v>15</v>
      </c>
      <c r="BC5" s="8" t="s">
        <v>16</v>
      </c>
      <c r="BD5" s="9" t="s">
        <v>17</v>
      </c>
      <c r="BE5" s="9" t="s">
        <v>217</v>
      </c>
      <c r="BF5" s="9" t="s">
        <v>218</v>
      </c>
      <c r="BG5" s="9" t="s">
        <v>18</v>
      </c>
      <c r="BH5" s="12" t="s">
        <v>19</v>
      </c>
      <c r="BI5" s="31" t="s">
        <v>215</v>
      </c>
      <c r="BJ5" s="240" t="s">
        <v>201</v>
      </c>
      <c r="BK5" s="219"/>
      <c r="BL5" s="8" t="s">
        <v>11</v>
      </c>
      <c r="BM5" s="9" t="s">
        <v>12</v>
      </c>
      <c r="BN5" s="9" t="s">
        <v>183</v>
      </c>
      <c r="BO5" s="9" t="s">
        <v>13</v>
      </c>
      <c r="BP5" s="9" t="s">
        <v>14</v>
      </c>
      <c r="BQ5" s="9" t="s">
        <v>15</v>
      </c>
      <c r="BR5" s="8" t="s">
        <v>16</v>
      </c>
      <c r="BS5" s="9" t="s">
        <v>17</v>
      </c>
      <c r="BT5" s="9" t="s">
        <v>182</v>
      </c>
      <c r="BU5" s="9" t="s">
        <v>185</v>
      </c>
      <c r="BV5" s="9" t="s">
        <v>18</v>
      </c>
      <c r="BW5" s="9" t="s">
        <v>19</v>
      </c>
      <c r="BX5" s="270" t="s">
        <v>184</v>
      </c>
      <c r="BY5" s="270" t="s">
        <v>225</v>
      </c>
      <c r="BZ5" s="271" t="s">
        <v>227</v>
      </c>
    </row>
    <row r="6" spans="2:78" s="180" customFormat="1" x14ac:dyDescent="0.35">
      <c r="B6" s="287" t="s">
        <v>85</v>
      </c>
      <c r="C6" s="181">
        <v>1</v>
      </c>
      <c r="D6" s="182" t="s">
        <v>20</v>
      </c>
      <c r="E6" s="183">
        <v>160192.13927699983</v>
      </c>
      <c r="F6" s="184">
        <v>46725.190906999931</v>
      </c>
      <c r="G6" s="184">
        <v>78210.714589999989</v>
      </c>
      <c r="H6" s="184"/>
      <c r="I6" s="184">
        <v>24596.086154999906</v>
      </c>
      <c r="J6" s="184">
        <v>9357.558525000004</v>
      </c>
      <c r="K6" s="184">
        <v>1302.5891000000001</v>
      </c>
      <c r="L6" s="185">
        <v>294.93000000000018</v>
      </c>
      <c r="M6" s="185">
        <v>1683.8099999999993</v>
      </c>
      <c r="N6" s="185">
        <v>1333.6199999999956</v>
      </c>
      <c r="O6" s="185">
        <v>1667.1599999999999</v>
      </c>
      <c r="P6" s="220"/>
      <c r="Q6" s="206">
        <v>18502.905454000014</v>
      </c>
      <c r="R6" s="206">
        <v>30752.735857999993</v>
      </c>
      <c r="S6" s="206">
        <f>SUM(Q6:R6)</f>
        <v>49255.641312000007</v>
      </c>
      <c r="T6" s="183">
        <v>8333.8788249999961</v>
      </c>
      <c r="U6" s="183">
        <v>1997.4862389999998</v>
      </c>
      <c r="V6" s="183">
        <v>92.641894999999991</v>
      </c>
      <c r="W6" s="183">
        <v>110.43000000000002</v>
      </c>
      <c r="X6" s="183">
        <v>536.40000000000009</v>
      </c>
      <c r="Y6" s="206">
        <f>SUM(W6:X6)</f>
        <v>646.83000000000015</v>
      </c>
      <c r="Z6" s="268">
        <f>(Y6/S6)/3</f>
        <v>4.3773666174451295E-3</v>
      </c>
      <c r="AA6" s="183">
        <v>506.7000000000001</v>
      </c>
      <c r="AB6" s="183">
        <v>783.44999999999993</v>
      </c>
      <c r="AC6" s="222">
        <v>1</v>
      </c>
      <c r="AD6" s="223">
        <f>IF(AC6=1,S6,0)</f>
        <v>49255.641312000007</v>
      </c>
      <c r="AE6" s="223"/>
      <c r="AF6" s="223">
        <f>IF(AC6=1,T6,0)</f>
        <v>8333.8788249999961</v>
      </c>
      <c r="AG6" s="238"/>
      <c r="AH6" s="183">
        <v>311.39700500000004</v>
      </c>
      <c r="AI6" s="183">
        <v>934.96434199999999</v>
      </c>
      <c r="AJ6" s="183">
        <f>SUM(AH6:AI6)</f>
        <v>1246.361347</v>
      </c>
      <c r="AK6" s="183">
        <v>254.97727799999996</v>
      </c>
      <c r="AL6" s="183">
        <v>8.689566000000001</v>
      </c>
      <c r="AM6" s="183">
        <v>0</v>
      </c>
      <c r="AN6" s="183">
        <v>14.400000000000002</v>
      </c>
      <c r="AO6" s="183">
        <v>13.77</v>
      </c>
      <c r="AP6" s="206">
        <f>SUM(AN6:AO6)</f>
        <v>28.17</v>
      </c>
      <c r="AQ6" s="208">
        <f>(AP6/AJ6)/3</f>
        <v>7.5339306875985791E-3</v>
      </c>
      <c r="AR6" s="183">
        <v>12.96</v>
      </c>
      <c r="AS6" s="183">
        <v>96.75</v>
      </c>
      <c r="AT6" s="235">
        <v>0</v>
      </c>
      <c r="AU6" s="223">
        <f>IF(AT6=1,AJ6,0)</f>
        <v>0</v>
      </c>
      <c r="AV6" s="238"/>
      <c r="AW6" s="183">
        <v>27499.123727999988</v>
      </c>
      <c r="AX6" s="183">
        <v>13501.906457999998</v>
      </c>
      <c r="AY6" s="206">
        <f>SUM(AW6:AX6)</f>
        <v>41001.030185999989</v>
      </c>
      <c r="AZ6" s="183">
        <v>239.95124200000006</v>
      </c>
      <c r="BA6" s="183">
        <v>239.95124200000006</v>
      </c>
      <c r="BB6" s="183">
        <v>34.651199999999996</v>
      </c>
      <c r="BC6" s="183">
        <v>11.25</v>
      </c>
      <c r="BD6" s="183">
        <v>16.559999999999999</v>
      </c>
      <c r="BE6" s="206">
        <f>SUM(BC6:BD6)</f>
        <v>27.81</v>
      </c>
      <c r="BF6" s="251">
        <f>(BE6/AY6)/3</f>
        <v>2.2609188008074218E-4</v>
      </c>
      <c r="BG6" s="183">
        <v>0.09</v>
      </c>
      <c r="BH6" s="183">
        <v>235.89</v>
      </c>
      <c r="BI6" s="235">
        <v>1</v>
      </c>
      <c r="BJ6" s="223">
        <f>IF(BI6=1,AY6,0)</f>
        <v>41001.030185999989</v>
      </c>
      <c r="BK6" s="238"/>
      <c r="BL6" s="256">
        <v>411.76471999992646</v>
      </c>
      <c r="BM6" s="256">
        <v>33021.107931999999</v>
      </c>
      <c r="BN6" s="256">
        <f>SUM(BL6:BM6)</f>
        <v>33432.872651999925</v>
      </c>
      <c r="BO6" s="256">
        <v>15767.278809999911</v>
      </c>
      <c r="BP6" s="256">
        <v>7111.4314780000041</v>
      </c>
      <c r="BQ6" s="256">
        <v>1175.2960050000002</v>
      </c>
      <c r="BR6" s="256">
        <v>158.85000000000014</v>
      </c>
      <c r="BS6" s="256">
        <v>1117.0799999999992</v>
      </c>
      <c r="BT6" s="206">
        <f>SUM(BR6:BS6)</f>
        <v>1275.9299999999994</v>
      </c>
      <c r="BU6" s="208">
        <f>(BT6/BN6)/3</f>
        <v>1.2721311878492084E-2</v>
      </c>
      <c r="BV6" s="256">
        <v>813.86999999999546</v>
      </c>
      <c r="BW6" s="276">
        <v>551.06999999999994</v>
      </c>
      <c r="BX6" s="179">
        <v>1</v>
      </c>
      <c r="BY6" s="263">
        <f>IF(BX6=1,BN6,0)</f>
        <v>33432.872651999925</v>
      </c>
      <c r="BZ6" s="235">
        <f>IF(BX6=1,BO6,0)</f>
        <v>15767.278809999911</v>
      </c>
    </row>
    <row r="7" spans="2:78" s="180" customFormat="1" x14ac:dyDescent="0.35">
      <c r="B7" s="287"/>
      <c r="C7" s="181">
        <v>3</v>
      </c>
      <c r="D7" s="182" t="s">
        <v>22</v>
      </c>
      <c r="E7" s="183">
        <v>172727.32643900008</v>
      </c>
      <c r="F7" s="184">
        <v>36428.295291000009</v>
      </c>
      <c r="G7" s="184">
        <v>60968.349057000065</v>
      </c>
      <c r="H7" s="184">
        <v>157.529088</v>
      </c>
      <c r="I7" s="184">
        <v>40247.745118000013</v>
      </c>
      <c r="J7" s="184">
        <v>31442.578768999992</v>
      </c>
      <c r="K7" s="184">
        <v>3482.8291160000003</v>
      </c>
      <c r="L7" s="185">
        <v>524.0699999999996</v>
      </c>
      <c r="M7" s="185">
        <v>1916.0999999999988</v>
      </c>
      <c r="N7" s="185">
        <v>2635.0199999999986</v>
      </c>
      <c r="O7" s="185">
        <v>2103.39</v>
      </c>
      <c r="P7" s="220"/>
      <c r="Q7" s="206">
        <v>3138.0044819999994</v>
      </c>
      <c r="R7" s="206">
        <v>4587.277732999999</v>
      </c>
      <c r="S7" s="206">
        <f t="shared" ref="S7:S32" si="0">SUM(Q7:R7)</f>
        <v>7725.2822149999984</v>
      </c>
      <c r="T7" s="183">
        <v>5064.6857949999912</v>
      </c>
      <c r="U7" s="183">
        <v>1618.4950830000002</v>
      </c>
      <c r="V7" s="183">
        <v>58.155783</v>
      </c>
      <c r="W7" s="183">
        <v>77.490000000000009</v>
      </c>
      <c r="X7" s="183">
        <v>168.66000000000003</v>
      </c>
      <c r="Y7" s="206">
        <f t="shared" ref="Y7:Y32" si="1">SUM(W7:X7)</f>
        <v>246.15000000000003</v>
      </c>
      <c r="Z7" s="268">
        <f t="shared" ref="Z7:Z32" si="2">(Y7/S7)/3</f>
        <v>1.0620971210693825E-2</v>
      </c>
      <c r="AA7" s="183">
        <v>366.92999999999984</v>
      </c>
      <c r="AB7" s="183">
        <v>252.09</v>
      </c>
      <c r="AC7" s="163">
        <v>0</v>
      </c>
      <c r="AD7" s="223">
        <f t="shared" ref="AD7:AD32" si="3">IF(AC7=1,S7,0)</f>
        <v>0</v>
      </c>
      <c r="AE7" s="223"/>
      <c r="AF7" s="223">
        <f t="shared" ref="AF7:AF32" si="4">IF(AC7=1,T7,0)</f>
        <v>0</v>
      </c>
      <c r="AG7" s="238"/>
      <c r="AH7" s="183">
        <v>8298.8513870000006</v>
      </c>
      <c r="AI7" s="183">
        <v>18549.892514000003</v>
      </c>
      <c r="AJ7" s="183">
        <f t="shared" ref="AJ7:AJ32" si="5">SUM(AH7:AI7)</f>
        <v>26848.743901000002</v>
      </c>
      <c r="AK7" s="183">
        <v>7555.6119489999992</v>
      </c>
      <c r="AL7" s="183">
        <v>2155.2552670000005</v>
      </c>
      <c r="AM7" s="183">
        <v>80.952759999999998</v>
      </c>
      <c r="AN7" s="183">
        <v>206.6400000000001</v>
      </c>
      <c r="AO7" s="183">
        <v>526.05000000000007</v>
      </c>
      <c r="AP7" s="206">
        <f t="shared" ref="AP7:AP32" si="6">SUM(AN7:AO7)</f>
        <v>732.69000000000017</v>
      </c>
      <c r="AQ7" s="208">
        <f t="shared" ref="AQ7:AQ32" si="7">(AP7/AJ7)/3</f>
        <v>9.0965149394159738E-3</v>
      </c>
      <c r="AR7" s="183">
        <v>387.9</v>
      </c>
      <c r="AS7" s="183">
        <v>662.67</v>
      </c>
      <c r="AT7" s="235">
        <v>1</v>
      </c>
      <c r="AU7" s="223">
        <f t="shared" ref="AU7:AU32" si="8">IF(AT7=1,AJ7,0)</f>
        <v>26848.743901000002</v>
      </c>
      <c r="AV7" s="238"/>
      <c r="AW7" s="183">
        <v>22610.954354000009</v>
      </c>
      <c r="AX7" s="183">
        <v>23745.199925000015</v>
      </c>
      <c r="AY7" s="206">
        <f t="shared" ref="AY7:AY32" si="9">SUM(AW7:AX7)</f>
        <v>46356.154279000024</v>
      </c>
      <c r="AZ7" s="183">
        <v>10764.393899999988</v>
      </c>
      <c r="BA7" s="183">
        <v>2115.9524719999986</v>
      </c>
      <c r="BB7" s="183">
        <v>283.27240199999994</v>
      </c>
      <c r="BC7" s="183">
        <v>188.37000000000012</v>
      </c>
      <c r="BD7" s="183">
        <v>565.64999999999918</v>
      </c>
      <c r="BE7" s="206">
        <f t="shared" ref="BE7:BE32" si="10">SUM(BC7:BD7)</f>
        <v>754.0199999999993</v>
      </c>
      <c r="BF7" s="251">
        <f t="shared" ref="BF7:BF32" si="11">(BE7/AY7)/3</f>
        <v>5.4219338059684615E-3</v>
      </c>
      <c r="BG7" s="183">
        <v>975.87</v>
      </c>
      <c r="BH7" s="183">
        <v>728.73</v>
      </c>
      <c r="BI7" s="235">
        <v>1</v>
      </c>
      <c r="BJ7" s="223">
        <f t="shared" ref="BJ7:BJ32" si="12">IF(BI7=1,AY7,0)</f>
        <v>46356.154279000024</v>
      </c>
      <c r="BK7" s="238"/>
      <c r="BL7" s="256">
        <v>2380.4850680000018</v>
      </c>
      <c r="BM7" s="256">
        <v>14085.978885000048</v>
      </c>
      <c r="BN7" s="256">
        <f t="shared" ref="BN7:BN32" si="13">SUM(BL7:BM7)</f>
        <v>16466.46395300005</v>
      </c>
      <c r="BO7" s="256">
        <v>16863.053474000037</v>
      </c>
      <c r="BP7" s="256">
        <v>25552.875946999993</v>
      </c>
      <c r="BQ7" s="256">
        <v>3060.4481710000005</v>
      </c>
      <c r="BR7" s="256">
        <v>51.569999999999368</v>
      </c>
      <c r="BS7" s="256">
        <v>655.73999999999955</v>
      </c>
      <c r="BT7" s="206">
        <f t="shared" ref="BT7:BT32" si="14">SUM(BR7:BS7)</f>
        <v>707.30999999999892</v>
      </c>
      <c r="BU7" s="208">
        <f t="shared" ref="BU7:BU32" si="15">(BT7/BN7)/3</f>
        <v>1.4318192459106822E-2</v>
      </c>
      <c r="BV7" s="256">
        <v>904.3199999999988</v>
      </c>
      <c r="BW7" s="276">
        <v>459.89999999999986</v>
      </c>
      <c r="BX7" s="179">
        <v>0</v>
      </c>
      <c r="BY7" s="263">
        <f t="shared" ref="BY7:BY32" si="16">IF(BX7=1,BN7,0)</f>
        <v>0</v>
      </c>
      <c r="BZ7" s="235">
        <f t="shared" ref="BZ7:BZ32" si="17">IF(BX7=1,BO7,0)</f>
        <v>0</v>
      </c>
    </row>
    <row r="8" spans="2:78" s="180" customFormat="1" x14ac:dyDescent="0.35">
      <c r="B8" s="287"/>
      <c r="C8" s="181">
        <v>4</v>
      </c>
      <c r="D8" s="182" t="s">
        <v>23</v>
      </c>
      <c r="E8" s="183">
        <v>186965.90752699986</v>
      </c>
      <c r="F8" s="184">
        <v>8837.4986489999992</v>
      </c>
      <c r="G8" s="184">
        <v>70744.361937000009</v>
      </c>
      <c r="H8" s="184"/>
      <c r="I8" s="184">
        <v>86514.641994999824</v>
      </c>
      <c r="J8" s="184">
        <v>19700.115484000045</v>
      </c>
      <c r="K8" s="184">
        <v>1169.2894620000004</v>
      </c>
      <c r="L8" s="185">
        <v>360.80999999999989</v>
      </c>
      <c r="M8" s="185">
        <v>4777.7400000000034</v>
      </c>
      <c r="N8" s="185">
        <v>8592.2099999999937</v>
      </c>
      <c r="O8" s="185">
        <v>2688.2999999999997</v>
      </c>
      <c r="P8" s="220"/>
      <c r="Q8" s="206">
        <v>0</v>
      </c>
      <c r="R8" s="206">
        <v>13149.803366999999</v>
      </c>
      <c r="S8" s="206">
        <f t="shared" si="0"/>
        <v>13149.803366999999</v>
      </c>
      <c r="T8" s="183">
        <v>29206.095127000011</v>
      </c>
      <c r="U8" s="183">
        <v>2281.9269170000011</v>
      </c>
      <c r="V8" s="183">
        <v>24.409595000000003</v>
      </c>
      <c r="W8" s="183">
        <v>0</v>
      </c>
      <c r="X8" s="183">
        <v>1527.84</v>
      </c>
      <c r="Y8" s="206">
        <f t="shared" si="1"/>
        <v>1527.84</v>
      </c>
      <c r="Z8" s="268">
        <f t="shared" si="2"/>
        <v>3.8729096229534521E-2</v>
      </c>
      <c r="AA8" s="183">
        <v>3940.3799999999997</v>
      </c>
      <c r="AB8" s="183">
        <v>701.18999999999994</v>
      </c>
      <c r="AC8" s="222">
        <v>1</v>
      </c>
      <c r="AD8" s="223">
        <f t="shared" si="3"/>
        <v>13149.803366999999</v>
      </c>
      <c r="AE8" s="223"/>
      <c r="AF8" s="223">
        <f t="shared" si="4"/>
        <v>29206.095127000011</v>
      </c>
      <c r="AG8" s="238"/>
      <c r="AH8" s="183">
        <v>5961.6338279999982</v>
      </c>
      <c r="AI8" s="183">
        <v>31848.826580999998</v>
      </c>
      <c r="AJ8" s="183">
        <f t="shared" si="5"/>
        <v>37810.460408999992</v>
      </c>
      <c r="AK8" s="183">
        <v>29783.561972000025</v>
      </c>
      <c r="AL8" s="183">
        <v>1962.0034440000006</v>
      </c>
      <c r="AM8" s="183">
        <v>193.01571299999998</v>
      </c>
      <c r="AN8" s="183">
        <v>288.53999999999979</v>
      </c>
      <c r="AO8" s="183">
        <v>975.50999999999954</v>
      </c>
      <c r="AP8" s="206">
        <f t="shared" si="6"/>
        <v>1264.0499999999993</v>
      </c>
      <c r="AQ8" s="208">
        <f t="shared" si="7"/>
        <v>1.1143741584794512E-2</v>
      </c>
      <c r="AR8" s="183">
        <v>1851.7499999999995</v>
      </c>
      <c r="AS8" s="183">
        <v>1026.72</v>
      </c>
      <c r="AT8" s="235">
        <v>1</v>
      </c>
      <c r="AU8" s="223">
        <f t="shared" si="8"/>
        <v>37810.460408999992</v>
      </c>
      <c r="AV8" s="238"/>
      <c r="AW8" s="183">
        <v>2064.9107200000003</v>
      </c>
      <c r="AX8" s="183">
        <v>5837.4883740000005</v>
      </c>
      <c r="AY8" s="206">
        <f t="shared" si="9"/>
        <v>7902.3990940000003</v>
      </c>
      <c r="AZ8" s="183">
        <v>701.58394500000065</v>
      </c>
      <c r="BA8" s="183">
        <v>12.953133999999999</v>
      </c>
      <c r="BB8" s="183">
        <v>5.4685810000000004</v>
      </c>
      <c r="BC8" s="183">
        <v>0</v>
      </c>
      <c r="BD8" s="183">
        <v>2.4299999999999997</v>
      </c>
      <c r="BE8" s="206">
        <f t="shared" si="10"/>
        <v>2.4299999999999997</v>
      </c>
      <c r="BF8" s="251">
        <f t="shared" si="11"/>
        <v>1.0250051792689171E-4</v>
      </c>
      <c r="BG8" s="183">
        <v>0</v>
      </c>
      <c r="BH8" s="183">
        <v>20.25</v>
      </c>
      <c r="BI8" s="235">
        <v>1</v>
      </c>
      <c r="BJ8" s="223">
        <f t="shared" si="12"/>
        <v>7902.3990940000003</v>
      </c>
      <c r="BK8" s="238"/>
      <c r="BL8" s="256">
        <v>810.95410100000117</v>
      </c>
      <c r="BM8" s="256">
        <v>19908.243615000014</v>
      </c>
      <c r="BN8" s="256">
        <f t="shared" si="13"/>
        <v>20719.197716000017</v>
      </c>
      <c r="BO8" s="256">
        <v>26823.400950999792</v>
      </c>
      <c r="BP8" s="256">
        <v>15443.231989000044</v>
      </c>
      <c r="BQ8" s="256">
        <v>946.39557300000047</v>
      </c>
      <c r="BR8" s="256">
        <v>72.270000000000095</v>
      </c>
      <c r="BS8" s="256">
        <v>2271.9600000000041</v>
      </c>
      <c r="BT8" s="206">
        <f t="shared" si="14"/>
        <v>2344.2300000000041</v>
      </c>
      <c r="BU8" s="208">
        <f t="shared" si="15"/>
        <v>3.7714298145655127E-2</v>
      </c>
      <c r="BV8" s="256">
        <v>2800.0799999999945</v>
      </c>
      <c r="BW8" s="276">
        <v>940.13999999999987</v>
      </c>
      <c r="BX8" s="179">
        <v>1</v>
      </c>
      <c r="BY8" s="263">
        <f t="shared" si="16"/>
        <v>20719.197716000017</v>
      </c>
      <c r="BZ8" s="235">
        <f t="shared" si="17"/>
        <v>26823.400950999792</v>
      </c>
    </row>
    <row r="9" spans="2:78" s="180" customFormat="1" x14ac:dyDescent="0.35">
      <c r="B9" s="287"/>
      <c r="C9" s="181">
        <v>5</v>
      </c>
      <c r="D9" s="182" t="s">
        <v>24</v>
      </c>
      <c r="E9" s="183">
        <v>89218.629153999922</v>
      </c>
      <c r="F9" s="184">
        <v>9674.4011090000022</v>
      </c>
      <c r="G9" s="184">
        <v>42878.574855999992</v>
      </c>
      <c r="H9" s="184"/>
      <c r="I9" s="184">
        <v>25546.44470599994</v>
      </c>
      <c r="J9" s="184">
        <v>9029.2509250000039</v>
      </c>
      <c r="K9" s="184">
        <v>2089.9575580000005</v>
      </c>
      <c r="L9" s="185">
        <v>163.71</v>
      </c>
      <c r="M9" s="185">
        <v>2216.8800000000006</v>
      </c>
      <c r="N9" s="185">
        <v>2766.7799999999934</v>
      </c>
      <c r="O9" s="185">
        <v>1737</v>
      </c>
      <c r="P9" s="220"/>
      <c r="Q9" s="206">
        <v>0</v>
      </c>
      <c r="R9" s="206">
        <v>0</v>
      </c>
      <c r="S9" s="206">
        <f t="shared" si="0"/>
        <v>0</v>
      </c>
      <c r="T9" s="183">
        <v>0</v>
      </c>
      <c r="U9" s="183">
        <v>0</v>
      </c>
      <c r="V9" s="183">
        <v>0</v>
      </c>
      <c r="W9" s="183">
        <v>0</v>
      </c>
      <c r="X9" s="183">
        <v>0</v>
      </c>
      <c r="Y9" s="206">
        <f t="shared" si="1"/>
        <v>0</v>
      </c>
      <c r="Z9" s="268" t="e">
        <f t="shared" si="2"/>
        <v>#DIV/0!</v>
      </c>
      <c r="AA9" s="183">
        <v>0</v>
      </c>
      <c r="AB9" s="183">
        <v>0</v>
      </c>
      <c r="AC9" s="163">
        <v>0</v>
      </c>
      <c r="AD9" s="223">
        <f t="shared" si="3"/>
        <v>0</v>
      </c>
      <c r="AE9" s="223"/>
      <c r="AF9" s="223">
        <f t="shared" si="4"/>
        <v>0</v>
      </c>
      <c r="AG9" s="238"/>
      <c r="AH9" s="183">
        <v>3446.7115229999999</v>
      </c>
      <c r="AI9" s="183">
        <v>18661.668570000005</v>
      </c>
      <c r="AJ9" s="183">
        <f t="shared" si="5"/>
        <v>22108.380093000007</v>
      </c>
      <c r="AK9" s="183">
        <v>9150.2278859999951</v>
      </c>
      <c r="AL9" s="183">
        <v>760.57546599999989</v>
      </c>
      <c r="AM9" s="183">
        <v>502.49744899999996</v>
      </c>
      <c r="AN9" s="183">
        <v>29.7</v>
      </c>
      <c r="AO9" s="183">
        <v>652.86000000000013</v>
      </c>
      <c r="AP9" s="206">
        <f t="shared" si="6"/>
        <v>682.56000000000017</v>
      </c>
      <c r="AQ9" s="208">
        <f t="shared" si="7"/>
        <v>1.0291120337307653E-2</v>
      </c>
      <c r="AR9" s="183">
        <v>927.1800000000004</v>
      </c>
      <c r="AS9" s="183">
        <v>640.07999999999993</v>
      </c>
      <c r="AT9" s="235">
        <v>1</v>
      </c>
      <c r="AU9" s="223">
        <f t="shared" si="8"/>
        <v>22108.380093000007</v>
      </c>
      <c r="AV9" s="238"/>
      <c r="AW9" s="183">
        <v>0</v>
      </c>
      <c r="AX9" s="183">
        <v>0</v>
      </c>
      <c r="AY9" s="206">
        <f t="shared" si="9"/>
        <v>0</v>
      </c>
      <c r="AZ9" s="183">
        <v>0</v>
      </c>
      <c r="BA9" s="183">
        <v>0</v>
      </c>
      <c r="BB9" s="183">
        <v>0</v>
      </c>
      <c r="BC9" s="183">
        <v>0</v>
      </c>
      <c r="BD9" s="183">
        <v>0</v>
      </c>
      <c r="BE9" s="206">
        <f t="shared" si="10"/>
        <v>0</v>
      </c>
      <c r="BF9" s="251" t="e">
        <f t="shared" si="11"/>
        <v>#DIV/0!</v>
      </c>
      <c r="BG9" s="183">
        <v>0</v>
      </c>
      <c r="BH9" s="183">
        <v>0</v>
      </c>
      <c r="BI9" s="235">
        <v>0</v>
      </c>
      <c r="BJ9" s="223">
        <f t="shared" si="12"/>
        <v>0</v>
      </c>
      <c r="BK9" s="238"/>
      <c r="BL9" s="256">
        <v>6227.6895860000022</v>
      </c>
      <c r="BM9" s="256">
        <v>24216.906285999987</v>
      </c>
      <c r="BN9" s="256">
        <f t="shared" si="13"/>
        <v>30444.595871999991</v>
      </c>
      <c r="BO9" s="256">
        <v>16396.216819999943</v>
      </c>
      <c r="BP9" s="256">
        <v>8268.6754590000037</v>
      </c>
      <c r="BQ9" s="256">
        <v>1587.4601090000006</v>
      </c>
      <c r="BR9" s="256">
        <v>134.01000000000002</v>
      </c>
      <c r="BS9" s="256">
        <v>1564.0200000000004</v>
      </c>
      <c r="BT9" s="206">
        <f t="shared" si="14"/>
        <v>1698.0300000000004</v>
      </c>
      <c r="BU9" s="208">
        <f t="shared" si="15"/>
        <v>1.8591476870959606E-2</v>
      </c>
      <c r="BV9" s="256">
        <v>1839.5999999999931</v>
      </c>
      <c r="BW9" s="276">
        <v>1096.92</v>
      </c>
      <c r="BX9" s="179">
        <v>1</v>
      </c>
      <c r="BY9" s="263">
        <f t="shared" si="16"/>
        <v>30444.595871999991</v>
      </c>
      <c r="BZ9" s="235">
        <f t="shared" si="17"/>
        <v>16396.216819999943</v>
      </c>
    </row>
    <row r="10" spans="2:78" s="174" customFormat="1" x14ac:dyDescent="0.35">
      <c r="B10" s="282" t="s">
        <v>86</v>
      </c>
      <c r="C10" s="175">
        <v>1</v>
      </c>
      <c r="D10" s="176" t="s">
        <v>25</v>
      </c>
      <c r="E10" s="177">
        <v>258235.67468900006</v>
      </c>
      <c r="F10" s="178">
        <v>26042.536399000001</v>
      </c>
      <c r="G10" s="178">
        <v>120868.88135699998</v>
      </c>
      <c r="H10" s="178">
        <v>161.41315099999997</v>
      </c>
      <c r="I10" s="178">
        <v>82313.586996000115</v>
      </c>
      <c r="J10" s="178">
        <v>23647.178479000002</v>
      </c>
      <c r="K10" s="178">
        <v>5202.0783070000016</v>
      </c>
      <c r="L10" s="178">
        <v>341.54999999999995</v>
      </c>
      <c r="M10" s="178">
        <v>4337.0999999999985</v>
      </c>
      <c r="N10" s="178">
        <v>5262.7499999999945</v>
      </c>
      <c r="O10" s="178">
        <v>3814.29</v>
      </c>
      <c r="P10" s="221"/>
      <c r="Q10" s="264">
        <v>3601.0217110000008</v>
      </c>
      <c r="R10" s="264">
        <v>13598.809047000001</v>
      </c>
      <c r="S10" s="206">
        <f t="shared" si="0"/>
        <v>17199.830758</v>
      </c>
      <c r="T10" s="177">
        <v>6301.9426779999985</v>
      </c>
      <c r="U10" s="177">
        <v>814.36791500000004</v>
      </c>
      <c r="V10" s="177">
        <v>135.06998399999998</v>
      </c>
      <c r="W10" s="177">
        <v>38.160000000000004</v>
      </c>
      <c r="X10" s="177">
        <v>561.06000000000006</v>
      </c>
      <c r="Y10" s="206">
        <f t="shared" si="1"/>
        <v>599.22</v>
      </c>
      <c r="Z10" s="268">
        <f t="shared" si="2"/>
        <v>1.1612904964608256E-2</v>
      </c>
      <c r="AA10" s="177">
        <v>275.40000000000015</v>
      </c>
      <c r="AB10" s="177">
        <v>343.26</v>
      </c>
      <c r="AC10" s="163">
        <v>1</v>
      </c>
      <c r="AD10" s="223">
        <f t="shared" si="3"/>
        <v>17199.830758</v>
      </c>
      <c r="AE10" s="223"/>
      <c r="AF10" s="223">
        <f t="shared" si="4"/>
        <v>6301.9426779999985</v>
      </c>
      <c r="AG10" s="238"/>
      <c r="AH10" s="177">
        <v>9702.0988439999874</v>
      </c>
      <c r="AI10" s="177">
        <v>47098.423491000045</v>
      </c>
      <c r="AJ10" s="183">
        <f t="shared" si="5"/>
        <v>56800.522335000031</v>
      </c>
      <c r="AK10" s="177">
        <v>37131.40575899995</v>
      </c>
      <c r="AL10" s="177">
        <v>6888.0532160000021</v>
      </c>
      <c r="AM10" s="177">
        <v>2621.9894569999988</v>
      </c>
      <c r="AN10" s="177">
        <v>275.85000000000008</v>
      </c>
      <c r="AO10" s="177">
        <v>2379.1499999999978</v>
      </c>
      <c r="AP10" s="206">
        <f t="shared" si="6"/>
        <v>2654.9999999999977</v>
      </c>
      <c r="AQ10" s="208">
        <f t="shared" si="7"/>
        <v>1.5580842633460596E-2</v>
      </c>
      <c r="AR10" s="177">
        <v>2918.069999999997</v>
      </c>
      <c r="AS10" s="177">
        <v>1945.8899999999999</v>
      </c>
      <c r="AT10" s="235">
        <v>1</v>
      </c>
      <c r="AU10" s="223">
        <f t="shared" si="8"/>
        <v>56800.522335000031</v>
      </c>
      <c r="AV10" s="238"/>
      <c r="AW10" s="177">
        <v>11820.128488999995</v>
      </c>
      <c r="AX10" s="177">
        <v>16849.557580999997</v>
      </c>
      <c r="AY10" s="206">
        <f t="shared" si="9"/>
        <v>28669.686069999992</v>
      </c>
      <c r="AZ10" s="177">
        <v>2601.2566600000014</v>
      </c>
      <c r="BA10" s="177">
        <v>148.915449</v>
      </c>
      <c r="BB10" s="177">
        <v>1430.2003560000001</v>
      </c>
      <c r="BC10" s="177">
        <v>15.119999999999997</v>
      </c>
      <c r="BD10" s="177">
        <v>47.879999999999995</v>
      </c>
      <c r="BE10" s="206">
        <f t="shared" si="10"/>
        <v>62.999999999999993</v>
      </c>
      <c r="BF10" s="251">
        <f t="shared" si="11"/>
        <v>7.3248098876026527E-4</v>
      </c>
      <c r="BG10" s="177">
        <v>32.489999999999995</v>
      </c>
      <c r="BH10" s="177">
        <v>469.89</v>
      </c>
      <c r="BI10" s="235">
        <v>1</v>
      </c>
      <c r="BJ10" s="223">
        <f t="shared" si="12"/>
        <v>28669.686069999992</v>
      </c>
      <c r="BK10" s="238"/>
      <c r="BL10" s="257">
        <v>919.28735500001858</v>
      </c>
      <c r="BM10" s="257">
        <v>43322.091237999935</v>
      </c>
      <c r="BN10" s="256">
        <f t="shared" si="13"/>
        <v>44241.378592999958</v>
      </c>
      <c r="BO10" s="257">
        <v>36278.981899000166</v>
      </c>
      <c r="BP10" s="257">
        <v>15795.841898999999</v>
      </c>
      <c r="BQ10" s="257">
        <v>1014.8185100000028</v>
      </c>
      <c r="BR10" s="257">
        <v>3485.16</v>
      </c>
      <c r="BS10" s="257">
        <v>1349.0100000000007</v>
      </c>
      <c r="BT10" s="206">
        <f t="shared" si="14"/>
        <v>4834.17</v>
      </c>
      <c r="BU10" s="208">
        <f t="shared" si="15"/>
        <v>3.6422689600702461E-2</v>
      </c>
      <c r="BV10" s="257">
        <v>2036.7899999999977</v>
      </c>
      <c r="BW10" s="277">
        <v>1055.2500000000005</v>
      </c>
      <c r="BX10" s="179">
        <v>1</v>
      </c>
      <c r="BY10" s="263">
        <f t="shared" si="16"/>
        <v>44241.378592999958</v>
      </c>
      <c r="BZ10" s="235">
        <f t="shared" si="17"/>
        <v>36278.981899000166</v>
      </c>
    </row>
    <row r="11" spans="2:78" s="174" customFormat="1" x14ac:dyDescent="0.35">
      <c r="B11" s="282"/>
      <c r="C11" s="175">
        <v>3</v>
      </c>
      <c r="D11" s="176" t="s">
        <v>27</v>
      </c>
      <c r="E11" s="177">
        <v>214926.91595300025</v>
      </c>
      <c r="F11" s="178">
        <v>52044.31198300008</v>
      </c>
      <c r="G11" s="178">
        <v>100137.47851500005</v>
      </c>
      <c r="H11" s="178">
        <v>14.177075</v>
      </c>
      <c r="I11" s="178">
        <v>41896.858737000104</v>
      </c>
      <c r="J11" s="178">
        <v>18730.060450999979</v>
      </c>
      <c r="K11" s="178">
        <v>2104.0291920000018</v>
      </c>
      <c r="L11" s="178">
        <v>841.58999999999935</v>
      </c>
      <c r="M11" s="178">
        <v>3836.9699999999975</v>
      </c>
      <c r="N11" s="178">
        <v>2013.1199999999924</v>
      </c>
      <c r="O11" s="178">
        <v>4515.4799999999996</v>
      </c>
      <c r="P11" s="221"/>
      <c r="Q11" s="264">
        <v>0</v>
      </c>
      <c r="R11" s="264">
        <v>0</v>
      </c>
      <c r="S11" s="206">
        <f t="shared" si="0"/>
        <v>0</v>
      </c>
      <c r="T11" s="177">
        <v>0</v>
      </c>
      <c r="U11" s="177">
        <v>0</v>
      </c>
      <c r="V11" s="177">
        <v>0</v>
      </c>
      <c r="W11" s="177">
        <v>0</v>
      </c>
      <c r="X11" s="177">
        <v>0</v>
      </c>
      <c r="Y11" s="206">
        <f t="shared" si="1"/>
        <v>0</v>
      </c>
      <c r="Z11" s="268" t="e">
        <f t="shared" si="2"/>
        <v>#DIV/0!</v>
      </c>
      <c r="AA11" s="177">
        <v>0</v>
      </c>
      <c r="AB11" s="177">
        <v>0</v>
      </c>
      <c r="AC11" s="163">
        <v>0</v>
      </c>
      <c r="AD11" s="223">
        <f t="shared" si="3"/>
        <v>0</v>
      </c>
      <c r="AE11" s="223"/>
      <c r="AF11" s="223">
        <f t="shared" si="4"/>
        <v>0</v>
      </c>
      <c r="AG11" s="238"/>
      <c r="AH11" s="177">
        <v>9259.594010999992</v>
      </c>
      <c r="AI11" s="177">
        <v>23756.789802000003</v>
      </c>
      <c r="AJ11" s="183">
        <f t="shared" si="5"/>
        <v>33016.383812999993</v>
      </c>
      <c r="AK11" s="177">
        <v>6964.4862500000054</v>
      </c>
      <c r="AL11" s="177">
        <v>1132.9794040000006</v>
      </c>
      <c r="AM11" s="177">
        <v>86.664626000000013</v>
      </c>
      <c r="AN11" s="177">
        <v>153.36000000000021</v>
      </c>
      <c r="AO11" s="177">
        <v>1106.3700000000001</v>
      </c>
      <c r="AP11" s="206">
        <f t="shared" si="6"/>
        <v>1259.7300000000002</v>
      </c>
      <c r="AQ11" s="208">
        <f t="shared" si="7"/>
        <v>1.2718231117566037E-2</v>
      </c>
      <c r="AR11" s="177">
        <v>438.47999999999951</v>
      </c>
      <c r="AS11" s="177">
        <v>1225.71</v>
      </c>
      <c r="AT11" s="235">
        <v>1</v>
      </c>
      <c r="AU11" s="223">
        <f t="shared" si="8"/>
        <v>33016.383812999993</v>
      </c>
      <c r="AV11" s="238"/>
      <c r="AW11" s="177">
        <v>39417.593825999975</v>
      </c>
      <c r="AX11" s="177">
        <v>56315.703543000003</v>
      </c>
      <c r="AY11" s="206">
        <f t="shared" si="9"/>
        <v>95733.297368999978</v>
      </c>
      <c r="AZ11" s="177">
        <v>17753.662186000063</v>
      </c>
      <c r="BA11" s="177">
        <v>2824.076939</v>
      </c>
      <c r="BB11" s="177">
        <v>876.41823999999986</v>
      </c>
      <c r="BC11" s="177">
        <v>590.66999999999905</v>
      </c>
      <c r="BD11" s="177">
        <v>1642.4099999999994</v>
      </c>
      <c r="BE11" s="206">
        <f t="shared" si="10"/>
        <v>2233.0799999999986</v>
      </c>
      <c r="BF11" s="251">
        <f t="shared" si="11"/>
        <v>7.7753511103967844E-3</v>
      </c>
      <c r="BG11" s="177">
        <v>856.88999999999919</v>
      </c>
      <c r="BH11" s="177">
        <v>2276.1</v>
      </c>
      <c r="BI11" s="235">
        <v>1</v>
      </c>
      <c r="BJ11" s="223">
        <f t="shared" si="12"/>
        <v>95733.297368999978</v>
      </c>
      <c r="BK11" s="238"/>
      <c r="BL11" s="257">
        <v>3367.1241460001111</v>
      </c>
      <c r="BM11" s="257">
        <v>20064.985170000044</v>
      </c>
      <c r="BN11" s="256">
        <f t="shared" si="13"/>
        <v>23432.109316000155</v>
      </c>
      <c r="BO11" s="257">
        <v>17178.710301000036</v>
      </c>
      <c r="BP11" s="257">
        <v>14773.004107999979</v>
      </c>
      <c r="BQ11" s="257">
        <v>1140.946326000002</v>
      </c>
      <c r="BR11" s="257">
        <v>3771.4500000000003</v>
      </c>
      <c r="BS11" s="257">
        <v>1088.1899999999978</v>
      </c>
      <c r="BT11" s="206">
        <f t="shared" si="14"/>
        <v>4859.6399999999976</v>
      </c>
      <c r="BU11" s="208">
        <f t="shared" si="15"/>
        <v>6.9130780253483029E-2</v>
      </c>
      <c r="BV11" s="257">
        <v>717.74999999999363</v>
      </c>
      <c r="BW11" s="277">
        <v>1013.6699999999996</v>
      </c>
      <c r="BX11" s="179">
        <v>1</v>
      </c>
      <c r="BY11" s="263">
        <f t="shared" si="16"/>
        <v>23432.109316000155</v>
      </c>
      <c r="BZ11" s="235">
        <f t="shared" si="17"/>
        <v>17178.710301000036</v>
      </c>
    </row>
    <row r="12" spans="2:78" s="174" customFormat="1" x14ac:dyDescent="0.35">
      <c r="B12" s="282"/>
      <c r="C12" s="175">
        <v>4</v>
      </c>
      <c r="D12" s="176" t="s">
        <v>28</v>
      </c>
      <c r="E12" s="177">
        <v>184160.56230300001</v>
      </c>
      <c r="F12" s="178">
        <v>33690.806854999995</v>
      </c>
      <c r="G12" s="178">
        <v>82429.87909599999</v>
      </c>
      <c r="H12" s="178"/>
      <c r="I12" s="178">
        <v>52286.193206000018</v>
      </c>
      <c r="J12" s="178">
        <v>13384.524395999993</v>
      </c>
      <c r="K12" s="178">
        <v>2369.1587499999991</v>
      </c>
      <c r="L12" s="178">
        <v>316.62000000000063</v>
      </c>
      <c r="M12" s="178">
        <v>2771.3699999999963</v>
      </c>
      <c r="N12" s="178">
        <v>4255.0200000000013</v>
      </c>
      <c r="O12" s="178">
        <v>2646.72</v>
      </c>
      <c r="P12" s="221"/>
      <c r="Q12" s="264">
        <v>879.44990399999961</v>
      </c>
      <c r="R12" s="264">
        <v>1307.2937100000001</v>
      </c>
      <c r="S12" s="206">
        <f t="shared" si="0"/>
        <v>2186.743614</v>
      </c>
      <c r="T12" s="177">
        <v>1097.8106319999999</v>
      </c>
      <c r="U12" s="177">
        <v>49.267199999999995</v>
      </c>
      <c r="V12" s="177">
        <v>0</v>
      </c>
      <c r="W12" s="177">
        <v>10.26</v>
      </c>
      <c r="X12" s="177">
        <v>45.72</v>
      </c>
      <c r="Y12" s="206">
        <f t="shared" si="1"/>
        <v>55.98</v>
      </c>
      <c r="Z12" s="268">
        <f t="shared" si="2"/>
        <v>8.5332363065037404E-3</v>
      </c>
      <c r="AA12" s="177">
        <v>62.819999999999993</v>
      </c>
      <c r="AB12" s="177">
        <v>48.69</v>
      </c>
      <c r="AC12" s="163">
        <v>0</v>
      </c>
      <c r="AD12" s="223">
        <f t="shared" si="3"/>
        <v>0</v>
      </c>
      <c r="AE12" s="223"/>
      <c r="AF12" s="223">
        <f t="shared" si="4"/>
        <v>0</v>
      </c>
      <c r="AG12" s="238"/>
      <c r="AH12" s="177">
        <v>2792.8417650000006</v>
      </c>
      <c r="AI12" s="177">
        <v>11321.140239999997</v>
      </c>
      <c r="AJ12" s="183">
        <f t="shared" si="5"/>
        <v>14113.982004999998</v>
      </c>
      <c r="AK12" s="177">
        <v>82.03383599999998</v>
      </c>
      <c r="AL12" s="177">
        <v>473.59275700000001</v>
      </c>
      <c r="AM12" s="177">
        <v>82.03383599999998</v>
      </c>
      <c r="AN12" s="177">
        <v>102.6</v>
      </c>
      <c r="AO12" s="177">
        <v>590.94000000000005</v>
      </c>
      <c r="AP12" s="206">
        <f t="shared" si="6"/>
        <v>693.54000000000008</v>
      </c>
      <c r="AQ12" s="208">
        <f t="shared" si="7"/>
        <v>1.6379502249478747E-2</v>
      </c>
      <c r="AR12" s="177">
        <v>1.3499999999999999</v>
      </c>
      <c r="AS12" s="177">
        <v>447.93</v>
      </c>
      <c r="AT12" s="235">
        <v>0</v>
      </c>
      <c r="AU12" s="223">
        <f t="shared" si="8"/>
        <v>0</v>
      </c>
      <c r="AV12" s="238"/>
      <c r="AW12" s="177">
        <v>23647.547706999991</v>
      </c>
      <c r="AX12" s="177">
        <v>37008.578343000008</v>
      </c>
      <c r="AY12" s="206">
        <f t="shared" si="9"/>
        <v>60656.126049999999</v>
      </c>
      <c r="AZ12" s="177">
        <v>12035.207402000007</v>
      </c>
      <c r="BA12" s="177">
        <v>1367.3880250000002</v>
      </c>
      <c r="BB12" s="177">
        <v>1873.1009960000006</v>
      </c>
      <c r="BC12" s="177">
        <v>76.770000000000053</v>
      </c>
      <c r="BD12" s="177">
        <v>410.04000000000008</v>
      </c>
      <c r="BE12" s="206">
        <f t="shared" si="10"/>
        <v>486.81000000000012</v>
      </c>
      <c r="BF12" s="251">
        <f t="shared" si="11"/>
        <v>2.6752450340504406E-3</v>
      </c>
      <c r="BG12" s="177">
        <v>630.27</v>
      </c>
      <c r="BH12" s="177">
        <v>758.16</v>
      </c>
      <c r="BI12" s="235">
        <v>1</v>
      </c>
      <c r="BJ12" s="223">
        <f t="shared" si="12"/>
        <v>60656.126049999999</v>
      </c>
      <c r="BK12" s="238"/>
      <c r="BL12" s="257">
        <v>6370.9674790000063</v>
      </c>
      <c r="BM12" s="257">
        <v>32792.866802999983</v>
      </c>
      <c r="BN12" s="256">
        <f t="shared" si="13"/>
        <v>39163.834281999989</v>
      </c>
      <c r="BO12" s="257">
        <v>39071.141336000015</v>
      </c>
      <c r="BP12" s="257">
        <v>11494.276413999993</v>
      </c>
      <c r="BQ12" s="257">
        <v>414.0239179999985</v>
      </c>
      <c r="BR12" s="257">
        <v>2457.0899999999997</v>
      </c>
      <c r="BS12" s="257">
        <v>1724.669999999996</v>
      </c>
      <c r="BT12" s="206">
        <f t="shared" si="14"/>
        <v>4181.7599999999957</v>
      </c>
      <c r="BU12" s="208">
        <f t="shared" si="15"/>
        <v>3.5592020688348568E-2</v>
      </c>
      <c r="BV12" s="257">
        <v>3560.5800000000013</v>
      </c>
      <c r="BW12" s="277">
        <v>1391.9399999999998</v>
      </c>
      <c r="BX12" s="179">
        <v>1</v>
      </c>
      <c r="BY12" s="263">
        <f t="shared" si="16"/>
        <v>39163.834281999989</v>
      </c>
      <c r="BZ12" s="235">
        <f t="shared" si="17"/>
        <v>39071.141336000015</v>
      </c>
    </row>
    <row r="13" spans="2:78" s="174" customFormat="1" x14ac:dyDescent="0.35">
      <c r="B13" s="282"/>
      <c r="C13" s="175">
        <v>5</v>
      </c>
      <c r="D13" s="176" t="s">
        <v>29</v>
      </c>
      <c r="E13" s="177">
        <v>166422.91255900011</v>
      </c>
      <c r="F13" s="178">
        <v>13779.048684999998</v>
      </c>
      <c r="G13" s="178">
        <v>67104.489299999928</v>
      </c>
      <c r="H13" s="178"/>
      <c r="I13" s="178">
        <v>79189.498411000168</v>
      </c>
      <c r="J13" s="178">
        <v>5745.0337420000042</v>
      </c>
      <c r="K13" s="178">
        <v>604.84242100000006</v>
      </c>
      <c r="L13" s="178">
        <v>101.07000000000008</v>
      </c>
      <c r="M13" s="178">
        <v>3327.8399999999965</v>
      </c>
      <c r="N13" s="178">
        <v>8253.0000000000127</v>
      </c>
      <c r="O13" s="178">
        <v>2169.81</v>
      </c>
      <c r="P13" s="221"/>
      <c r="Q13" s="264">
        <v>2353.0013179999978</v>
      </c>
      <c r="R13" s="264">
        <v>8371.4779649999982</v>
      </c>
      <c r="S13" s="206">
        <f t="shared" si="0"/>
        <v>10724.479282999997</v>
      </c>
      <c r="T13" s="177">
        <v>5775.6779839999945</v>
      </c>
      <c r="U13" s="177">
        <v>311.79633500000006</v>
      </c>
      <c r="V13" s="177">
        <v>3.7987109999999999</v>
      </c>
      <c r="W13" s="177">
        <v>50.670000000000009</v>
      </c>
      <c r="X13" s="177">
        <v>249.12000000000003</v>
      </c>
      <c r="Y13" s="206">
        <f t="shared" si="1"/>
        <v>299.79000000000002</v>
      </c>
      <c r="Z13" s="268">
        <f t="shared" si="2"/>
        <v>9.3179349190785354E-3</v>
      </c>
      <c r="AA13" s="177">
        <v>281.25000000000006</v>
      </c>
      <c r="AB13" s="177">
        <v>224.01</v>
      </c>
      <c r="AC13" s="163">
        <v>1</v>
      </c>
      <c r="AD13" s="223">
        <f t="shared" si="3"/>
        <v>10724.479282999997</v>
      </c>
      <c r="AE13" s="223"/>
      <c r="AF13" s="223">
        <f t="shared" si="4"/>
        <v>5775.6779839999945</v>
      </c>
      <c r="AG13" s="238"/>
      <c r="AH13" s="177">
        <v>3419.2325139999957</v>
      </c>
      <c r="AI13" s="177">
        <v>38319.172141000032</v>
      </c>
      <c r="AJ13" s="183">
        <f t="shared" si="5"/>
        <v>41738.404655000028</v>
      </c>
      <c r="AK13" s="177">
        <v>60285.154867000136</v>
      </c>
      <c r="AL13" s="177">
        <v>5092.6490820000035</v>
      </c>
      <c r="AM13" s="177">
        <v>598.84198500000002</v>
      </c>
      <c r="AN13" s="177">
        <v>27.810000000000002</v>
      </c>
      <c r="AO13" s="177">
        <v>2524.409999999998</v>
      </c>
      <c r="AP13" s="206">
        <f t="shared" si="6"/>
        <v>2552.219999999998</v>
      </c>
      <c r="AQ13" s="208">
        <f t="shared" si="7"/>
        <v>2.0382666923472969E-2</v>
      </c>
      <c r="AR13" s="177">
        <v>6967.1700000000092</v>
      </c>
      <c r="AS13" s="177">
        <v>1433.97</v>
      </c>
      <c r="AT13" s="235">
        <v>1</v>
      </c>
      <c r="AU13" s="223">
        <f t="shared" si="8"/>
        <v>41738.404655000028</v>
      </c>
      <c r="AV13" s="238"/>
      <c r="AW13" s="177">
        <v>5886.8804790000058</v>
      </c>
      <c r="AX13" s="177">
        <v>13361.398184</v>
      </c>
      <c r="AY13" s="206">
        <f t="shared" si="9"/>
        <v>19248.278663000005</v>
      </c>
      <c r="AZ13" s="177">
        <v>4942.0948530000069</v>
      </c>
      <c r="BA13" s="177">
        <v>124.60809700000001</v>
      </c>
      <c r="BB13" s="177">
        <v>1.9352369999999999</v>
      </c>
      <c r="BC13" s="177">
        <v>18.45</v>
      </c>
      <c r="BD13" s="177">
        <v>80.099999999999994</v>
      </c>
      <c r="BE13" s="206">
        <f t="shared" si="10"/>
        <v>98.55</v>
      </c>
      <c r="BF13" s="251">
        <f t="shared" si="11"/>
        <v>1.7066461149664201E-3</v>
      </c>
      <c r="BG13" s="177">
        <v>80.099999999999994</v>
      </c>
      <c r="BH13" s="177">
        <v>182.97</v>
      </c>
      <c r="BI13" s="235">
        <v>1</v>
      </c>
      <c r="BJ13" s="223">
        <f t="shared" si="12"/>
        <v>19248.278663000005</v>
      </c>
      <c r="BK13" s="238"/>
      <c r="BL13" s="257">
        <v>2119.9343739999986</v>
      </c>
      <c r="BM13" s="257">
        <v>7052.4410099999004</v>
      </c>
      <c r="BN13" s="256">
        <f t="shared" si="13"/>
        <v>9172.375383999899</v>
      </c>
      <c r="BO13" s="257">
        <v>8186.5707070000353</v>
      </c>
      <c r="BP13" s="257">
        <v>215.98022800000035</v>
      </c>
      <c r="BQ13" s="257">
        <v>0.26648799999998118</v>
      </c>
      <c r="BR13" s="257">
        <v>2072.88</v>
      </c>
      <c r="BS13" s="257">
        <v>474.20999999999867</v>
      </c>
      <c r="BT13" s="206">
        <f t="shared" si="14"/>
        <v>2547.0899999999988</v>
      </c>
      <c r="BU13" s="208">
        <f t="shared" si="15"/>
        <v>9.2563808659753499E-2</v>
      </c>
      <c r="BV13" s="257">
        <v>924.4800000000032</v>
      </c>
      <c r="BW13" s="277">
        <v>328.8599999999999</v>
      </c>
      <c r="BX13" s="179">
        <v>1</v>
      </c>
      <c r="BY13" s="263">
        <f t="shared" si="16"/>
        <v>9172.375383999899</v>
      </c>
      <c r="BZ13" s="235">
        <f t="shared" si="17"/>
        <v>8186.5707070000353</v>
      </c>
    </row>
    <row r="14" spans="2:78" s="186" customFormat="1" x14ac:dyDescent="0.35">
      <c r="B14" s="283" t="s">
        <v>87</v>
      </c>
      <c r="C14" s="187">
        <v>3</v>
      </c>
      <c r="D14" s="188" t="s">
        <v>34</v>
      </c>
      <c r="E14" s="189">
        <f t="shared" ref="E14:E17" si="18">SUM(F14:K14)</f>
        <v>168945.99744800007</v>
      </c>
      <c r="F14" s="189">
        <v>565.81547500000011</v>
      </c>
      <c r="G14" s="189">
        <v>81605.327220000021</v>
      </c>
      <c r="H14" s="189"/>
      <c r="I14" s="189">
        <v>75422.259636000075</v>
      </c>
      <c r="J14" s="189">
        <v>10160.335352999997</v>
      </c>
      <c r="K14" s="189">
        <v>1192.2597639999997</v>
      </c>
      <c r="L14" s="189">
        <v>1.71</v>
      </c>
      <c r="M14" s="189">
        <v>4099.6799999999957</v>
      </c>
      <c r="N14" s="189">
        <v>10914.569999999991</v>
      </c>
      <c r="O14" s="189">
        <v>5335.92</v>
      </c>
      <c r="P14" s="221"/>
      <c r="Q14" s="265">
        <v>24.680864000000003</v>
      </c>
      <c r="R14" s="265">
        <v>11165.120448</v>
      </c>
      <c r="S14" s="206">
        <f t="shared" si="0"/>
        <v>11189.801312</v>
      </c>
      <c r="T14" s="189">
        <v>2578.6518119999969</v>
      </c>
      <c r="U14" s="189">
        <v>62.93416999999998</v>
      </c>
      <c r="V14" s="189">
        <v>7.8049320000000009</v>
      </c>
      <c r="W14" s="189">
        <v>0</v>
      </c>
      <c r="X14" s="189">
        <v>90.899999999999991</v>
      </c>
      <c r="Y14" s="206">
        <f t="shared" si="1"/>
        <v>90.899999999999991</v>
      </c>
      <c r="Z14" s="268">
        <f t="shared" si="2"/>
        <v>2.7078228786337898E-3</v>
      </c>
      <c r="AA14" s="189">
        <v>54.81</v>
      </c>
      <c r="AB14" s="189">
        <v>332.90999999999997</v>
      </c>
      <c r="AC14" s="163">
        <v>1</v>
      </c>
      <c r="AD14" s="223">
        <f t="shared" si="3"/>
        <v>11189.801312</v>
      </c>
      <c r="AE14" s="223"/>
      <c r="AF14" s="223">
        <f t="shared" si="4"/>
        <v>2578.6518119999969</v>
      </c>
      <c r="AG14" s="238"/>
      <c r="AH14" s="189">
        <v>37.248258</v>
      </c>
      <c r="AI14" s="189">
        <v>66534.829103000011</v>
      </c>
      <c r="AJ14" s="183">
        <f t="shared" si="5"/>
        <v>66572.077361000018</v>
      </c>
      <c r="AK14" s="189">
        <v>66428.891806999993</v>
      </c>
      <c r="AL14" s="189">
        <v>9741.2473679999966</v>
      </c>
      <c r="AM14" s="189">
        <v>1124.6022449999998</v>
      </c>
      <c r="AN14" s="189">
        <v>0</v>
      </c>
      <c r="AO14" s="189">
        <v>3464.0099999999966</v>
      </c>
      <c r="AP14" s="206">
        <f t="shared" si="6"/>
        <v>3464.0099999999966</v>
      </c>
      <c r="AQ14" s="208">
        <f t="shared" si="7"/>
        <v>1.7344659289187814E-2</v>
      </c>
      <c r="AR14" s="189">
        <v>9106.8299999999963</v>
      </c>
      <c r="AS14" s="189">
        <v>4618.8</v>
      </c>
      <c r="AT14" s="235">
        <v>1</v>
      </c>
      <c r="AU14" s="223">
        <f t="shared" si="8"/>
        <v>66572.077361000018</v>
      </c>
      <c r="AV14" s="238"/>
      <c r="AW14" s="189">
        <v>0</v>
      </c>
      <c r="AX14" s="189">
        <v>0</v>
      </c>
      <c r="AY14" s="206">
        <f t="shared" si="9"/>
        <v>0</v>
      </c>
      <c r="AZ14" s="189">
        <v>0</v>
      </c>
      <c r="BA14" s="189">
        <v>0</v>
      </c>
      <c r="BB14" s="189">
        <v>0</v>
      </c>
      <c r="BC14" s="189">
        <v>0</v>
      </c>
      <c r="BD14" s="189">
        <v>0</v>
      </c>
      <c r="BE14" s="206">
        <f t="shared" si="10"/>
        <v>0</v>
      </c>
      <c r="BF14" s="251" t="e">
        <f t="shared" si="11"/>
        <v>#DIV/0!</v>
      </c>
      <c r="BG14" s="189">
        <v>0</v>
      </c>
      <c r="BH14" s="189">
        <v>0</v>
      </c>
      <c r="BI14" s="235">
        <v>0</v>
      </c>
      <c r="BJ14" s="223">
        <f t="shared" si="12"/>
        <v>0</v>
      </c>
      <c r="BK14" s="238"/>
      <c r="BL14" s="258">
        <f t="shared" ref="BL14:BM17" si="19">F14-(Q14+AH14+AW14)</f>
        <v>503.8863530000001</v>
      </c>
      <c r="BM14" s="258">
        <f t="shared" si="19"/>
        <v>3905.3776690000086</v>
      </c>
      <c r="BN14" s="256">
        <f t="shared" si="13"/>
        <v>4409.2640220000085</v>
      </c>
      <c r="BO14" s="258">
        <f t="shared" ref="BO14:BS17" si="20">I14-(T14+AK14+AZ14)</f>
        <v>6414.7160170000861</v>
      </c>
      <c r="BP14" s="258">
        <f t="shared" si="20"/>
        <v>356.15381499999967</v>
      </c>
      <c r="BQ14" s="258">
        <f t="shared" si="20"/>
        <v>59.852586999999858</v>
      </c>
      <c r="BR14" s="258">
        <f t="shared" si="20"/>
        <v>1.71</v>
      </c>
      <c r="BS14" s="258">
        <f t="shared" si="20"/>
        <v>544.76999999999907</v>
      </c>
      <c r="BT14" s="206">
        <f t="shared" si="14"/>
        <v>546.47999999999911</v>
      </c>
      <c r="BU14" s="208">
        <f t="shared" si="15"/>
        <v>4.131301711376615E-2</v>
      </c>
      <c r="BV14" s="258">
        <f t="shared" ref="BV14:BW17" si="21">N14-(AA14+AR14+BG14)</f>
        <v>1752.9299999999948</v>
      </c>
      <c r="BW14" s="278">
        <f t="shared" si="21"/>
        <v>384.21000000000004</v>
      </c>
      <c r="BX14" s="179">
        <v>0</v>
      </c>
      <c r="BY14" s="263">
        <f t="shared" si="16"/>
        <v>0</v>
      </c>
      <c r="BZ14" s="235">
        <f t="shared" si="17"/>
        <v>0</v>
      </c>
    </row>
    <row r="15" spans="2:78" s="186" customFormat="1" x14ac:dyDescent="0.35">
      <c r="B15" s="283"/>
      <c r="C15" s="187">
        <v>4</v>
      </c>
      <c r="D15" s="188" t="s">
        <v>35</v>
      </c>
      <c r="E15" s="189">
        <f t="shared" si="18"/>
        <v>198356.29454199987</v>
      </c>
      <c r="F15" s="189">
        <v>384.60015199999998</v>
      </c>
      <c r="G15" s="189">
        <v>99440.697914000004</v>
      </c>
      <c r="H15" s="189"/>
      <c r="I15" s="189">
        <v>92897.215893999863</v>
      </c>
      <c r="J15" s="189">
        <v>4211.1226449999995</v>
      </c>
      <c r="K15" s="189">
        <v>1422.6579369999986</v>
      </c>
      <c r="L15" s="189">
        <v>0</v>
      </c>
      <c r="M15" s="189">
        <v>4783.0499999999956</v>
      </c>
      <c r="N15" s="189">
        <v>8260.8300000000163</v>
      </c>
      <c r="O15" s="189">
        <v>7214.8499999999995</v>
      </c>
      <c r="P15" s="221"/>
      <c r="Q15" s="265">
        <v>342.35403400000001</v>
      </c>
      <c r="R15" s="265">
        <v>46205.349334999992</v>
      </c>
      <c r="S15" s="206">
        <f t="shared" si="0"/>
        <v>46547.703368999995</v>
      </c>
      <c r="T15" s="189">
        <v>36143.252315999947</v>
      </c>
      <c r="U15" s="189">
        <v>1301.5599780000002</v>
      </c>
      <c r="V15" s="189">
        <v>349.50876600000026</v>
      </c>
      <c r="W15" s="189">
        <v>0</v>
      </c>
      <c r="X15" s="189">
        <v>1666.71</v>
      </c>
      <c r="Y15" s="206">
        <f t="shared" si="1"/>
        <v>1666.71</v>
      </c>
      <c r="Z15" s="268">
        <f t="shared" si="2"/>
        <v>1.1935497560337219E-2</v>
      </c>
      <c r="AA15" s="189">
        <v>2318.3099999999968</v>
      </c>
      <c r="AB15" s="189">
        <v>3164.94</v>
      </c>
      <c r="AC15" s="163">
        <v>1</v>
      </c>
      <c r="AD15" s="223">
        <f t="shared" si="3"/>
        <v>46547.703368999995</v>
      </c>
      <c r="AE15" s="223"/>
      <c r="AF15" s="223">
        <f t="shared" si="4"/>
        <v>36143.252315999947</v>
      </c>
      <c r="AG15" s="238"/>
      <c r="AH15" s="189">
        <v>42.246118000000003</v>
      </c>
      <c r="AI15" s="189">
        <v>43943.077379999988</v>
      </c>
      <c r="AJ15" s="183">
        <f t="shared" si="5"/>
        <v>43985.323497999991</v>
      </c>
      <c r="AK15" s="189">
        <v>43305.160708999996</v>
      </c>
      <c r="AL15" s="189">
        <v>2616.3729570000032</v>
      </c>
      <c r="AM15" s="189">
        <v>511.93242199999997</v>
      </c>
      <c r="AN15" s="189">
        <v>0</v>
      </c>
      <c r="AO15" s="189">
        <v>2597.9399999999996</v>
      </c>
      <c r="AP15" s="206">
        <f t="shared" si="6"/>
        <v>2597.9399999999996</v>
      </c>
      <c r="AQ15" s="208">
        <f t="shared" si="7"/>
        <v>1.9687930680773007E-2</v>
      </c>
      <c r="AR15" s="189">
        <v>4651.5599999999995</v>
      </c>
      <c r="AS15" s="189">
        <v>3288.06</v>
      </c>
      <c r="AT15" s="235">
        <v>1</v>
      </c>
      <c r="AU15" s="223">
        <f t="shared" si="8"/>
        <v>43985.323497999991</v>
      </c>
      <c r="AV15" s="238"/>
      <c r="AW15" s="189">
        <v>0</v>
      </c>
      <c r="AX15" s="189">
        <v>0</v>
      </c>
      <c r="AY15" s="206">
        <f t="shared" si="9"/>
        <v>0</v>
      </c>
      <c r="AZ15" s="189">
        <v>0</v>
      </c>
      <c r="BA15" s="189">
        <v>0</v>
      </c>
      <c r="BB15" s="189">
        <v>0</v>
      </c>
      <c r="BC15" s="189">
        <v>0</v>
      </c>
      <c r="BD15" s="189">
        <v>0</v>
      </c>
      <c r="BE15" s="206">
        <f t="shared" si="10"/>
        <v>0</v>
      </c>
      <c r="BF15" s="251" t="e">
        <f t="shared" si="11"/>
        <v>#DIV/0!</v>
      </c>
      <c r="BG15" s="189">
        <v>0</v>
      </c>
      <c r="BH15" s="189">
        <v>0</v>
      </c>
      <c r="BI15" s="235">
        <v>0</v>
      </c>
      <c r="BJ15" s="223">
        <f t="shared" si="12"/>
        <v>0</v>
      </c>
      <c r="BK15" s="238"/>
      <c r="BL15" s="258">
        <f t="shared" si="19"/>
        <v>0</v>
      </c>
      <c r="BM15" s="258">
        <f t="shared" si="19"/>
        <v>9292.2711990000244</v>
      </c>
      <c r="BN15" s="256">
        <f t="shared" si="13"/>
        <v>9292.2711990000244</v>
      </c>
      <c r="BO15" s="258">
        <f t="shared" si="20"/>
        <v>13448.802868999919</v>
      </c>
      <c r="BP15" s="258">
        <f t="shared" si="20"/>
        <v>293.18970999999601</v>
      </c>
      <c r="BQ15" s="258">
        <f t="shared" si="20"/>
        <v>561.21674899999834</v>
      </c>
      <c r="BR15" s="258">
        <f t="shared" si="20"/>
        <v>0</v>
      </c>
      <c r="BS15" s="258">
        <f t="shared" si="20"/>
        <v>518.399999999996</v>
      </c>
      <c r="BT15" s="206">
        <f t="shared" si="14"/>
        <v>518.399999999996</v>
      </c>
      <c r="BU15" s="208">
        <f t="shared" si="15"/>
        <v>1.8596099521782612E-2</v>
      </c>
      <c r="BV15" s="258">
        <f t="shared" si="21"/>
        <v>1290.96000000002</v>
      </c>
      <c r="BW15" s="278">
        <f t="shared" si="21"/>
        <v>761.84999999999945</v>
      </c>
      <c r="BX15" s="179">
        <v>0</v>
      </c>
      <c r="BY15" s="263">
        <f t="shared" si="16"/>
        <v>0</v>
      </c>
      <c r="BZ15" s="235">
        <f t="shared" si="17"/>
        <v>0</v>
      </c>
    </row>
    <row r="16" spans="2:78" s="186" customFormat="1" x14ac:dyDescent="0.35">
      <c r="B16" s="283"/>
      <c r="C16" s="187">
        <v>5</v>
      </c>
      <c r="D16" s="188" t="s">
        <v>36</v>
      </c>
      <c r="E16" s="189">
        <f t="shared" si="18"/>
        <v>213438.11655200002</v>
      </c>
      <c r="F16" s="189">
        <v>6551.4922870000019</v>
      </c>
      <c r="G16" s="189">
        <v>77562.517285000009</v>
      </c>
      <c r="H16" s="189"/>
      <c r="I16" s="189">
        <v>115028.27482200002</v>
      </c>
      <c r="J16" s="189">
        <v>11361.561591999998</v>
      </c>
      <c r="K16" s="189">
        <v>2934.2705660000029</v>
      </c>
      <c r="L16" s="189">
        <v>8.4599999999999991</v>
      </c>
      <c r="M16" s="189">
        <v>7994.7900000000018</v>
      </c>
      <c r="N16" s="189">
        <v>11754.089999999987</v>
      </c>
      <c r="O16" s="189">
        <v>6592.32</v>
      </c>
      <c r="P16" s="221"/>
      <c r="Q16" s="265">
        <v>504.08837700000015</v>
      </c>
      <c r="R16" s="265">
        <v>15438.322312000006</v>
      </c>
      <c r="S16" s="206">
        <f t="shared" si="0"/>
        <v>15942.410689000006</v>
      </c>
      <c r="T16" s="189">
        <v>13529.441995000001</v>
      </c>
      <c r="U16" s="189">
        <v>1412.3282889999996</v>
      </c>
      <c r="V16" s="189">
        <v>77.116476999999989</v>
      </c>
      <c r="W16" s="189">
        <v>1.08</v>
      </c>
      <c r="X16" s="189">
        <v>1132.1999999999996</v>
      </c>
      <c r="Y16" s="206">
        <f t="shared" si="1"/>
        <v>1133.2799999999995</v>
      </c>
      <c r="Z16" s="268">
        <f t="shared" si="2"/>
        <v>2.3695287204001578E-2</v>
      </c>
      <c r="AA16" s="189">
        <v>1255.5900000000001</v>
      </c>
      <c r="AB16" s="189">
        <v>1224.27</v>
      </c>
      <c r="AC16" s="163">
        <v>1</v>
      </c>
      <c r="AD16" s="223">
        <f t="shared" si="3"/>
        <v>15942.410689000006</v>
      </c>
      <c r="AE16" s="228">
        <v>1</v>
      </c>
      <c r="AF16" s="223">
        <f t="shared" si="4"/>
        <v>13529.441995000001</v>
      </c>
      <c r="AG16" s="238"/>
      <c r="AH16" s="189">
        <v>11.389526</v>
      </c>
      <c r="AI16" s="189">
        <v>29672.479762000024</v>
      </c>
      <c r="AJ16" s="183">
        <f t="shared" si="5"/>
        <v>29683.869288000024</v>
      </c>
      <c r="AK16" s="189">
        <v>51827.104446999991</v>
      </c>
      <c r="AL16" s="189">
        <v>2754.0384249999961</v>
      </c>
      <c r="AM16" s="189">
        <v>798.52748899999949</v>
      </c>
      <c r="AN16" s="189">
        <v>0</v>
      </c>
      <c r="AO16" s="189">
        <v>4087.619999999999</v>
      </c>
      <c r="AP16" s="206">
        <f t="shared" si="6"/>
        <v>4087.619999999999</v>
      </c>
      <c r="AQ16" s="208">
        <f t="shared" si="7"/>
        <v>4.5901697881105374E-2</v>
      </c>
      <c r="AR16" s="189">
        <v>5796.8999999999978</v>
      </c>
      <c r="AS16" s="189">
        <v>3078.45</v>
      </c>
      <c r="AT16" s="235">
        <v>1</v>
      </c>
      <c r="AU16" s="223">
        <f t="shared" si="8"/>
        <v>29683.869288000024</v>
      </c>
      <c r="AV16" s="238"/>
      <c r="AW16" s="189">
        <v>5536.3753370000022</v>
      </c>
      <c r="AX16" s="189">
        <v>14407.978023999998</v>
      </c>
      <c r="AY16" s="206">
        <f t="shared" si="9"/>
        <v>19944.353361000001</v>
      </c>
      <c r="AZ16" s="189">
        <v>28089.01959</v>
      </c>
      <c r="BA16" s="189">
        <v>1685.4534679999992</v>
      </c>
      <c r="BB16" s="189">
        <v>320.89125400000006</v>
      </c>
      <c r="BC16" s="189">
        <v>2.6100000000000003</v>
      </c>
      <c r="BD16" s="189">
        <v>289.44000000000028</v>
      </c>
      <c r="BE16" s="206">
        <f t="shared" si="10"/>
        <v>292.0500000000003</v>
      </c>
      <c r="BF16" s="251">
        <f t="shared" si="11"/>
        <v>4.8810807870242733E-3</v>
      </c>
      <c r="BG16" s="189">
        <v>1738.8</v>
      </c>
      <c r="BH16" s="189">
        <v>747.36</v>
      </c>
      <c r="BI16" s="235">
        <v>1</v>
      </c>
      <c r="BJ16" s="223">
        <f t="shared" si="12"/>
        <v>19944.353361000001</v>
      </c>
      <c r="BK16" s="238"/>
      <c r="BL16" s="258">
        <f t="shared" si="19"/>
        <v>499.63904699999966</v>
      </c>
      <c r="BM16" s="258">
        <f t="shared" si="19"/>
        <v>18043.737186999984</v>
      </c>
      <c r="BN16" s="256">
        <f t="shared" si="13"/>
        <v>18543.376233999985</v>
      </c>
      <c r="BO16" s="258">
        <f t="shared" si="20"/>
        <v>21582.708790000033</v>
      </c>
      <c r="BP16" s="258">
        <f t="shared" si="20"/>
        <v>5509.7414100000024</v>
      </c>
      <c r="BQ16" s="258">
        <f t="shared" si="20"/>
        <v>1737.7353460000033</v>
      </c>
      <c r="BR16" s="258">
        <f t="shared" si="20"/>
        <v>4.7699999999999987</v>
      </c>
      <c r="BS16" s="258">
        <f t="shared" si="20"/>
        <v>2485.5300000000025</v>
      </c>
      <c r="BT16" s="206">
        <f t="shared" si="14"/>
        <v>2490.3000000000025</v>
      </c>
      <c r="BU16" s="208">
        <f t="shared" si="15"/>
        <v>4.4765310778626222E-2</v>
      </c>
      <c r="BV16" s="258">
        <f t="shared" si="21"/>
        <v>2962.7999999999902</v>
      </c>
      <c r="BW16" s="278">
        <f t="shared" si="21"/>
        <v>1542.2400000000007</v>
      </c>
      <c r="BX16" s="179">
        <v>1</v>
      </c>
      <c r="BY16" s="263">
        <f t="shared" si="16"/>
        <v>18543.376233999985</v>
      </c>
      <c r="BZ16" s="235">
        <f t="shared" si="17"/>
        <v>21582.708790000033</v>
      </c>
    </row>
    <row r="17" spans="2:78" s="186" customFormat="1" x14ac:dyDescent="0.35">
      <c r="B17" s="283"/>
      <c r="C17" s="187">
        <v>6</v>
      </c>
      <c r="D17" s="188" t="s">
        <v>37</v>
      </c>
      <c r="E17" s="189">
        <f t="shared" si="18"/>
        <v>161609.71630200019</v>
      </c>
      <c r="F17" s="189">
        <v>8297.737296999996</v>
      </c>
      <c r="G17" s="189">
        <v>82715.106027000002</v>
      </c>
      <c r="H17" s="189"/>
      <c r="I17" s="189">
        <v>52132.911169000203</v>
      </c>
      <c r="J17" s="189">
        <v>17709.730412999994</v>
      </c>
      <c r="K17" s="189">
        <v>754.23139600000036</v>
      </c>
      <c r="L17" s="189">
        <v>213.12000000000023</v>
      </c>
      <c r="M17" s="189">
        <v>7108.4699999999903</v>
      </c>
      <c r="N17" s="189">
        <v>5523.03</v>
      </c>
      <c r="O17" s="189">
        <v>5891.76</v>
      </c>
      <c r="P17" s="221"/>
      <c r="Q17" s="265">
        <v>2376.4662720000006</v>
      </c>
      <c r="R17" s="265">
        <v>15428.606607</v>
      </c>
      <c r="S17" s="206">
        <f t="shared" si="0"/>
        <v>17805.072878999999</v>
      </c>
      <c r="T17" s="189">
        <v>3972.073428999995</v>
      </c>
      <c r="U17" s="189">
        <v>1151.8716889999998</v>
      </c>
      <c r="V17" s="189">
        <v>172.82536399999995</v>
      </c>
      <c r="W17" s="189">
        <v>26.72999999999999</v>
      </c>
      <c r="X17" s="189">
        <v>626.66999999999996</v>
      </c>
      <c r="Y17" s="206">
        <f t="shared" si="1"/>
        <v>653.4</v>
      </c>
      <c r="Z17" s="268">
        <f t="shared" si="2"/>
        <v>1.223246888570065E-2</v>
      </c>
      <c r="AA17" s="189">
        <v>353.60999999999979</v>
      </c>
      <c r="AB17" s="189">
        <v>660.06</v>
      </c>
      <c r="AC17" s="163">
        <v>1</v>
      </c>
      <c r="AD17" s="223">
        <f t="shared" si="3"/>
        <v>17805.072878999999</v>
      </c>
      <c r="AE17" s="228">
        <v>1</v>
      </c>
      <c r="AF17" s="223">
        <f t="shared" si="4"/>
        <v>3972.073428999995</v>
      </c>
      <c r="AG17" s="238"/>
      <c r="AH17" s="189">
        <v>5317.0907629999983</v>
      </c>
      <c r="AI17" s="189">
        <v>52698.996788000004</v>
      </c>
      <c r="AJ17" s="183">
        <f t="shared" si="5"/>
        <v>58016.087551000004</v>
      </c>
      <c r="AK17" s="189">
        <v>32289.484745000049</v>
      </c>
      <c r="AL17" s="189">
        <v>3897.6800070000004</v>
      </c>
      <c r="AM17" s="189">
        <v>354.01418699999982</v>
      </c>
      <c r="AN17" s="189">
        <v>168.48</v>
      </c>
      <c r="AO17" s="189">
        <v>5062.6799999999985</v>
      </c>
      <c r="AP17" s="206">
        <f t="shared" si="6"/>
        <v>5231.159999999998</v>
      </c>
      <c r="AQ17" s="208">
        <f t="shared" si="7"/>
        <v>3.0055801306269631E-2</v>
      </c>
      <c r="AR17" s="189">
        <v>3329.5499999999961</v>
      </c>
      <c r="AS17" s="189">
        <v>3834.0899999999997</v>
      </c>
      <c r="AT17" s="235">
        <v>1</v>
      </c>
      <c r="AU17" s="223">
        <f t="shared" si="8"/>
        <v>58016.087551000004</v>
      </c>
      <c r="AV17" s="238"/>
      <c r="AW17" s="189">
        <v>0</v>
      </c>
      <c r="AX17" s="189">
        <v>0</v>
      </c>
      <c r="AY17" s="206">
        <f t="shared" si="9"/>
        <v>0</v>
      </c>
      <c r="AZ17" s="189">
        <v>0</v>
      </c>
      <c r="BA17" s="189">
        <v>0</v>
      </c>
      <c r="BB17" s="189">
        <v>0</v>
      </c>
      <c r="BC17" s="189">
        <v>0</v>
      </c>
      <c r="BD17" s="189">
        <v>0</v>
      </c>
      <c r="BE17" s="206">
        <f t="shared" si="10"/>
        <v>0</v>
      </c>
      <c r="BF17" s="251" t="e">
        <f t="shared" si="11"/>
        <v>#DIV/0!</v>
      </c>
      <c r="BG17" s="189">
        <v>0</v>
      </c>
      <c r="BH17" s="189">
        <v>0</v>
      </c>
      <c r="BI17" s="235">
        <v>0</v>
      </c>
      <c r="BJ17" s="223">
        <f t="shared" si="12"/>
        <v>0</v>
      </c>
      <c r="BK17" s="238"/>
      <c r="BL17" s="258">
        <f t="shared" si="19"/>
        <v>604.18026199999713</v>
      </c>
      <c r="BM17" s="258">
        <f t="shared" si="19"/>
        <v>14587.502632000003</v>
      </c>
      <c r="BN17" s="256">
        <f t="shared" si="13"/>
        <v>15191.682894000001</v>
      </c>
      <c r="BO17" s="258">
        <f t="shared" si="20"/>
        <v>15871.352995000161</v>
      </c>
      <c r="BP17" s="258">
        <f t="shared" si="20"/>
        <v>12660.178716999993</v>
      </c>
      <c r="BQ17" s="258">
        <f t="shared" si="20"/>
        <v>227.39184500000056</v>
      </c>
      <c r="BR17" s="258">
        <f t="shared" si="20"/>
        <v>17.910000000000252</v>
      </c>
      <c r="BS17" s="258">
        <f t="shared" si="20"/>
        <v>1419.1199999999917</v>
      </c>
      <c r="BT17" s="206">
        <f t="shared" si="14"/>
        <v>1437.029999999992</v>
      </c>
      <c r="BU17" s="208">
        <f t="shared" si="15"/>
        <v>3.1531068897520477E-2</v>
      </c>
      <c r="BV17" s="258">
        <f t="shared" si="21"/>
        <v>1839.870000000004</v>
      </c>
      <c r="BW17" s="278">
        <f t="shared" si="21"/>
        <v>1397.6100000000006</v>
      </c>
      <c r="BX17" s="179">
        <v>1</v>
      </c>
      <c r="BY17" s="263">
        <f t="shared" si="16"/>
        <v>15191.682894000001</v>
      </c>
      <c r="BZ17" s="235">
        <f t="shared" si="17"/>
        <v>15871.352995000161</v>
      </c>
    </row>
    <row r="18" spans="2:78" s="190" customFormat="1" x14ac:dyDescent="0.35">
      <c r="B18" s="284" t="s">
        <v>179</v>
      </c>
      <c r="C18" s="191">
        <v>1</v>
      </c>
      <c r="D18" s="192" t="s">
        <v>40</v>
      </c>
      <c r="E18" s="193">
        <v>140257.53702299984</v>
      </c>
      <c r="F18" s="194">
        <v>30.715502000000001</v>
      </c>
      <c r="G18" s="194">
        <v>79159.72900599979</v>
      </c>
      <c r="H18" s="194">
        <v>1468.6077799999998</v>
      </c>
      <c r="I18" s="194">
        <v>38065.24658000005</v>
      </c>
      <c r="J18" s="194">
        <v>13231.51318799999</v>
      </c>
      <c r="K18" s="194">
        <v>8301.7249669999983</v>
      </c>
      <c r="L18" s="194">
        <v>0</v>
      </c>
      <c r="M18" s="194">
        <v>1889.9099999999967</v>
      </c>
      <c r="N18" s="194">
        <v>1889.9099999999967</v>
      </c>
      <c r="O18" s="194">
        <v>5298.75</v>
      </c>
      <c r="P18" s="221"/>
      <c r="Q18" s="259">
        <v>0</v>
      </c>
      <c r="R18" s="259">
        <v>0</v>
      </c>
      <c r="S18" s="206">
        <f t="shared" si="0"/>
        <v>0</v>
      </c>
      <c r="T18" s="195">
        <v>0</v>
      </c>
      <c r="U18" s="195">
        <v>0</v>
      </c>
      <c r="V18" s="195">
        <v>0</v>
      </c>
      <c r="W18" s="195">
        <v>0</v>
      </c>
      <c r="X18" s="195">
        <v>0</v>
      </c>
      <c r="Y18" s="206">
        <f t="shared" si="1"/>
        <v>0</v>
      </c>
      <c r="Z18" s="268" t="e">
        <f t="shared" si="2"/>
        <v>#DIV/0!</v>
      </c>
      <c r="AA18" s="195">
        <v>0</v>
      </c>
      <c r="AB18" s="195">
        <v>0</v>
      </c>
      <c r="AC18" s="163">
        <v>0</v>
      </c>
      <c r="AD18" s="223">
        <f t="shared" si="3"/>
        <v>0</v>
      </c>
      <c r="AE18" s="223"/>
      <c r="AF18" s="223">
        <f t="shared" si="4"/>
        <v>0</v>
      </c>
      <c r="AG18" s="238"/>
      <c r="AH18" s="195">
        <v>30.715502000000001</v>
      </c>
      <c r="AI18" s="195">
        <v>67999.634596000076</v>
      </c>
      <c r="AJ18" s="183">
        <f t="shared" si="5"/>
        <v>68030.350098000083</v>
      </c>
      <c r="AK18" s="195">
        <v>29209.095330000036</v>
      </c>
      <c r="AL18" s="195">
        <v>4566.967128000002</v>
      </c>
      <c r="AM18" s="195">
        <v>6725.3205240000043</v>
      </c>
      <c r="AN18" s="195">
        <v>0</v>
      </c>
      <c r="AO18" s="195">
        <v>1278.45</v>
      </c>
      <c r="AP18" s="206">
        <f t="shared" si="6"/>
        <v>1278.45</v>
      </c>
      <c r="AQ18" s="208">
        <f t="shared" si="7"/>
        <v>6.2641159333461623E-3</v>
      </c>
      <c r="AR18" s="195">
        <v>115.74000000000029</v>
      </c>
      <c r="AS18" s="195">
        <v>4019.31</v>
      </c>
      <c r="AT18" s="235">
        <v>1</v>
      </c>
      <c r="AU18" s="223">
        <f t="shared" si="8"/>
        <v>68030.350098000083</v>
      </c>
      <c r="AV18" s="238"/>
      <c r="AW18" s="195">
        <v>0</v>
      </c>
      <c r="AX18" s="195">
        <v>0</v>
      </c>
      <c r="AY18" s="206">
        <f t="shared" si="9"/>
        <v>0</v>
      </c>
      <c r="AZ18" s="195">
        <v>0</v>
      </c>
      <c r="BA18" s="195">
        <v>0</v>
      </c>
      <c r="BB18" s="195">
        <v>0</v>
      </c>
      <c r="BC18" s="195">
        <v>0</v>
      </c>
      <c r="BD18" s="195">
        <v>0</v>
      </c>
      <c r="BE18" s="206">
        <f t="shared" si="10"/>
        <v>0</v>
      </c>
      <c r="BF18" s="251" t="e">
        <f t="shared" si="11"/>
        <v>#DIV/0!</v>
      </c>
      <c r="BG18" s="195">
        <v>0</v>
      </c>
      <c r="BH18" s="195">
        <v>0</v>
      </c>
      <c r="BI18" s="235">
        <v>0</v>
      </c>
      <c r="BJ18" s="223">
        <f t="shared" si="12"/>
        <v>0</v>
      </c>
      <c r="BK18" s="238"/>
      <c r="BL18" s="259">
        <v>0</v>
      </c>
      <c r="BM18" s="259">
        <v>11160.094409999714</v>
      </c>
      <c r="BN18" s="256">
        <f t="shared" si="13"/>
        <v>11160.094409999714</v>
      </c>
      <c r="BO18" s="259">
        <v>8856.1512500000135</v>
      </c>
      <c r="BP18" s="259">
        <v>8664.5460599999878</v>
      </c>
      <c r="BQ18" s="259">
        <v>1576.404442999994</v>
      </c>
      <c r="BR18" s="259">
        <v>0</v>
      </c>
      <c r="BS18" s="259">
        <v>611.45999999999663</v>
      </c>
      <c r="BT18" s="206">
        <f t="shared" si="14"/>
        <v>611.45999999999663</v>
      </c>
      <c r="BU18" s="208">
        <f t="shared" si="15"/>
        <v>1.8263286358704209E-2</v>
      </c>
      <c r="BV18" s="259">
        <v>1774.1699999999964</v>
      </c>
      <c r="BW18" s="279">
        <v>1279.44</v>
      </c>
      <c r="BX18" s="179">
        <v>0</v>
      </c>
      <c r="BY18" s="263">
        <f t="shared" si="16"/>
        <v>0</v>
      </c>
      <c r="BZ18" s="235">
        <f t="shared" si="17"/>
        <v>0</v>
      </c>
    </row>
    <row r="19" spans="2:78" s="190" customFormat="1" x14ac:dyDescent="0.35">
      <c r="B19" s="284"/>
      <c r="C19" s="191">
        <v>4</v>
      </c>
      <c r="D19" s="192" t="s">
        <v>43</v>
      </c>
      <c r="E19" s="193">
        <v>161639.69164699988</v>
      </c>
      <c r="F19" s="194">
        <v>0</v>
      </c>
      <c r="G19" s="194">
        <v>77428.903525999849</v>
      </c>
      <c r="H19" s="194">
        <v>707.33667400000002</v>
      </c>
      <c r="I19" s="194">
        <v>70554.922349000044</v>
      </c>
      <c r="J19" s="194">
        <v>5223.1989929999982</v>
      </c>
      <c r="K19" s="194">
        <v>7725.3301050000009</v>
      </c>
      <c r="L19" s="194">
        <v>0</v>
      </c>
      <c r="M19" s="194">
        <v>3361.6799999999976</v>
      </c>
      <c r="N19" s="194">
        <v>401.85000000000076</v>
      </c>
      <c r="O19" s="194">
        <v>5568.84</v>
      </c>
      <c r="P19" s="221"/>
      <c r="Q19" s="259">
        <v>0</v>
      </c>
      <c r="R19" s="259">
        <v>0</v>
      </c>
      <c r="S19" s="206">
        <f t="shared" si="0"/>
        <v>0</v>
      </c>
      <c r="T19" s="195">
        <v>0</v>
      </c>
      <c r="U19" s="195">
        <v>0</v>
      </c>
      <c r="V19" s="195">
        <v>0</v>
      </c>
      <c r="W19" s="195">
        <v>0</v>
      </c>
      <c r="X19" s="195">
        <v>0</v>
      </c>
      <c r="Y19" s="206">
        <f t="shared" si="1"/>
        <v>0</v>
      </c>
      <c r="Z19" s="268" t="e">
        <f t="shared" si="2"/>
        <v>#DIV/0!</v>
      </c>
      <c r="AA19" s="195">
        <v>0</v>
      </c>
      <c r="AB19" s="195">
        <v>0</v>
      </c>
      <c r="AC19" s="163">
        <v>0</v>
      </c>
      <c r="AD19" s="223">
        <f t="shared" si="3"/>
        <v>0</v>
      </c>
      <c r="AE19" s="223"/>
      <c r="AF19" s="223">
        <f t="shared" si="4"/>
        <v>0</v>
      </c>
      <c r="AG19" s="238"/>
      <c r="AH19" s="195">
        <v>0</v>
      </c>
      <c r="AI19" s="195">
        <v>55826.116160999918</v>
      </c>
      <c r="AJ19" s="183">
        <f t="shared" si="5"/>
        <v>55826.116160999918</v>
      </c>
      <c r="AK19" s="195">
        <v>44880.350659999989</v>
      </c>
      <c r="AL19" s="195">
        <v>1692.7231110000007</v>
      </c>
      <c r="AM19" s="195">
        <v>4405.5078229999981</v>
      </c>
      <c r="AN19" s="195">
        <v>0</v>
      </c>
      <c r="AO19" s="195">
        <v>1952.0099999999993</v>
      </c>
      <c r="AP19" s="206">
        <f t="shared" si="6"/>
        <v>1952.0099999999993</v>
      </c>
      <c r="AQ19" s="208">
        <f t="shared" si="7"/>
        <v>1.1655297641044879E-2</v>
      </c>
      <c r="AR19" s="195">
        <v>182.34000000000009</v>
      </c>
      <c r="AS19" s="195">
        <v>3330.45</v>
      </c>
      <c r="AT19" s="235">
        <v>1</v>
      </c>
      <c r="AU19" s="223">
        <f t="shared" si="8"/>
        <v>55826.116160999918</v>
      </c>
      <c r="AV19" s="238"/>
      <c r="AW19" s="195">
        <v>0</v>
      </c>
      <c r="AX19" s="195">
        <v>0</v>
      </c>
      <c r="AY19" s="206">
        <f t="shared" si="9"/>
        <v>0</v>
      </c>
      <c r="AZ19" s="195">
        <v>0</v>
      </c>
      <c r="BA19" s="195">
        <v>0</v>
      </c>
      <c r="BB19" s="195">
        <v>0</v>
      </c>
      <c r="BC19" s="195">
        <v>0</v>
      </c>
      <c r="BD19" s="195">
        <v>0</v>
      </c>
      <c r="BE19" s="206">
        <f t="shared" si="10"/>
        <v>0</v>
      </c>
      <c r="BF19" s="251" t="e">
        <f t="shared" si="11"/>
        <v>#DIV/0!</v>
      </c>
      <c r="BG19" s="195">
        <v>0</v>
      </c>
      <c r="BH19" s="195">
        <v>0</v>
      </c>
      <c r="BI19" s="235">
        <v>0</v>
      </c>
      <c r="BJ19" s="223">
        <f t="shared" si="12"/>
        <v>0</v>
      </c>
      <c r="BK19" s="238"/>
      <c r="BL19" s="259">
        <v>0</v>
      </c>
      <c r="BM19" s="259">
        <v>21602.787364999931</v>
      </c>
      <c r="BN19" s="256">
        <f t="shared" si="13"/>
        <v>21602.787364999931</v>
      </c>
      <c r="BO19" s="259">
        <v>25674.571689000055</v>
      </c>
      <c r="BP19" s="259">
        <v>3530.4758819999975</v>
      </c>
      <c r="BQ19" s="259">
        <v>3319.8222820000028</v>
      </c>
      <c r="BR19" s="259">
        <v>0</v>
      </c>
      <c r="BS19" s="259">
        <v>1409.6699999999983</v>
      </c>
      <c r="BT19" s="206">
        <f t="shared" si="14"/>
        <v>1409.6699999999983</v>
      </c>
      <c r="BU19" s="208">
        <f t="shared" si="15"/>
        <v>2.175135976949431E-2</v>
      </c>
      <c r="BV19" s="259">
        <v>219.51000000000067</v>
      </c>
      <c r="BW19" s="279">
        <v>2238.3900000000003</v>
      </c>
      <c r="BX19" s="179">
        <v>1</v>
      </c>
      <c r="BY19" s="263">
        <f t="shared" si="16"/>
        <v>21602.787364999931</v>
      </c>
      <c r="BZ19" s="235">
        <f t="shared" si="17"/>
        <v>25674.571689000055</v>
      </c>
    </row>
    <row r="20" spans="2:78" s="190" customFormat="1" x14ac:dyDescent="0.35">
      <c r="B20" s="284"/>
      <c r="C20" s="191">
        <v>8</v>
      </c>
      <c r="D20" s="192" t="s">
        <v>47</v>
      </c>
      <c r="E20" s="193">
        <v>239148.77751099976</v>
      </c>
      <c r="F20" s="194">
        <v>3517.7013100000008</v>
      </c>
      <c r="G20" s="194">
        <v>120817.09610999987</v>
      </c>
      <c r="H20" s="194">
        <v>94.89291399999999</v>
      </c>
      <c r="I20" s="194">
        <v>101271.09042199989</v>
      </c>
      <c r="J20" s="194">
        <v>8170.4729439999974</v>
      </c>
      <c r="K20" s="194">
        <v>5277.5238109999973</v>
      </c>
      <c r="L20" s="194">
        <v>2.7899999999999996</v>
      </c>
      <c r="M20" s="194">
        <v>4706.9999999999991</v>
      </c>
      <c r="N20" s="194">
        <v>499.14000000000169</v>
      </c>
      <c r="O20" s="194">
        <v>7521.9299999999994</v>
      </c>
      <c r="P20" s="221"/>
      <c r="Q20" s="259">
        <v>0</v>
      </c>
      <c r="R20" s="259">
        <v>27963.709066999996</v>
      </c>
      <c r="S20" s="206">
        <f t="shared" si="0"/>
        <v>27963.709066999996</v>
      </c>
      <c r="T20" s="195">
        <v>31845.188482000009</v>
      </c>
      <c r="U20" s="195">
        <v>3840.1642650000022</v>
      </c>
      <c r="V20" s="195">
        <v>358.12690100000003</v>
      </c>
      <c r="W20" s="195">
        <v>0</v>
      </c>
      <c r="X20" s="195">
        <v>1255.1399999999992</v>
      </c>
      <c r="Y20" s="206">
        <f t="shared" si="1"/>
        <v>1255.1399999999992</v>
      </c>
      <c r="Z20" s="268">
        <f t="shared" si="2"/>
        <v>1.4961534573170425E-2</v>
      </c>
      <c r="AA20" s="195">
        <v>82.799999999999983</v>
      </c>
      <c r="AB20" s="195">
        <v>2007.99</v>
      </c>
      <c r="AC20" s="163">
        <v>1</v>
      </c>
      <c r="AD20" s="223">
        <f t="shared" si="3"/>
        <v>27963.709066999996</v>
      </c>
      <c r="AE20" s="223"/>
      <c r="AF20" s="223">
        <f t="shared" si="4"/>
        <v>31845.188482000009</v>
      </c>
      <c r="AG20" s="238"/>
      <c r="AH20" s="195">
        <v>0</v>
      </c>
      <c r="AI20" s="195">
        <v>42035.143733000004</v>
      </c>
      <c r="AJ20" s="183">
        <f t="shared" si="5"/>
        <v>42035.143733000004</v>
      </c>
      <c r="AK20" s="195">
        <v>27490.420276000004</v>
      </c>
      <c r="AL20" s="195">
        <v>1161.9101779999992</v>
      </c>
      <c r="AM20" s="195">
        <v>503.8628519999998</v>
      </c>
      <c r="AN20" s="195">
        <v>0</v>
      </c>
      <c r="AO20" s="195">
        <v>1341.0900000000001</v>
      </c>
      <c r="AP20" s="206">
        <f t="shared" si="6"/>
        <v>1341.0900000000001</v>
      </c>
      <c r="AQ20" s="208">
        <f t="shared" si="7"/>
        <v>1.0634672807102973E-2</v>
      </c>
      <c r="AR20" s="195">
        <v>138.42000000000019</v>
      </c>
      <c r="AS20" s="195">
        <v>2590.02</v>
      </c>
      <c r="AT20" s="235">
        <v>1</v>
      </c>
      <c r="AU20" s="223">
        <f t="shared" si="8"/>
        <v>42035.143733000004</v>
      </c>
      <c r="AV20" s="238"/>
      <c r="AW20" s="195">
        <v>3341.3563250000007</v>
      </c>
      <c r="AX20" s="195">
        <v>17467.642742999997</v>
      </c>
      <c r="AY20" s="206">
        <f t="shared" si="9"/>
        <v>20808.999067999997</v>
      </c>
      <c r="AZ20" s="195">
        <v>1174.7131900000004</v>
      </c>
      <c r="BA20" s="195">
        <v>51.734587999999995</v>
      </c>
      <c r="BB20" s="195">
        <v>326.18268799999998</v>
      </c>
      <c r="BC20" s="195">
        <v>1.89</v>
      </c>
      <c r="BD20" s="195">
        <v>23.49</v>
      </c>
      <c r="BE20" s="206">
        <f t="shared" si="10"/>
        <v>25.38</v>
      </c>
      <c r="BF20" s="251">
        <f t="shared" si="11"/>
        <v>4.065548742807989E-4</v>
      </c>
      <c r="BG20" s="195">
        <v>1.08</v>
      </c>
      <c r="BH20" s="195">
        <v>332.28</v>
      </c>
      <c r="BI20" s="235">
        <v>1</v>
      </c>
      <c r="BJ20" s="223">
        <f t="shared" si="12"/>
        <v>20808.999067999997</v>
      </c>
      <c r="BK20" s="238"/>
      <c r="BL20" s="259">
        <v>176.34498500000018</v>
      </c>
      <c r="BM20" s="259">
        <v>33350.60056699987</v>
      </c>
      <c r="BN20" s="256">
        <f t="shared" si="13"/>
        <v>33526.945551999874</v>
      </c>
      <c r="BO20" s="259">
        <v>40760.768473999873</v>
      </c>
      <c r="BP20" s="259">
        <v>3116.6639129999958</v>
      </c>
      <c r="BQ20" s="259">
        <v>4089.3513699999976</v>
      </c>
      <c r="BR20" s="259">
        <v>0.89999999999999969</v>
      </c>
      <c r="BS20" s="259">
        <v>2087.2799999999997</v>
      </c>
      <c r="BT20" s="206">
        <f t="shared" si="14"/>
        <v>2088.1799999999998</v>
      </c>
      <c r="BU20" s="208">
        <f t="shared" si="15"/>
        <v>2.0761211274687091E-2</v>
      </c>
      <c r="BV20" s="259">
        <v>276.84000000000151</v>
      </c>
      <c r="BW20" s="279">
        <v>2591.6399999999994</v>
      </c>
      <c r="BX20" s="179">
        <v>1</v>
      </c>
      <c r="BY20" s="263">
        <f t="shared" si="16"/>
        <v>33526.945551999874</v>
      </c>
      <c r="BZ20" s="235">
        <f t="shared" si="17"/>
        <v>40760.768473999873</v>
      </c>
    </row>
    <row r="21" spans="2:78" s="190" customFormat="1" x14ac:dyDescent="0.35">
      <c r="B21" s="284"/>
      <c r="C21" s="191">
        <v>11</v>
      </c>
      <c r="D21" s="192" t="s">
        <v>50</v>
      </c>
      <c r="E21" s="193">
        <v>216168.44955299998</v>
      </c>
      <c r="F21" s="194">
        <v>2302.3712059999998</v>
      </c>
      <c r="G21" s="194">
        <v>85761.052558999974</v>
      </c>
      <c r="H21" s="194">
        <v>353.59405900000007</v>
      </c>
      <c r="I21" s="194">
        <v>119288.41511700001</v>
      </c>
      <c r="J21" s="194">
        <v>6170.0657569999994</v>
      </c>
      <c r="K21" s="194">
        <v>2292.9508549999996</v>
      </c>
      <c r="L21" s="194">
        <v>0.72</v>
      </c>
      <c r="M21" s="194">
        <v>2746.6199999999917</v>
      </c>
      <c r="N21" s="194">
        <v>320.04000000000008</v>
      </c>
      <c r="O21" s="194">
        <v>4001.49</v>
      </c>
      <c r="P21" s="221"/>
      <c r="Q21" s="259">
        <v>0</v>
      </c>
      <c r="R21" s="259">
        <v>0</v>
      </c>
      <c r="S21" s="206">
        <f t="shared" si="0"/>
        <v>0</v>
      </c>
      <c r="T21" s="195">
        <v>0</v>
      </c>
      <c r="U21" s="195">
        <v>0</v>
      </c>
      <c r="V21" s="195">
        <v>0</v>
      </c>
      <c r="W21" s="195">
        <v>0</v>
      </c>
      <c r="X21" s="195">
        <v>0</v>
      </c>
      <c r="Y21" s="206">
        <f t="shared" si="1"/>
        <v>0</v>
      </c>
      <c r="Z21" s="268" t="e">
        <f t="shared" si="2"/>
        <v>#DIV/0!</v>
      </c>
      <c r="AA21" s="195">
        <v>0</v>
      </c>
      <c r="AB21" s="195">
        <v>0</v>
      </c>
      <c r="AC21" s="163">
        <v>0</v>
      </c>
      <c r="AD21" s="223">
        <f t="shared" si="3"/>
        <v>0</v>
      </c>
      <c r="AE21" s="223"/>
      <c r="AF21" s="223">
        <f t="shared" si="4"/>
        <v>0</v>
      </c>
      <c r="AG21" s="238"/>
      <c r="AH21" s="195">
        <v>431.83992799999999</v>
      </c>
      <c r="AI21" s="195">
        <v>73424.888808000018</v>
      </c>
      <c r="AJ21" s="183">
        <f t="shared" si="5"/>
        <v>73856.728736000019</v>
      </c>
      <c r="AK21" s="195">
        <v>118934.514257</v>
      </c>
      <c r="AL21" s="195">
        <v>6142.053054</v>
      </c>
      <c r="AM21" s="195">
        <v>1672.4239379999979</v>
      </c>
      <c r="AN21" s="195">
        <v>0</v>
      </c>
      <c r="AO21" s="195">
        <v>2745.089999999992</v>
      </c>
      <c r="AP21" s="206">
        <f t="shared" si="6"/>
        <v>2745.089999999992</v>
      </c>
      <c r="AQ21" s="208">
        <f t="shared" si="7"/>
        <v>1.238925708814915E-2</v>
      </c>
      <c r="AR21" s="195">
        <v>319.1400000000001</v>
      </c>
      <c r="AS21" s="195">
        <v>3531.15</v>
      </c>
      <c r="AT21" s="235">
        <v>1</v>
      </c>
      <c r="AU21" s="223">
        <f t="shared" si="8"/>
        <v>73856.728736000019</v>
      </c>
      <c r="AV21" s="238"/>
      <c r="AW21" s="195">
        <v>1870.8558189999997</v>
      </c>
      <c r="AX21" s="195">
        <v>12272.086937</v>
      </c>
      <c r="AY21" s="206">
        <f t="shared" si="9"/>
        <v>14142.942756</v>
      </c>
      <c r="AZ21" s="195">
        <v>220.97748899999999</v>
      </c>
      <c r="BA21" s="195">
        <v>0</v>
      </c>
      <c r="BB21" s="195">
        <v>620.06849999999997</v>
      </c>
      <c r="BC21" s="195">
        <v>0</v>
      </c>
      <c r="BD21" s="195">
        <v>0</v>
      </c>
      <c r="BE21" s="206">
        <f t="shared" si="10"/>
        <v>0</v>
      </c>
      <c r="BF21" s="251">
        <f t="shared" si="11"/>
        <v>0</v>
      </c>
      <c r="BG21" s="195">
        <v>0</v>
      </c>
      <c r="BH21" s="195">
        <v>466.83</v>
      </c>
      <c r="BI21" s="235">
        <v>1</v>
      </c>
      <c r="BJ21" s="223">
        <f t="shared" si="12"/>
        <v>14142.942756</v>
      </c>
      <c r="BK21" s="238"/>
      <c r="BL21" s="259">
        <v>-0.32454099999995378</v>
      </c>
      <c r="BM21" s="259">
        <v>64.076813999956357</v>
      </c>
      <c r="BN21" s="256">
        <f t="shared" si="13"/>
        <v>63.752272999956404</v>
      </c>
      <c r="BO21" s="259">
        <v>132.92337100001168</v>
      </c>
      <c r="BP21" s="259">
        <v>28.012702999999419</v>
      </c>
      <c r="BQ21" s="259">
        <v>0.45841700000164565</v>
      </c>
      <c r="BR21" s="259">
        <v>0.72</v>
      </c>
      <c r="BS21" s="259">
        <v>1.5299999999997453</v>
      </c>
      <c r="BT21" s="206">
        <f t="shared" si="14"/>
        <v>2.2499999999997451</v>
      </c>
      <c r="BU21" s="208">
        <f t="shared" si="15"/>
        <v>1.176428642788043E-2</v>
      </c>
      <c r="BV21" s="259">
        <v>0.89999999999997726</v>
      </c>
      <c r="BW21" s="279">
        <v>3.5099999999997635</v>
      </c>
      <c r="BX21" s="179">
        <v>0</v>
      </c>
      <c r="BY21" s="263">
        <f t="shared" si="16"/>
        <v>0</v>
      </c>
      <c r="BZ21" s="235">
        <f t="shared" si="17"/>
        <v>0</v>
      </c>
    </row>
    <row r="22" spans="2:78" s="190" customFormat="1" x14ac:dyDescent="0.35">
      <c r="B22" s="284"/>
      <c r="C22" s="191">
        <v>12</v>
      </c>
      <c r="D22" s="192" t="s">
        <v>51</v>
      </c>
      <c r="E22" s="193">
        <v>208887.93584399991</v>
      </c>
      <c r="F22" s="194">
        <v>3846.7122980000004</v>
      </c>
      <c r="G22" s="194">
        <v>127525.24635900003</v>
      </c>
      <c r="H22" s="194"/>
      <c r="I22" s="194">
        <v>58519.241511999862</v>
      </c>
      <c r="J22" s="194">
        <v>4954.9735509999955</v>
      </c>
      <c r="K22" s="194">
        <v>14041.762124000015</v>
      </c>
      <c r="L22" s="194">
        <v>5.3100000000000005</v>
      </c>
      <c r="M22" s="194">
        <v>2465.0099999999989</v>
      </c>
      <c r="N22" s="194">
        <v>180.27000000000069</v>
      </c>
      <c r="O22" s="194">
        <v>4925.5199999999995</v>
      </c>
      <c r="P22" s="221"/>
      <c r="Q22" s="259">
        <v>0</v>
      </c>
      <c r="R22" s="259">
        <v>0</v>
      </c>
      <c r="S22" s="206">
        <f t="shared" si="0"/>
        <v>0</v>
      </c>
      <c r="T22" s="195">
        <v>0</v>
      </c>
      <c r="U22" s="195">
        <v>0</v>
      </c>
      <c r="V22" s="195">
        <v>0</v>
      </c>
      <c r="W22" s="195">
        <v>0</v>
      </c>
      <c r="X22" s="195">
        <v>0</v>
      </c>
      <c r="Y22" s="206">
        <f t="shared" si="1"/>
        <v>0</v>
      </c>
      <c r="Z22" s="268" t="e">
        <f t="shared" si="2"/>
        <v>#DIV/0!</v>
      </c>
      <c r="AA22" s="195">
        <v>0</v>
      </c>
      <c r="AB22" s="195">
        <v>0</v>
      </c>
      <c r="AC22" s="163">
        <v>0</v>
      </c>
      <c r="AD22" s="223">
        <f t="shared" si="3"/>
        <v>0</v>
      </c>
      <c r="AE22" s="223"/>
      <c r="AF22" s="223">
        <f t="shared" si="4"/>
        <v>0</v>
      </c>
      <c r="AG22" s="238"/>
      <c r="AH22" s="195">
        <v>2832.9923560000007</v>
      </c>
      <c r="AI22" s="195">
        <v>92478.216680000027</v>
      </c>
      <c r="AJ22" s="183">
        <f t="shared" si="5"/>
        <v>95311.209036000029</v>
      </c>
      <c r="AK22" s="195">
        <v>32007.343446000028</v>
      </c>
      <c r="AL22" s="195">
        <v>2815.8995299999997</v>
      </c>
      <c r="AM22" s="195">
        <v>12627.076537999987</v>
      </c>
      <c r="AN22" s="195">
        <v>0</v>
      </c>
      <c r="AO22" s="195">
        <v>1265.6700000000005</v>
      </c>
      <c r="AP22" s="206">
        <f t="shared" si="6"/>
        <v>1265.6700000000005</v>
      </c>
      <c r="AQ22" s="208">
        <f t="shared" si="7"/>
        <v>4.4264468394336282E-3</v>
      </c>
      <c r="AR22" s="195">
        <v>70.38</v>
      </c>
      <c r="AS22" s="195">
        <v>3462.8399999999997</v>
      </c>
      <c r="AT22" s="235">
        <v>1</v>
      </c>
      <c r="AU22" s="223">
        <f t="shared" si="8"/>
        <v>95311.209036000029</v>
      </c>
      <c r="AV22" s="238"/>
      <c r="AW22" s="195">
        <v>0</v>
      </c>
      <c r="AX22" s="195">
        <v>0</v>
      </c>
      <c r="AY22" s="206">
        <f t="shared" si="9"/>
        <v>0</v>
      </c>
      <c r="AZ22" s="195">
        <v>0</v>
      </c>
      <c r="BA22" s="195">
        <v>0</v>
      </c>
      <c r="BB22" s="195">
        <v>0</v>
      </c>
      <c r="BC22" s="195">
        <v>0</v>
      </c>
      <c r="BD22" s="195">
        <v>0</v>
      </c>
      <c r="BE22" s="206">
        <f t="shared" si="10"/>
        <v>0</v>
      </c>
      <c r="BF22" s="251" t="e">
        <f t="shared" si="11"/>
        <v>#DIV/0!</v>
      </c>
      <c r="BG22" s="195">
        <v>0</v>
      </c>
      <c r="BH22" s="195">
        <v>0</v>
      </c>
      <c r="BI22" s="235">
        <v>0</v>
      </c>
      <c r="BJ22" s="223">
        <f t="shared" si="12"/>
        <v>0</v>
      </c>
      <c r="BK22" s="238"/>
      <c r="BL22" s="259">
        <v>1013.7199419999997</v>
      </c>
      <c r="BM22" s="259">
        <v>35047.029678999999</v>
      </c>
      <c r="BN22" s="256">
        <f t="shared" si="13"/>
        <v>36060.749620999995</v>
      </c>
      <c r="BO22" s="259">
        <v>26511.898065999834</v>
      </c>
      <c r="BP22" s="259">
        <v>2139.0740209999958</v>
      </c>
      <c r="BQ22" s="259">
        <v>1414.6855860000287</v>
      </c>
      <c r="BR22" s="259">
        <v>5.3100000000000005</v>
      </c>
      <c r="BS22" s="259">
        <v>1199.3399999999983</v>
      </c>
      <c r="BT22" s="206">
        <f t="shared" si="14"/>
        <v>1204.6499999999983</v>
      </c>
      <c r="BU22" s="208">
        <f t="shared" si="15"/>
        <v>1.1135375837172187E-2</v>
      </c>
      <c r="BV22" s="259">
        <v>109.8900000000007</v>
      </c>
      <c r="BW22" s="279">
        <v>1462.6799999999998</v>
      </c>
      <c r="BX22" s="179">
        <v>1</v>
      </c>
      <c r="BY22" s="263">
        <f t="shared" si="16"/>
        <v>36060.749620999995</v>
      </c>
      <c r="BZ22" s="235">
        <f t="shared" si="17"/>
        <v>26511.898065999834</v>
      </c>
    </row>
    <row r="23" spans="2:78" s="196" customFormat="1" x14ac:dyDescent="0.35">
      <c r="B23" s="285" t="s">
        <v>180</v>
      </c>
      <c r="C23" s="197">
        <v>1</v>
      </c>
      <c r="D23" s="198" t="s">
        <v>52</v>
      </c>
      <c r="E23" s="199">
        <v>365264.13875499996</v>
      </c>
      <c r="F23" s="200">
        <v>8653.8342370000028</v>
      </c>
      <c r="G23" s="200">
        <v>214129.82448199997</v>
      </c>
      <c r="H23" s="255"/>
      <c r="I23" s="200">
        <v>117066.60255099995</v>
      </c>
      <c r="J23" s="200">
        <v>5429.3263240000006</v>
      </c>
      <c r="K23" s="200">
        <v>19984.551161000029</v>
      </c>
      <c r="L23" s="200">
        <v>111.69000000000001</v>
      </c>
      <c r="M23" s="200">
        <v>1655.819999999999</v>
      </c>
      <c r="N23" s="200">
        <v>3580.0199999999959</v>
      </c>
      <c r="O23" s="200">
        <v>10822.59</v>
      </c>
      <c r="P23" s="221"/>
      <c r="Q23" s="266">
        <v>1473.9860019999999</v>
      </c>
      <c r="R23" s="266">
        <v>10061.392092999999</v>
      </c>
      <c r="S23" s="206">
        <f t="shared" si="0"/>
        <v>11535.378094999998</v>
      </c>
      <c r="T23" s="199">
        <v>7020.3973270000015</v>
      </c>
      <c r="U23" s="199">
        <v>308.85833500000012</v>
      </c>
      <c r="V23" s="199">
        <v>1513.4294969999994</v>
      </c>
      <c r="W23" s="199">
        <v>24.749999999999996</v>
      </c>
      <c r="X23" s="199">
        <v>105.48000000000002</v>
      </c>
      <c r="Y23" s="206">
        <f t="shared" si="1"/>
        <v>130.23000000000002</v>
      </c>
      <c r="Z23" s="268">
        <f t="shared" si="2"/>
        <v>3.7632056480936711E-3</v>
      </c>
      <c r="AA23" s="199">
        <v>313.55999999999995</v>
      </c>
      <c r="AB23" s="199">
        <v>1109.43</v>
      </c>
      <c r="AC23" s="163">
        <v>1</v>
      </c>
      <c r="AD23" s="223">
        <f t="shared" si="3"/>
        <v>11535.378094999998</v>
      </c>
      <c r="AE23" s="223"/>
      <c r="AF23" s="223">
        <f t="shared" si="4"/>
        <v>7020.3973270000015</v>
      </c>
      <c r="AG23" s="238"/>
      <c r="AH23" s="199">
        <v>0</v>
      </c>
      <c r="AI23" s="199">
        <v>0</v>
      </c>
      <c r="AJ23" s="183">
        <f t="shared" si="5"/>
        <v>0</v>
      </c>
      <c r="AK23" s="199">
        <v>0</v>
      </c>
      <c r="AL23" s="199">
        <v>0</v>
      </c>
      <c r="AM23" s="199">
        <v>0</v>
      </c>
      <c r="AN23" s="199">
        <v>0</v>
      </c>
      <c r="AO23" s="199">
        <v>0</v>
      </c>
      <c r="AP23" s="206">
        <f t="shared" si="6"/>
        <v>0</v>
      </c>
      <c r="AQ23" s="208" t="e">
        <f t="shared" si="7"/>
        <v>#DIV/0!</v>
      </c>
      <c r="AR23" s="199">
        <v>0</v>
      </c>
      <c r="AS23" s="199">
        <v>0</v>
      </c>
      <c r="AT23" s="235">
        <v>0</v>
      </c>
      <c r="AU23" s="223">
        <f t="shared" si="8"/>
        <v>0</v>
      </c>
      <c r="AV23" s="238"/>
      <c r="AW23" s="199">
        <v>3534.5409040000004</v>
      </c>
      <c r="AX23" s="199">
        <v>152977.36629999999</v>
      </c>
      <c r="AY23" s="206">
        <f t="shared" si="9"/>
        <v>156511.90720399999</v>
      </c>
      <c r="AZ23" s="199">
        <v>60034.004074999888</v>
      </c>
      <c r="BA23" s="199">
        <v>1975.7637299999988</v>
      </c>
      <c r="BB23" s="199">
        <v>7694.3793419999975</v>
      </c>
      <c r="BC23" s="199">
        <v>48.42</v>
      </c>
      <c r="BD23" s="199">
        <v>927.00000000000034</v>
      </c>
      <c r="BE23" s="206">
        <f t="shared" si="10"/>
        <v>975.4200000000003</v>
      </c>
      <c r="BF23" s="251">
        <f t="shared" si="11"/>
        <v>2.0774138262605649E-3</v>
      </c>
      <c r="BG23" s="199">
        <v>1453.4999999999968</v>
      </c>
      <c r="BH23" s="199">
        <v>7092.36</v>
      </c>
      <c r="BI23" s="235">
        <v>1</v>
      </c>
      <c r="BJ23" s="223">
        <f t="shared" si="12"/>
        <v>156511.90720399999</v>
      </c>
      <c r="BK23" s="238"/>
      <c r="BL23" s="260">
        <v>3645.3073310000027</v>
      </c>
      <c r="BM23" s="260">
        <v>51091.066088999971</v>
      </c>
      <c r="BN23" s="262">
        <f>SUM(BL23:BM23)</f>
        <v>54736.373419999974</v>
      </c>
      <c r="BO23" s="260">
        <v>50012.201149000059</v>
      </c>
      <c r="BP23" s="260">
        <v>3144.7042590000019</v>
      </c>
      <c r="BQ23" s="260">
        <v>10776.742322000031</v>
      </c>
      <c r="BR23" s="260">
        <v>38.52000000000001</v>
      </c>
      <c r="BS23" s="260">
        <v>623.33999999999855</v>
      </c>
      <c r="BT23" s="206">
        <f t="shared" si="14"/>
        <v>661.85999999999854</v>
      </c>
      <c r="BU23" s="208">
        <f t="shared" si="15"/>
        <v>4.0305922043309466E-3</v>
      </c>
      <c r="BV23" s="260">
        <v>1812.9599999999991</v>
      </c>
      <c r="BW23" s="280">
        <v>2620.8000000000011</v>
      </c>
      <c r="BX23" s="179">
        <v>1</v>
      </c>
      <c r="BY23" s="263">
        <f t="shared" si="16"/>
        <v>54736.373419999974</v>
      </c>
      <c r="BZ23" s="235">
        <f t="shared" si="17"/>
        <v>50012.201149000059</v>
      </c>
    </row>
    <row r="24" spans="2:78" s="196" customFormat="1" x14ac:dyDescent="0.35">
      <c r="B24" s="285"/>
      <c r="C24" s="197">
        <v>3</v>
      </c>
      <c r="D24" s="198" t="s">
        <v>55</v>
      </c>
      <c r="E24" s="199">
        <v>307158.06207200018</v>
      </c>
      <c r="F24" s="200">
        <v>6548.3313550000003</v>
      </c>
      <c r="G24" s="200">
        <v>169397.13025700004</v>
      </c>
      <c r="H24" s="255"/>
      <c r="I24" s="200">
        <v>103050.50690400014</v>
      </c>
      <c r="J24" s="200">
        <v>9747.3205730000136</v>
      </c>
      <c r="K24" s="200">
        <v>18414.772982999992</v>
      </c>
      <c r="L24" s="200">
        <v>19.53</v>
      </c>
      <c r="M24" s="200">
        <v>4291.4699999999975</v>
      </c>
      <c r="N24" s="200">
        <v>3154.1399999999949</v>
      </c>
      <c r="O24" s="200">
        <v>14192.369999999999</v>
      </c>
      <c r="P24" s="221"/>
      <c r="Q24" s="266">
        <v>2481.6457</v>
      </c>
      <c r="R24" s="266">
        <v>24095.821100000001</v>
      </c>
      <c r="S24" s="206">
        <f t="shared" si="0"/>
        <v>26577.466800000002</v>
      </c>
      <c r="T24" s="199">
        <v>11257.435503999992</v>
      </c>
      <c r="U24" s="199">
        <v>1206.3914009999994</v>
      </c>
      <c r="V24" s="199">
        <v>2961.133323</v>
      </c>
      <c r="W24" s="199">
        <v>4.05</v>
      </c>
      <c r="X24" s="199">
        <v>965.97</v>
      </c>
      <c r="Y24" s="206">
        <f t="shared" si="1"/>
        <v>970.02</v>
      </c>
      <c r="Z24" s="268">
        <f t="shared" si="2"/>
        <v>1.2165945025279836E-2</v>
      </c>
      <c r="AA24" s="199">
        <v>521.27999999999963</v>
      </c>
      <c r="AB24" s="199">
        <v>3370.77</v>
      </c>
      <c r="AC24" s="163">
        <v>1</v>
      </c>
      <c r="AD24" s="223">
        <f t="shared" si="3"/>
        <v>26577.466800000002</v>
      </c>
      <c r="AE24" s="223"/>
      <c r="AF24" s="223">
        <f t="shared" si="4"/>
        <v>11257.435503999992</v>
      </c>
      <c r="AG24" s="238"/>
      <c r="AH24" s="199">
        <v>2402.142417</v>
      </c>
      <c r="AI24" s="199">
        <v>70489.146420999983</v>
      </c>
      <c r="AJ24" s="183">
        <f t="shared" si="5"/>
        <v>72891.288837999979</v>
      </c>
      <c r="AK24" s="199">
        <v>37646.162454000012</v>
      </c>
      <c r="AL24" s="199">
        <v>4467.6877199999981</v>
      </c>
      <c r="AM24" s="199">
        <v>7119.5337259999978</v>
      </c>
      <c r="AN24" s="199">
        <v>6.3</v>
      </c>
      <c r="AO24" s="199">
        <v>1799.3700000000003</v>
      </c>
      <c r="AP24" s="206">
        <f t="shared" si="6"/>
        <v>1805.6700000000003</v>
      </c>
      <c r="AQ24" s="208">
        <f t="shared" si="7"/>
        <v>8.2573653120291707E-3</v>
      </c>
      <c r="AR24" s="199">
        <v>1242.179999999998</v>
      </c>
      <c r="AS24" s="199">
        <v>6284.7</v>
      </c>
      <c r="AT24" s="235">
        <v>1</v>
      </c>
      <c r="AU24" s="223">
        <f t="shared" si="8"/>
        <v>72891.288837999979</v>
      </c>
      <c r="AV24" s="238"/>
      <c r="AW24" s="199">
        <v>1664.1693410000003</v>
      </c>
      <c r="AX24" s="199">
        <v>41225.769127000007</v>
      </c>
      <c r="AY24" s="206">
        <f t="shared" si="9"/>
        <v>42889.938468000008</v>
      </c>
      <c r="AZ24" s="199">
        <v>34030.24811700001</v>
      </c>
      <c r="BA24" s="199">
        <v>753.79816300000039</v>
      </c>
      <c r="BB24" s="199">
        <v>3833.8104850000022</v>
      </c>
      <c r="BC24" s="199">
        <v>9.3600000000000012</v>
      </c>
      <c r="BD24" s="199">
        <v>408.33000000000015</v>
      </c>
      <c r="BE24" s="206">
        <f t="shared" si="10"/>
        <v>417.69000000000017</v>
      </c>
      <c r="BF24" s="251">
        <f t="shared" si="11"/>
        <v>3.2462158952239798E-3</v>
      </c>
      <c r="BG24" s="199">
        <v>736.38000000000011</v>
      </c>
      <c r="BH24" s="199">
        <v>2215.35</v>
      </c>
      <c r="BI24" s="235">
        <v>1</v>
      </c>
      <c r="BJ24" s="223">
        <f t="shared" si="12"/>
        <v>42889.938468000008</v>
      </c>
      <c r="BK24" s="238"/>
      <c r="BL24" s="260">
        <v>0.37389699999948789</v>
      </c>
      <c r="BM24" s="260">
        <v>33586.39360900005</v>
      </c>
      <c r="BN24" s="262">
        <f t="shared" ref="BN24:BN27" si="22">SUM(BL24:BM24)</f>
        <v>33586.767506000047</v>
      </c>
      <c r="BO24" s="260">
        <v>20116.660829000131</v>
      </c>
      <c r="BP24" s="260">
        <v>3319.4432890000162</v>
      </c>
      <c r="BQ24" s="260">
        <v>4500.295448999992</v>
      </c>
      <c r="BR24" s="260">
        <v>-0.17999999999999972</v>
      </c>
      <c r="BS24" s="260">
        <v>1117.7999999999975</v>
      </c>
      <c r="BT24" s="206">
        <f t="shared" si="14"/>
        <v>1117.6199999999974</v>
      </c>
      <c r="BU24" s="208">
        <f t="shared" si="15"/>
        <v>1.1091868246429116E-2</v>
      </c>
      <c r="BV24" s="260">
        <v>654.299999999997</v>
      </c>
      <c r="BW24" s="280">
        <v>2321.5499999999993</v>
      </c>
      <c r="BX24" s="179">
        <v>1</v>
      </c>
      <c r="BY24" s="263">
        <f t="shared" si="16"/>
        <v>33586.767506000047</v>
      </c>
      <c r="BZ24" s="235">
        <f t="shared" si="17"/>
        <v>20116.660829000131</v>
      </c>
    </row>
    <row r="25" spans="2:78" s="196" customFormat="1" x14ac:dyDescent="0.35">
      <c r="B25" s="285"/>
      <c r="C25" s="197">
        <v>4</v>
      </c>
      <c r="D25" s="198" t="s">
        <v>54</v>
      </c>
      <c r="E25" s="199">
        <v>238802.64209799978</v>
      </c>
      <c r="F25" s="200">
        <v>5974.598422</v>
      </c>
      <c r="G25" s="200">
        <v>108693.40882499993</v>
      </c>
      <c r="H25" s="255"/>
      <c r="I25" s="200">
        <v>109993.16525599983</v>
      </c>
      <c r="J25" s="200">
        <v>11054.018861000006</v>
      </c>
      <c r="K25" s="200">
        <v>3087.4507339999977</v>
      </c>
      <c r="L25" s="200">
        <v>43.290000000000013</v>
      </c>
      <c r="M25" s="200">
        <v>4186.7099999999919</v>
      </c>
      <c r="N25" s="200">
        <v>6227.9099999999962</v>
      </c>
      <c r="O25" s="200">
        <v>6914.16</v>
      </c>
      <c r="P25" s="221"/>
      <c r="Q25" s="266">
        <v>1136.2302049999998</v>
      </c>
      <c r="R25" s="266">
        <v>22646.416300000008</v>
      </c>
      <c r="S25" s="206">
        <f t="shared" si="0"/>
        <v>23782.646505000008</v>
      </c>
      <c r="T25" s="199">
        <v>14857.507685999997</v>
      </c>
      <c r="U25" s="199">
        <v>2394.042664000001</v>
      </c>
      <c r="V25" s="199">
        <v>428.64937200000003</v>
      </c>
      <c r="W25" s="199">
        <v>1.44</v>
      </c>
      <c r="X25" s="199">
        <v>844.74000000000024</v>
      </c>
      <c r="Y25" s="206">
        <f t="shared" si="1"/>
        <v>846.18000000000029</v>
      </c>
      <c r="Z25" s="268">
        <f t="shared" si="2"/>
        <v>1.1859908019097053E-2</v>
      </c>
      <c r="AA25" s="199">
        <v>752.66999999999985</v>
      </c>
      <c r="AB25" s="199">
        <v>1872.54</v>
      </c>
      <c r="AC25" s="163">
        <v>1</v>
      </c>
      <c r="AD25" s="223">
        <f t="shared" si="3"/>
        <v>23782.646505000008</v>
      </c>
      <c r="AE25" s="223"/>
      <c r="AF25" s="223">
        <f t="shared" si="4"/>
        <v>14857.507685999997</v>
      </c>
      <c r="AG25" s="238"/>
      <c r="AH25" s="199">
        <v>2295.649011</v>
      </c>
      <c r="AI25" s="199">
        <v>34506.086530999994</v>
      </c>
      <c r="AJ25" s="183">
        <f t="shared" si="5"/>
        <v>36801.735541999995</v>
      </c>
      <c r="AK25" s="199">
        <v>40555.288861000015</v>
      </c>
      <c r="AL25" s="199">
        <v>4540.1932939999933</v>
      </c>
      <c r="AM25" s="199">
        <v>980.95532700000035</v>
      </c>
      <c r="AN25" s="199">
        <v>22.679999999999996</v>
      </c>
      <c r="AO25" s="199">
        <v>1365.2100000000003</v>
      </c>
      <c r="AP25" s="206">
        <f t="shared" si="6"/>
        <v>1387.8900000000003</v>
      </c>
      <c r="AQ25" s="208">
        <f t="shared" si="7"/>
        <v>1.2570874530415105E-2</v>
      </c>
      <c r="AR25" s="199">
        <v>2083.9499999999994</v>
      </c>
      <c r="AS25" s="199">
        <v>1861.6499999999999</v>
      </c>
      <c r="AT25" s="235">
        <v>1</v>
      </c>
      <c r="AU25" s="223">
        <f t="shared" si="8"/>
        <v>36801.735541999995</v>
      </c>
      <c r="AV25" s="238"/>
      <c r="AW25" s="199">
        <v>759.60102800000004</v>
      </c>
      <c r="AX25" s="199">
        <v>19971.631469999993</v>
      </c>
      <c r="AY25" s="206">
        <f t="shared" si="9"/>
        <v>20731.232497999994</v>
      </c>
      <c r="AZ25" s="199">
        <v>8700.5439189999997</v>
      </c>
      <c r="BA25" s="199">
        <v>16.47645</v>
      </c>
      <c r="BB25" s="199">
        <v>19.621832999999999</v>
      </c>
      <c r="BC25" s="199">
        <v>0</v>
      </c>
      <c r="BD25" s="199">
        <v>10.979999999999999</v>
      </c>
      <c r="BE25" s="206">
        <f t="shared" si="10"/>
        <v>10.979999999999999</v>
      </c>
      <c r="BF25" s="251">
        <f t="shared" si="11"/>
        <v>1.7654521989240586E-4</v>
      </c>
      <c r="BG25" s="199">
        <v>0.62999999999999989</v>
      </c>
      <c r="BH25" s="199">
        <v>628.91999999999996</v>
      </c>
      <c r="BI25" s="235">
        <v>1</v>
      </c>
      <c r="BJ25" s="223">
        <f t="shared" si="12"/>
        <v>20731.232497999994</v>
      </c>
      <c r="BK25" s="238"/>
      <c r="BL25" s="260">
        <v>1783.1181779999997</v>
      </c>
      <c r="BM25" s="260">
        <v>31569.274523999935</v>
      </c>
      <c r="BN25" s="262">
        <f t="shared" si="22"/>
        <v>33352.392701999932</v>
      </c>
      <c r="BO25" s="260">
        <v>45879.824789999824</v>
      </c>
      <c r="BP25" s="260">
        <v>4103.306453000012</v>
      </c>
      <c r="BQ25" s="260">
        <v>1658.2242019999974</v>
      </c>
      <c r="BR25" s="260">
        <v>19.170000000000016</v>
      </c>
      <c r="BS25" s="260">
        <v>1965.7799999999911</v>
      </c>
      <c r="BT25" s="206">
        <f t="shared" si="14"/>
        <v>1984.9499999999912</v>
      </c>
      <c r="BU25" s="208">
        <f t="shared" si="15"/>
        <v>1.9838156917609154E-2</v>
      </c>
      <c r="BV25" s="260">
        <v>3390.6599999999971</v>
      </c>
      <c r="BW25" s="280">
        <v>2551.0500000000002</v>
      </c>
      <c r="BX25" s="179">
        <v>1</v>
      </c>
      <c r="BY25" s="263">
        <f t="shared" si="16"/>
        <v>33352.392701999932</v>
      </c>
      <c r="BZ25" s="235">
        <f t="shared" si="17"/>
        <v>45879.824789999824</v>
      </c>
    </row>
    <row r="26" spans="2:78" s="196" customFormat="1" x14ac:dyDescent="0.35">
      <c r="B26" s="285"/>
      <c r="C26" s="197">
        <v>7</v>
      </c>
      <c r="D26" s="198" t="s">
        <v>58</v>
      </c>
      <c r="E26" s="199">
        <v>150883.29256000015</v>
      </c>
      <c r="F26" s="200">
        <v>7790.0633119999993</v>
      </c>
      <c r="G26" s="200">
        <v>69578.114882000082</v>
      </c>
      <c r="H26" s="255"/>
      <c r="I26" s="200">
        <v>63699.866238000068</v>
      </c>
      <c r="J26" s="200">
        <v>6404.7232439999952</v>
      </c>
      <c r="K26" s="200">
        <v>3410.5248840000013</v>
      </c>
      <c r="L26" s="200">
        <v>118.97999999999999</v>
      </c>
      <c r="M26" s="200">
        <v>1671.5700000000004</v>
      </c>
      <c r="N26" s="200">
        <v>2584.3499999999981</v>
      </c>
      <c r="O26" s="200">
        <v>1645.29</v>
      </c>
      <c r="P26" s="221"/>
      <c r="Q26" s="266">
        <v>0</v>
      </c>
      <c r="R26" s="266">
        <v>0</v>
      </c>
      <c r="S26" s="206">
        <f t="shared" si="0"/>
        <v>0</v>
      </c>
      <c r="T26" s="199">
        <v>0</v>
      </c>
      <c r="U26" s="199">
        <v>0</v>
      </c>
      <c r="V26" s="199">
        <v>0</v>
      </c>
      <c r="W26" s="199">
        <v>0</v>
      </c>
      <c r="X26" s="199">
        <v>0</v>
      </c>
      <c r="Y26" s="206">
        <f t="shared" si="1"/>
        <v>0</v>
      </c>
      <c r="Z26" s="268" t="e">
        <f t="shared" si="2"/>
        <v>#DIV/0!</v>
      </c>
      <c r="AA26" s="199">
        <v>0</v>
      </c>
      <c r="AB26" s="199">
        <v>0</v>
      </c>
      <c r="AC26" s="163">
        <v>0</v>
      </c>
      <c r="AD26" s="223">
        <f t="shared" si="3"/>
        <v>0</v>
      </c>
      <c r="AE26" s="223"/>
      <c r="AF26" s="223">
        <f t="shared" si="4"/>
        <v>0</v>
      </c>
      <c r="AG26" s="238"/>
      <c r="AH26" s="199">
        <v>2491.1532069999998</v>
      </c>
      <c r="AI26" s="199">
        <v>30501.916670000013</v>
      </c>
      <c r="AJ26" s="183">
        <f t="shared" si="5"/>
        <v>32993.069877000016</v>
      </c>
      <c r="AK26" s="199">
        <v>21168.513182999988</v>
      </c>
      <c r="AL26" s="199">
        <v>1555.4425620000004</v>
      </c>
      <c r="AM26" s="199">
        <v>1516.0078820000001</v>
      </c>
      <c r="AN26" s="199">
        <v>39.69</v>
      </c>
      <c r="AO26" s="199">
        <v>836.91000000000008</v>
      </c>
      <c r="AP26" s="206">
        <f t="shared" si="6"/>
        <v>876.60000000000014</v>
      </c>
      <c r="AQ26" s="208">
        <f t="shared" si="7"/>
        <v>8.8564053326755515E-3</v>
      </c>
      <c r="AR26" s="199">
        <v>1045.08</v>
      </c>
      <c r="AS26" s="199">
        <v>746.73</v>
      </c>
      <c r="AT26" s="235">
        <v>1</v>
      </c>
      <c r="AU26" s="223">
        <f t="shared" si="8"/>
        <v>32993.069877000016</v>
      </c>
      <c r="AV26" s="238"/>
      <c r="AW26" s="199">
        <v>1281.887187</v>
      </c>
      <c r="AX26" s="199">
        <v>5427.734203</v>
      </c>
      <c r="AY26" s="206">
        <f t="shared" si="9"/>
        <v>6709.6213900000002</v>
      </c>
      <c r="AZ26" s="199">
        <v>3780.3382870000005</v>
      </c>
      <c r="BA26" s="199">
        <v>204.38289900000004</v>
      </c>
      <c r="BB26" s="199">
        <v>44.040134999999999</v>
      </c>
      <c r="BC26" s="199">
        <v>30.689999999999998</v>
      </c>
      <c r="BD26" s="199">
        <v>198.27</v>
      </c>
      <c r="BE26" s="206">
        <f t="shared" si="10"/>
        <v>228.96</v>
      </c>
      <c r="BF26" s="251">
        <f t="shared" si="11"/>
        <v>1.1374710369462441E-2</v>
      </c>
      <c r="BG26" s="199">
        <v>111.96</v>
      </c>
      <c r="BH26" s="199">
        <v>22.05</v>
      </c>
      <c r="BI26" s="235">
        <v>1</v>
      </c>
      <c r="BJ26" s="223">
        <f t="shared" si="12"/>
        <v>6709.6213900000002</v>
      </c>
      <c r="BK26" s="238"/>
      <c r="BL26" s="260">
        <v>4017.0229179999997</v>
      </c>
      <c r="BM26" s="260">
        <v>33648.464009000068</v>
      </c>
      <c r="BN26" s="262">
        <f t="shared" si="22"/>
        <v>37665.486927000071</v>
      </c>
      <c r="BO26" s="260">
        <v>38751.014768000081</v>
      </c>
      <c r="BP26" s="260">
        <v>4644.8977829999949</v>
      </c>
      <c r="BQ26" s="260">
        <v>1850.4768670000012</v>
      </c>
      <c r="BR26" s="260">
        <v>48.599999999999994</v>
      </c>
      <c r="BS26" s="260">
        <v>636.39000000000033</v>
      </c>
      <c r="BT26" s="206">
        <f t="shared" si="14"/>
        <v>684.99000000000035</v>
      </c>
      <c r="BU26" s="208">
        <f t="shared" si="15"/>
        <v>6.0620482735967074E-3</v>
      </c>
      <c r="BV26" s="260">
        <v>1427.3099999999981</v>
      </c>
      <c r="BW26" s="280">
        <v>876.51</v>
      </c>
      <c r="BX26" s="179">
        <v>1</v>
      </c>
      <c r="BY26" s="263">
        <f t="shared" si="16"/>
        <v>37665.486927000071</v>
      </c>
      <c r="BZ26" s="235">
        <f t="shared" si="17"/>
        <v>38751.014768000081</v>
      </c>
    </row>
    <row r="27" spans="2:78" s="196" customFormat="1" x14ac:dyDescent="0.35">
      <c r="B27" s="285"/>
      <c r="C27" s="197">
        <v>8</v>
      </c>
      <c r="D27" s="198" t="s">
        <v>59</v>
      </c>
      <c r="E27" s="199">
        <v>233729.29942600004</v>
      </c>
      <c r="F27" s="200">
        <v>10403.207467</v>
      </c>
      <c r="G27" s="200">
        <v>106048.59798699996</v>
      </c>
      <c r="H27" s="255"/>
      <c r="I27" s="200">
        <v>107852.99417400004</v>
      </c>
      <c r="J27" s="200">
        <v>8120.0501310000163</v>
      </c>
      <c r="K27" s="200">
        <v>1304.4496670000005</v>
      </c>
      <c r="L27" s="200">
        <v>23.759999999999994</v>
      </c>
      <c r="M27" s="200">
        <v>3142.98</v>
      </c>
      <c r="N27" s="200">
        <v>5522.3099999999986</v>
      </c>
      <c r="O27" s="200">
        <v>2128.86</v>
      </c>
      <c r="P27" s="221"/>
      <c r="Q27" s="266">
        <v>276.40369599999997</v>
      </c>
      <c r="R27" s="266">
        <v>7984.6320480000004</v>
      </c>
      <c r="S27" s="206">
        <f t="shared" si="0"/>
        <v>8261.0357440000007</v>
      </c>
      <c r="T27" s="199">
        <v>3733.0740110000011</v>
      </c>
      <c r="U27" s="199">
        <v>284.69232900000009</v>
      </c>
      <c r="V27" s="199">
        <v>4.7647600000000008</v>
      </c>
      <c r="W27" s="199">
        <v>9.36</v>
      </c>
      <c r="X27" s="199">
        <v>180.99</v>
      </c>
      <c r="Y27" s="206">
        <f t="shared" si="1"/>
        <v>190.35000000000002</v>
      </c>
      <c r="Z27" s="268">
        <f t="shared" si="2"/>
        <v>7.6806349671206557E-3</v>
      </c>
      <c r="AA27" s="199">
        <v>156.15000000000003</v>
      </c>
      <c r="AB27" s="199">
        <v>817.56</v>
      </c>
      <c r="AC27" s="163">
        <v>0</v>
      </c>
      <c r="AD27" s="223">
        <f t="shared" si="3"/>
        <v>0</v>
      </c>
      <c r="AE27" s="223"/>
      <c r="AF27" s="223">
        <f t="shared" si="4"/>
        <v>0</v>
      </c>
      <c r="AG27" s="238"/>
      <c r="AH27" s="199">
        <v>2639.203719000001</v>
      </c>
      <c r="AI27" s="199">
        <v>49039.025892999976</v>
      </c>
      <c r="AJ27" s="183">
        <f t="shared" si="5"/>
        <v>51678.229611999981</v>
      </c>
      <c r="AK27" s="199">
        <v>34093.010464999978</v>
      </c>
      <c r="AL27" s="199">
        <v>2811.5264570000027</v>
      </c>
      <c r="AM27" s="199">
        <v>711.04221299999983</v>
      </c>
      <c r="AN27" s="199">
        <v>11.249999999999998</v>
      </c>
      <c r="AO27" s="199">
        <v>190.8000000000001</v>
      </c>
      <c r="AP27" s="206">
        <f t="shared" si="6"/>
        <v>202.0500000000001</v>
      </c>
      <c r="AQ27" s="208">
        <f t="shared" si="7"/>
        <v>1.3032567196218537E-3</v>
      </c>
      <c r="AR27" s="199">
        <v>325.71000000000021</v>
      </c>
      <c r="AS27" s="199">
        <v>656.37</v>
      </c>
      <c r="AT27" s="235">
        <v>1</v>
      </c>
      <c r="AU27" s="223">
        <f t="shared" si="8"/>
        <v>51678.229611999981</v>
      </c>
      <c r="AV27" s="238"/>
      <c r="AW27" s="199">
        <v>6518.9133079999992</v>
      </c>
      <c r="AX27" s="199">
        <v>25499.459851999993</v>
      </c>
      <c r="AY27" s="206">
        <f t="shared" si="9"/>
        <v>32018.373159999992</v>
      </c>
      <c r="AZ27" s="199">
        <v>22891.247279999989</v>
      </c>
      <c r="BA27" s="199">
        <v>649.40834200000018</v>
      </c>
      <c r="BB27" s="199">
        <v>183.10272900000007</v>
      </c>
      <c r="BC27" s="199">
        <v>1.08</v>
      </c>
      <c r="BD27" s="199">
        <v>107.91000000000005</v>
      </c>
      <c r="BE27" s="206">
        <f t="shared" si="10"/>
        <v>108.99000000000005</v>
      </c>
      <c r="BF27" s="251">
        <f t="shared" si="11"/>
        <v>1.1346610216095073E-3</v>
      </c>
      <c r="BG27" s="199">
        <v>322.74</v>
      </c>
      <c r="BH27" s="199">
        <v>219.69</v>
      </c>
      <c r="BI27" s="235">
        <v>1</v>
      </c>
      <c r="BJ27" s="223">
        <f t="shared" si="12"/>
        <v>32018.373159999992</v>
      </c>
      <c r="BK27" s="238"/>
      <c r="BL27" s="260">
        <v>968.68674400000054</v>
      </c>
      <c r="BM27" s="260">
        <v>23525.480193999989</v>
      </c>
      <c r="BN27" s="262">
        <f t="shared" si="22"/>
        <v>24494.166937999988</v>
      </c>
      <c r="BO27" s="260">
        <v>47135.662418000065</v>
      </c>
      <c r="BP27" s="260">
        <v>4374.4230030000135</v>
      </c>
      <c r="BQ27" s="260">
        <v>405.53996500000062</v>
      </c>
      <c r="BR27" s="260">
        <v>2.0699999999999967</v>
      </c>
      <c r="BS27" s="260">
        <v>2663.2799999999997</v>
      </c>
      <c r="BT27" s="206">
        <f t="shared" si="14"/>
        <v>2665.35</v>
      </c>
      <c r="BU27" s="208">
        <f t="shared" si="15"/>
        <v>3.6271901071339076E-2</v>
      </c>
      <c r="BV27" s="260">
        <v>4717.7099999999982</v>
      </c>
      <c r="BW27" s="280">
        <v>435.24000000000024</v>
      </c>
      <c r="BX27" s="179">
        <v>1</v>
      </c>
      <c r="BY27" s="263">
        <f t="shared" si="16"/>
        <v>24494.166937999988</v>
      </c>
      <c r="BZ27" s="235">
        <f t="shared" si="17"/>
        <v>47135.662418000065</v>
      </c>
    </row>
    <row r="28" spans="2:78" s="201" customFormat="1" x14ac:dyDescent="0.35">
      <c r="B28" s="286" t="s">
        <v>181</v>
      </c>
      <c r="C28" s="202">
        <v>3</v>
      </c>
      <c r="D28" s="203" t="s">
        <v>63</v>
      </c>
      <c r="E28" s="204">
        <v>204140.15611399984</v>
      </c>
      <c r="F28" s="205">
        <v>20258.28799999999</v>
      </c>
      <c r="G28" s="205">
        <v>73221.104133999936</v>
      </c>
      <c r="H28" s="205">
        <v>260.36242900000002</v>
      </c>
      <c r="I28" s="205">
        <v>43688.005391999905</v>
      </c>
      <c r="J28" s="205">
        <v>62779.950316000009</v>
      </c>
      <c r="K28" s="205">
        <v>3932.4458430000022</v>
      </c>
      <c r="L28" s="205">
        <v>325.52999999999986</v>
      </c>
      <c r="M28" s="205">
        <v>2899.1699999999955</v>
      </c>
      <c r="N28" s="205">
        <v>1922.669999999996</v>
      </c>
      <c r="O28" s="205">
        <v>5004.54</v>
      </c>
      <c r="P28" s="221"/>
      <c r="Q28" s="267">
        <v>3772.2691369999993</v>
      </c>
      <c r="R28" s="267">
        <v>6491.9977860000035</v>
      </c>
      <c r="S28" s="206">
        <f t="shared" si="0"/>
        <v>10264.266923000003</v>
      </c>
      <c r="T28" s="204">
        <v>6040.3184819999979</v>
      </c>
      <c r="U28" s="204">
        <v>1035.0486149999999</v>
      </c>
      <c r="V28" s="204">
        <v>72.641749000000004</v>
      </c>
      <c r="W28" s="204">
        <v>81.270000000000053</v>
      </c>
      <c r="X28" s="204">
        <v>218.16000000000008</v>
      </c>
      <c r="Y28" s="206">
        <f t="shared" si="1"/>
        <v>299.43000000000012</v>
      </c>
      <c r="Z28" s="268">
        <f t="shared" si="2"/>
        <v>9.7240261529391251E-3</v>
      </c>
      <c r="AA28" s="204">
        <v>225.09000000000003</v>
      </c>
      <c r="AB28" s="204">
        <v>431.37</v>
      </c>
      <c r="AC28" s="163">
        <v>1</v>
      </c>
      <c r="AD28" s="223">
        <f t="shared" si="3"/>
        <v>10264.266923000003</v>
      </c>
      <c r="AE28" s="223"/>
      <c r="AF28" s="223">
        <f t="shared" si="4"/>
        <v>6040.3184819999979</v>
      </c>
      <c r="AG28" s="238"/>
      <c r="AH28" s="204">
        <v>11136.390612000007</v>
      </c>
      <c r="AI28" s="204">
        <v>28049.335719000006</v>
      </c>
      <c r="AJ28" s="183">
        <f t="shared" si="5"/>
        <v>39185.726331000013</v>
      </c>
      <c r="AK28" s="204">
        <v>16415.003796000026</v>
      </c>
      <c r="AL28" s="204">
        <v>6279.072200999999</v>
      </c>
      <c r="AM28" s="204">
        <v>249.313321</v>
      </c>
      <c r="AN28" s="204">
        <v>142.65000000000003</v>
      </c>
      <c r="AO28" s="204">
        <v>1012.9499999999996</v>
      </c>
      <c r="AP28" s="206">
        <f t="shared" si="6"/>
        <v>1155.5999999999997</v>
      </c>
      <c r="AQ28" s="208">
        <f t="shared" si="7"/>
        <v>9.8301099932723811E-3</v>
      </c>
      <c r="AR28" s="204">
        <v>475.8299999999997</v>
      </c>
      <c r="AS28" s="204">
        <v>1846.8</v>
      </c>
      <c r="AT28" s="235">
        <v>1</v>
      </c>
      <c r="AU28" s="223">
        <f t="shared" si="8"/>
        <v>39185.726331000013</v>
      </c>
      <c r="AV28" s="238"/>
      <c r="AW28" s="204">
        <v>0</v>
      </c>
      <c r="AX28" s="204">
        <v>0</v>
      </c>
      <c r="AY28" s="206">
        <f t="shared" si="9"/>
        <v>0</v>
      </c>
      <c r="AZ28" s="204">
        <v>0</v>
      </c>
      <c r="BA28" s="204">
        <v>0</v>
      </c>
      <c r="BB28" s="204">
        <v>0</v>
      </c>
      <c r="BC28" s="204">
        <v>0</v>
      </c>
      <c r="BD28" s="204">
        <v>0</v>
      </c>
      <c r="BE28" s="206">
        <f t="shared" si="10"/>
        <v>0</v>
      </c>
      <c r="BF28" s="251" t="e">
        <f t="shared" si="11"/>
        <v>#DIV/0!</v>
      </c>
      <c r="BG28" s="204">
        <v>0</v>
      </c>
      <c r="BH28" s="204">
        <v>0</v>
      </c>
      <c r="BI28" s="235">
        <v>0</v>
      </c>
      <c r="BJ28" s="223">
        <f t="shared" si="12"/>
        <v>0</v>
      </c>
      <c r="BK28" s="238"/>
      <c r="BL28" s="261">
        <v>5349.6282509999837</v>
      </c>
      <c r="BM28" s="261">
        <v>38679.770628999926</v>
      </c>
      <c r="BN28" s="256">
        <f t="shared" si="13"/>
        <v>44029.398879999906</v>
      </c>
      <c r="BO28" s="261">
        <v>21232.683113999879</v>
      </c>
      <c r="BP28" s="261">
        <v>55465.829500000007</v>
      </c>
      <c r="BQ28" s="261">
        <v>3610.4907730000023</v>
      </c>
      <c r="BR28" s="261">
        <v>101.60999999999979</v>
      </c>
      <c r="BS28" s="261">
        <v>1668.0599999999959</v>
      </c>
      <c r="BT28" s="206">
        <f t="shared" si="14"/>
        <v>1769.6699999999955</v>
      </c>
      <c r="BU28" s="208">
        <f t="shared" si="15"/>
        <v>1.3397639191207594E-2</v>
      </c>
      <c r="BV28" s="261">
        <v>1221.7499999999964</v>
      </c>
      <c r="BW28" s="281">
        <v>2726.37</v>
      </c>
      <c r="BX28" s="179">
        <v>1</v>
      </c>
      <c r="BY28" s="263">
        <f t="shared" si="16"/>
        <v>44029.398879999906</v>
      </c>
      <c r="BZ28" s="235">
        <f t="shared" si="17"/>
        <v>21232.683113999879</v>
      </c>
    </row>
    <row r="29" spans="2:78" s="201" customFormat="1" x14ac:dyDescent="0.35">
      <c r="B29" s="286"/>
      <c r="C29" s="202">
        <v>4</v>
      </c>
      <c r="D29" s="203" t="s">
        <v>64</v>
      </c>
      <c r="E29" s="204">
        <v>87753.293682999982</v>
      </c>
      <c r="F29" s="205">
        <v>14729.364350999995</v>
      </c>
      <c r="G29" s="205">
        <v>58569.842073</v>
      </c>
      <c r="H29" s="205"/>
      <c r="I29" s="205">
        <v>6876.7495510000035</v>
      </c>
      <c r="J29" s="205">
        <v>7383.3139769999998</v>
      </c>
      <c r="K29" s="205">
        <v>194.023731</v>
      </c>
      <c r="L29" s="205">
        <v>0.81</v>
      </c>
      <c r="M29" s="205">
        <v>107.00999999999999</v>
      </c>
      <c r="N29" s="205">
        <v>21.86999999999999</v>
      </c>
      <c r="O29" s="205">
        <v>3393</v>
      </c>
      <c r="P29" s="221"/>
      <c r="Q29" s="267">
        <v>0</v>
      </c>
      <c r="R29" s="267">
        <v>0</v>
      </c>
      <c r="S29" s="206">
        <f t="shared" si="0"/>
        <v>0</v>
      </c>
      <c r="T29" s="204">
        <v>0</v>
      </c>
      <c r="U29" s="204">
        <v>0</v>
      </c>
      <c r="V29" s="204">
        <v>0</v>
      </c>
      <c r="W29" s="204">
        <v>0</v>
      </c>
      <c r="X29" s="204">
        <v>0</v>
      </c>
      <c r="Y29" s="206">
        <f t="shared" si="1"/>
        <v>0</v>
      </c>
      <c r="Z29" s="268" t="e">
        <f t="shared" si="2"/>
        <v>#DIV/0!</v>
      </c>
      <c r="AA29" s="204">
        <v>0</v>
      </c>
      <c r="AB29" s="204">
        <v>0</v>
      </c>
      <c r="AC29" s="163">
        <v>0</v>
      </c>
      <c r="AD29" s="223">
        <f t="shared" si="3"/>
        <v>0</v>
      </c>
      <c r="AE29" s="223"/>
      <c r="AF29" s="223">
        <f t="shared" si="4"/>
        <v>0</v>
      </c>
      <c r="AG29" s="238"/>
      <c r="AH29" s="204">
        <v>100.970201</v>
      </c>
      <c r="AI29" s="204">
        <v>2585.4362660000002</v>
      </c>
      <c r="AJ29" s="183">
        <f t="shared" si="5"/>
        <v>2686.4064670000002</v>
      </c>
      <c r="AK29" s="204">
        <v>755.95363900000052</v>
      </c>
      <c r="AL29" s="204">
        <v>835.78336900000011</v>
      </c>
      <c r="AM29" s="204">
        <v>0</v>
      </c>
      <c r="AN29" s="204">
        <v>0</v>
      </c>
      <c r="AO29" s="204">
        <v>20.609999999999996</v>
      </c>
      <c r="AP29" s="206">
        <f t="shared" si="6"/>
        <v>20.609999999999996</v>
      </c>
      <c r="AQ29" s="208">
        <f t="shared" si="7"/>
        <v>2.5573196328967881E-3</v>
      </c>
      <c r="AR29" s="204">
        <v>7.4699999999999989</v>
      </c>
      <c r="AS29" s="204">
        <v>140.57999999999998</v>
      </c>
      <c r="AT29" s="235">
        <v>0</v>
      </c>
      <c r="AU29" s="223">
        <f t="shared" si="8"/>
        <v>0</v>
      </c>
      <c r="AV29" s="238"/>
      <c r="AW29" s="204">
        <v>14615.842370999995</v>
      </c>
      <c r="AX29" s="204">
        <v>52052.347412000003</v>
      </c>
      <c r="AY29" s="206">
        <f t="shared" si="9"/>
        <v>66668.189782999994</v>
      </c>
      <c r="AZ29" s="204">
        <v>4812.0541400000056</v>
      </c>
      <c r="BA29" s="204">
        <v>624.41379300000006</v>
      </c>
      <c r="BB29" s="204">
        <v>133.61118200000001</v>
      </c>
      <c r="BC29" s="204">
        <v>0</v>
      </c>
      <c r="BD29" s="204">
        <v>26.729999999999997</v>
      </c>
      <c r="BE29" s="206">
        <f t="shared" si="10"/>
        <v>26.729999999999997</v>
      </c>
      <c r="BF29" s="251">
        <f t="shared" si="11"/>
        <v>1.3364694660229095E-4</v>
      </c>
      <c r="BG29" s="204">
        <v>0.81</v>
      </c>
      <c r="BH29" s="204">
        <v>2984.67</v>
      </c>
      <c r="BI29" s="235">
        <v>1</v>
      </c>
      <c r="BJ29" s="223">
        <f t="shared" si="12"/>
        <v>66668.189782999994</v>
      </c>
      <c r="BK29" s="238"/>
      <c r="BL29" s="261">
        <v>12.551778999999442</v>
      </c>
      <c r="BM29" s="261">
        <v>3932.058395</v>
      </c>
      <c r="BN29" s="256">
        <f t="shared" si="13"/>
        <v>3944.6101739999995</v>
      </c>
      <c r="BO29" s="261">
        <v>1308.7417719999976</v>
      </c>
      <c r="BP29" s="261">
        <v>5923.1168149999994</v>
      </c>
      <c r="BQ29" s="261">
        <v>60.412548999999984</v>
      </c>
      <c r="BR29" s="261">
        <v>0.81</v>
      </c>
      <c r="BS29" s="261">
        <v>59.67</v>
      </c>
      <c r="BT29" s="206">
        <f t="shared" si="14"/>
        <v>60.480000000000004</v>
      </c>
      <c r="BU29" s="208">
        <f t="shared" si="15"/>
        <v>5.1107711816189222E-3</v>
      </c>
      <c r="BV29" s="261">
        <v>13.589999999999991</v>
      </c>
      <c r="BW29" s="281">
        <v>267.75</v>
      </c>
      <c r="BX29" s="179">
        <v>0</v>
      </c>
      <c r="BY29" s="263">
        <f t="shared" si="16"/>
        <v>0</v>
      </c>
      <c r="BZ29" s="235">
        <f t="shared" si="17"/>
        <v>0</v>
      </c>
    </row>
    <row r="30" spans="2:78" s="201" customFormat="1" x14ac:dyDescent="0.35">
      <c r="B30" s="286"/>
      <c r="C30" s="202">
        <v>5</v>
      </c>
      <c r="D30" s="203" t="s">
        <v>65</v>
      </c>
      <c r="E30" s="204">
        <v>297260.79917800019</v>
      </c>
      <c r="F30" s="205">
        <v>53935.520608999905</v>
      </c>
      <c r="G30" s="205">
        <v>153491.28082800016</v>
      </c>
      <c r="H30" s="205"/>
      <c r="I30" s="205">
        <v>55198.435663000142</v>
      </c>
      <c r="J30" s="205">
        <v>32772.962413000001</v>
      </c>
      <c r="K30" s="205">
        <v>1862.599665</v>
      </c>
      <c r="L30" s="205">
        <v>313.29000000000019</v>
      </c>
      <c r="M30" s="205">
        <v>3661.1099999999988</v>
      </c>
      <c r="N30" s="205">
        <v>3256.2899999999872</v>
      </c>
      <c r="O30" s="205">
        <v>10221.48</v>
      </c>
      <c r="P30" s="221"/>
      <c r="Q30" s="267">
        <v>12087.996746999981</v>
      </c>
      <c r="R30" s="267">
        <v>72103.877150999993</v>
      </c>
      <c r="S30" s="206">
        <f t="shared" si="0"/>
        <v>84191.873897999976</v>
      </c>
      <c r="T30" s="204">
        <v>23424.351263999946</v>
      </c>
      <c r="U30" s="204">
        <v>10273.525658999997</v>
      </c>
      <c r="V30" s="204">
        <v>494.17027500000017</v>
      </c>
      <c r="W30" s="204">
        <v>246.42000000000016</v>
      </c>
      <c r="X30" s="204">
        <v>2359.35</v>
      </c>
      <c r="Y30" s="206">
        <f t="shared" si="1"/>
        <v>2605.77</v>
      </c>
      <c r="Z30" s="268">
        <f t="shared" si="2"/>
        <v>1.0316791393101821E-2</v>
      </c>
      <c r="AA30" s="204">
        <v>1342.6199999999988</v>
      </c>
      <c r="AB30" s="204">
        <v>4745.88</v>
      </c>
      <c r="AC30" s="163">
        <v>1</v>
      </c>
      <c r="AD30" s="223">
        <f t="shared" si="3"/>
        <v>84191.873897999976</v>
      </c>
      <c r="AE30" s="228">
        <v>1</v>
      </c>
      <c r="AF30" s="223">
        <f t="shared" si="4"/>
        <v>23424.351263999946</v>
      </c>
      <c r="AG30" s="238"/>
      <c r="AH30" s="204">
        <v>11652.762866999992</v>
      </c>
      <c r="AI30" s="204">
        <v>14593.942508000004</v>
      </c>
      <c r="AJ30" s="183">
        <f t="shared" si="5"/>
        <v>26246.705374999998</v>
      </c>
      <c r="AK30" s="204">
        <v>3982.579570999997</v>
      </c>
      <c r="AL30" s="204">
        <v>469.53703699999994</v>
      </c>
      <c r="AM30" s="204">
        <v>536.44878500000004</v>
      </c>
      <c r="AN30" s="204">
        <v>42.030000000000015</v>
      </c>
      <c r="AO30" s="204">
        <v>157.86000000000001</v>
      </c>
      <c r="AP30" s="206">
        <f t="shared" si="6"/>
        <v>199.89000000000004</v>
      </c>
      <c r="AQ30" s="208">
        <f t="shared" si="7"/>
        <v>2.5386043333067293E-3</v>
      </c>
      <c r="AR30" s="204">
        <v>259.01999999999992</v>
      </c>
      <c r="AS30" s="204">
        <v>935.37</v>
      </c>
      <c r="AT30" s="235">
        <v>1</v>
      </c>
      <c r="AU30" s="223">
        <f t="shared" si="8"/>
        <v>26246.705374999998</v>
      </c>
      <c r="AV30" s="238"/>
      <c r="AW30" s="204">
        <v>29598.876669000001</v>
      </c>
      <c r="AX30" s="204">
        <v>53566.567661000001</v>
      </c>
      <c r="AY30" s="206">
        <f t="shared" si="9"/>
        <v>83165.444329999998</v>
      </c>
      <c r="AZ30" s="204">
        <v>10351.965979000004</v>
      </c>
      <c r="BA30" s="204">
        <v>2859.0019630000002</v>
      </c>
      <c r="BB30" s="204">
        <v>135.25899899999999</v>
      </c>
      <c r="BC30" s="204">
        <v>23.399999999999995</v>
      </c>
      <c r="BD30" s="204">
        <v>365.76</v>
      </c>
      <c r="BE30" s="206">
        <f t="shared" si="10"/>
        <v>389.15999999999997</v>
      </c>
      <c r="BF30" s="251">
        <f t="shared" si="11"/>
        <v>1.5597824438389554E-3</v>
      </c>
      <c r="BG30" s="204">
        <v>431.54999999999978</v>
      </c>
      <c r="BH30" s="204">
        <v>3540.6</v>
      </c>
      <c r="BI30" s="235">
        <v>1</v>
      </c>
      <c r="BJ30" s="223">
        <f t="shared" si="12"/>
        <v>83165.444329999998</v>
      </c>
      <c r="BK30" s="238"/>
      <c r="BL30" s="261">
        <v>595.88432599993394</v>
      </c>
      <c r="BM30" s="261">
        <v>13226.893508000154</v>
      </c>
      <c r="BN30" s="256">
        <f t="shared" si="13"/>
        <v>13822.777834000088</v>
      </c>
      <c r="BO30" s="261">
        <v>17439.538849000193</v>
      </c>
      <c r="BP30" s="261">
        <v>19170.897754000005</v>
      </c>
      <c r="BQ30" s="261">
        <v>696.72160599999984</v>
      </c>
      <c r="BR30" s="261">
        <v>1.4400000000000546</v>
      </c>
      <c r="BS30" s="261">
        <v>778.13999999999851</v>
      </c>
      <c r="BT30" s="206">
        <f t="shared" si="14"/>
        <v>779.57999999999856</v>
      </c>
      <c r="BU30" s="208">
        <f t="shared" si="15"/>
        <v>1.8799405092138434E-2</v>
      </c>
      <c r="BV30" s="261">
        <v>1223.0999999999888</v>
      </c>
      <c r="BW30" s="281">
        <v>999.6299999999992</v>
      </c>
      <c r="BX30" s="179">
        <v>0</v>
      </c>
      <c r="BY30" s="263">
        <f t="shared" si="16"/>
        <v>0</v>
      </c>
      <c r="BZ30" s="235">
        <f t="shared" si="17"/>
        <v>0</v>
      </c>
    </row>
    <row r="31" spans="2:78" s="201" customFormat="1" x14ac:dyDescent="0.35">
      <c r="B31" s="286"/>
      <c r="C31" s="202">
        <v>6</v>
      </c>
      <c r="D31" s="203" t="s">
        <v>66</v>
      </c>
      <c r="E31" s="204">
        <v>230781.78774899995</v>
      </c>
      <c r="F31" s="205">
        <v>17505.584293999997</v>
      </c>
      <c r="G31" s="205">
        <v>126862.87215100005</v>
      </c>
      <c r="H31" s="205"/>
      <c r="I31" s="205">
        <v>69964.957728999914</v>
      </c>
      <c r="J31" s="205">
        <v>11401.872387999996</v>
      </c>
      <c r="K31" s="205">
        <v>5046.5011869999998</v>
      </c>
      <c r="L31" s="205">
        <v>212.58</v>
      </c>
      <c r="M31" s="205">
        <v>4285.619999999999</v>
      </c>
      <c r="N31" s="205">
        <v>4629.4200000000037</v>
      </c>
      <c r="O31" s="205">
        <v>12046.59</v>
      </c>
      <c r="P31" s="221"/>
      <c r="Q31" s="267">
        <v>11315.683635000001</v>
      </c>
      <c r="R31" s="267">
        <v>37693.052430999989</v>
      </c>
      <c r="S31" s="206">
        <f t="shared" si="0"/>
        <v>49008.73606599999</v>
      </c>
      <c r="T31" s="204">
        <v>19928.951375000051</v>
      </c>
      <c r="U31" s="204">
        <v>4152.9281759999985</v>
      </c>
      <c r="V31" s="204">
        <v>713.75394799999958</v>
      </c>
      <c r="W31" s="204">
        <v>157.13999999999999</v>
      </c>
      <c r="X31" s="204">
        <v>1765.9799999999998</v>
      </c>
      <c r="Y31" s="206">
        <f t="shared" si="1"/>
        <v>1923.12</v>
      </c>
      <c r="Z31" s="268">
        <f t="shared" si="2"/>
        <v>1.3080116963977859E-2</v>
      </c>
      <c r="AA31" s="204">
        <v>1879.6499999999944</v>
      </c>
      <c r="AB31" s="204">
        <v>3630.69</v>
      </c>
      <c r="AC31" s="163">
        <v>1</v>
      </c>
      <c r="AD31" s="223">
        <f t="shared" si="3"/>
        <v>49008.73606599999</v>
      </c>
      <c r="AE31" s="228">
        <v>1</v>
      </c>
      <c r="AF31" s="223">
        <f t="shared" si="4"/>
        <v>19928.951375000051</v>
      </c>
      <c r="AG31" s="238"/>
      <c r="AH31" s="204">
        <v>6045.0905129999983</v>
      </c>
      <c r="AI31" s="204">
        <v>50379.382065999991</v>
      </c>
      <c r="AJ31" s="183">
        <f t="shared" si="5"/>
        <v>56424.472578999987</v>
      </c>
      <c r="AK31" s="204">
        <v>15663.15964300003</v>
      </c>
      <c r="AL31" s="204">
        <v>1348.988472</v>
      </c>
      <c r="AM31" s="204">
        <v>478.6810430000001</v>
      </c>
      <c r="AN31" s="204">
        <v>50.130000000000017</v>
      </c>
      <c r="AO31" s="204">
        <v>1135.1700000000003</v>
      </c>
      <c r="AP31" s="206">
        <f t="shared" si="6"/>
        <v>1185.3000000000004</v>
      </c>
      <c r="AQ31" s="208">
        <f t="shared" si="7"/>
        <v>7.0022807824533942E-3</v>
      </c>
      <c r="AR31" s="204">
        <v>1006.1100000000002</v>
      </c>
      <c r="AS31" s="204">
        <v>4537.8899999999994</v>
      </c>
      <c r="AT31" s="235">
        <v>1</v>
      </c>
      <c r="AU31" s="223">
        <f t="shared" si="8"/>
        <v>56424.472578999987</v>
      </c>
      <c r="AV31" s="238"/>
      <c r="AW31" s="204">
        <v>0</v>
      </c>
      <c r="AX31" s="204">
        <v>0</v>
      </c>
      <c r="AY31" s="206">
        <f t="shared" si="9"/>
        <v>0</v>
      </c>
      <c r="AZ31" s="204">
        <v>0</v>
      </c>
      <c r="BA31" s="204">
        <v>0</v>
      </c>
      <c r="BB31" s="204">
        <v>0</v>
      </c>
      <c r="BC31" s="204">
        <v>0</v>
      </c>
      <c r="BD31" s="204">
        <v>0</v>
      </c>
      <c r="BE31" s="206">
        <f t="shared" si="10"/>
        <v>0</v>
      </c>
      <c r="BF31" s="251" t="e">
        <f t="shared" si="11"/>
        <v>#DIV/0!</v>
      </c>
      <c r="BG31" s="204">
        <v>0</v>
      </c>
      <c r="BH31" s="204">
        <v>0</v>
      </c>
      <c r="BI31" s="235">
        <v>0</v>
      </c>
      <c r="BJ31" s="223">
        <f t="shared" si="12"/>
        <v>0</v>
      </c>
      <c r="BK31" s="238"/>
      <c r="BL31" s="261">
        <v>144.81014599999617</v>
      </c>
      <c r="BM31" s="261">
        <v>38790.437654000067</v>
      </c>
      <c r="BN31" s="256">
        <f t="shared" si="13"/>
        <v>38935.247800000063</v>
      </c>
      <c r="BO31" s="261">
        <v>34372.846710999831</v>
      </c>
      <c r="BP31" s="261">
        <v>5899.9557399999976</v>
      </c>
      <c r="BQ31" s="261">
        <v>3854.0661960000002</v>
      </c>
      <c r="BR31" s="261">
        <v>5.3100000000000023</v>
      </c>
      <c r="BS31" s="261">
        <v>1384.4699999999989</v>
      </c>
      <c r="BT31" s="206">
        <f t="shared" si="14"/>
        <v>1389.7799999999988</v>
      </c>
      <c r="BU31" s="208">
        <f t="shared" si="15"/>
        <v>1.1898216299524846E-2</v>
      </c>
      <c r="BV31" s="261">
        <v>1743.6600000000089</v>
      </c>
      <c r="BW31" s="281">
        <v>3878.01</v>
      </c>
      <c r="BX31" s="179">
        <v>1</v>
      </c>
      <c r="BY31" s="263">
        <f t="shared" si="16"/>
        <v>38935.247800000063</v>
      </c>
      <c r="BZ31" s="235">
        <f t="shared" si="17"/>
        <v>34372.846710999831</v>
      </c>
    </row>
    <row r="32" spans="2:78" s="201" customFormat="1" x14ac:dyDescent="0.35">
      <c r="B32" s="286"/>
      <c r="C32" s="202">
        <v>8</v>
      </c>
      <c r="D32" s="203" t="s">
        <v>68</v>
      </c>
      <c r="E32" s="204">
        <v>156043.94736199995</v>
      </c>
      <c r="F32" s="205">
        <v>10877.186795999984</v>
      </c>
      <c r="G32" s="205">
        <v>105056.35893399999</v>
      </c>
      <c r="H32" s="205"/>
      <c r="I32" s="205">
        <v>30695.85890599999</v>
      </c>
      <c r="J32" s="205">
        <v>7717.4148329999998</v>
      </c>
      <c r="K32" s="205">
        <v>1697.1278930000005</v>
      </c>
      <c r="L32" s="205">
        <v>123.66000000000003</v>
      </c>
      <c r="M32" s="205">
        <v>3175.2</v>
      </c>
      <c r="N32" s="205">
        <v>2745.3600000000015</v>
      </c>
      <c r="O32" s="205">
        <v>7710.03</v>
      </c>
      <c r="P32" s="221"/>
      <c r="Q32" s="267">
        <v>6701.7953849999994</v>
      </c>
      <c r="R32" s="267">
        <v>25722.958208</v>
      </c>
      <c r="S32" s="206">
        <f t="shared" si="0"/>
        <v>32424.753593000001</v>
      </c>
      <c r="T32" s="204">
        <v>3902.5180859999946</v>
      </c>
      <c r="U32" s="204">
        <v>130.32412599999998</v>
      </c>
      <c r="V32" s="204">
        <v>35.714988000000012</v>
      </c>
      <c r="W32" s="204">
        <v>45.990000000000023</v>
      </c>
      <c r="X32" s="204">
        <v>455.04</v>
      </c>
      <c r="Y32" s="206">
        <f t="shared" si="1"/>
        <v>501.03000000000003</v>
      </c>
      <c r="Z32" s="268">
        <f t="shared" si="2"/>
        <v>5.1506945001443235E-3</v>
      </c>
      <c r="AA32" s="204">
        <v>205.20000000000007</v>
      </c>
      <c r="AB32" s="204">
        <v>1866.06</v>
      </c>
      <c r="AC32" s="163">
        <v>1</v>
      </c>
      <c r="AD32" s="223">
        <f t="shared" si="3"/>
        <v>32424.753593000001</v>
      </c>
      <c r="AE32" s="228">
        <v>1</v>
      </c>
      <c r="AF32" s="223">
        <f t="shared" si="4"/>
        <v>3902.5180859999946</v>
      </c>
      <c r="AG32" s="238"/>
      <c r="AH32" s="204">
        <v>4175.1392129999986</v>
      </c>
      <c r="AI32" s="204">
        <v>78342.693024000007</v>
      </c>
      <c r="AJ32" s="183">
        <f t="shared" si="5"/>
        <v>82517.83223700001</v>
      </c>
      <c r="AK32" s="204">
        <v>25592.473223999958</v>
      </c>
      <c r="AL32" s="204">
        <v>7556.2719210000005</v>
      </c>
      <c r="AM32" s="204">
        <v>845.44406100000049</v>
      </c>
      <c r="AN32" s="204">
        <v>74.520000000000024</v>
      </c>
      <c r="AO32" s="204">
        <v>2701.3499999999995</v>
      </c>
      <c r="AP32" s="206">
        <f t="shared" si="6"/>
        <v>2775.8699999999994</v>
      </c>
      <c r="AQ32" s="208">
        <f t="shared" si="7"/>
        <v>1.1213212646479469E-2</v>
      </c>
      <c r="AR32" s="204">
        <v>2498.6700000000028</v>
      </c>
      <c r="AS32" s="204">
        <v>5754.15</v>
      </c>
      <c r="AT32" s="235">
        <v>1</v>
      </c>
      <c r="AU32" s="223">
        <f t="shared" si="8"/>
        <v>82517.83223700001</v>
      </c>
      <c r="AV32" s="238"/>
      <c r="AW32" s="204">
        <v>0</v>
      </c>
      <c r="AX32" s="204">
        <v>0</v>
      </c>
      <c r="AY32" s="206">
        <f t="shared" si="9"/>
        <v>0</v>
      </c>
      <c r="AZ32" s="204">
        <v>0</v>
      </c>
      <c r="BA32" s="204">
        <v>0</v>
      </c>
      <c r="BB32" s="204">
        <v>0</v>
      </c>
      <c r="BC32" s="204">
        <v>0</v>
      </c>
      <c r="BD32" s="204">
        <v>0</v>
      </c>
      <c r="BE32" s="206">
        <f t="shared" si="10"/>
        <v>0</v>
      </c>
      <c r="BF32" s="251" t="e">
        <f t="shared" si="11"/>
        <v>#DIV/0!</v>
      </c>
      <c r="BG32" s="204">
        <v>0</v>
      </c>
      <c r="BH32" s="204">
        <v>0</v>
      </c>
      <c r="BI32" s="235">
        <v>0</v>
      </c>
      <c r="BJ32" s="223">
        <f t="shared" si="12"/>
        <v>0</v>
      </c>
      <c r="BK32" s="238"/>
      <c r="BL32" s="261">
        <v>0.25219799998558301</v>
      </c>
      <c r="BM32" s="261">
        <v>990.70770199998515</v>
      </c>
      <c r="BN32" s="256">
        <f t="shared" si="13"/>
        <v>990.95989999997073</v>
      </c>
      <c r="BO32" s="261">
        <v>1200.8675960000364</v>
      </c>
      <c r="BP32" s="261">
        <v>30.818785999998909</v>
      </c>
      <c r="BQ32" s="261">
        <v>815.96884399999999</v>
      </c>
      <c r="BR32" s="261">
        <v>3.1499999999999773</v>
      </c>
      <c r="BS32" s="261">
        <v>18.8100000000004</v>
      </c>
      <c r="BT32" s="206">
        <f t="shared" si="14"/>
        <v>21.960000000000377</v>
      </c>
      <c r="BU32" s="208">
        <f t="shared" si="15"/>
        <v>7.3867772046077168E-3</v>
      </c>
      <c r="BV32" s="261">
        <v>41.489999999998417</v>
      </c>
      <c r="BW32" s="281">
        <v>89.820000000000618</v>
      </c>
      <c r="BX32" s="179">
        <v>0</v>
      </c>
      <c r="BY32" s="263">
        <f t="shared" si="16"/>
        <v>0</v>
      </c>
      <c r="BZ32" s="235">
        <f t="shared" si="17"/>
        <v>0</v>
      </c>
    </row>
    <row r="33" spans="5:78" x14ac:dyDescent="0.35">
      <c r="AC33" t="s">
        <v>198</v>
      </c>
      <c r="AE33" s="225">
        <f>SUM(AE16:AE17,AE30:AE32)</f>
        <v>5</v>
      </c>
      <c r="BL33" s="273" t="s">
        <v>224</v>
      </c>
      <c r="BM33" s="273"/>
      <c r="BN33" s="274">
        <f>SUM(BN6:BN32)</f>
        <v>652481.93341899966</v>
      </c>
      <c r="BO33" s="273"/>
      <c r="BP33" s="273"/>
      <c r="BQ33" s="273"/>
      <c r="BR33" s="273"/>
      <c r="BS33" s="273"/>
      <c r="BT33" s="274">
        <f>SUM(BT6:BT32)</f>
        <v>43892.819999999963</v>
      </c>
      <c r="BU33" s="275">
        <f>(BT33/BN33)/3</f>
        <v>2.2423517419607297E-2</v>
      </c>
      <c r="BV33" s="273"/>
      <c r="BW33" s="273"/>
      <c r="BX33" s="272">
        <f>SUM(BX6:BX32)</f>
        <v>19</v>
      </c>
      <c r="BY33" s="264">
        <f>SUM(BY6:BY32)</f>
        <v>592331.73965399968</v>
      </c>
      <c r="BZ33" s="225">
        <f>SUM(BZ6:BZ32)</f>
        <v>547604.49461699976</v>
      </c>
    </row>
    <row r="34" spans="5:78" ht="70.5" customHeight="1" thickBot="1" x14ac:dyDescent="0.4">
      <c r="E34" s="209">
        <f>SUM(E6:E32)</f>
        <v>5413120.0033199992</v>
      </c>
      <c r="G34" s="209">
        <f>SUM(F6:G32)</f>
        <v>3049802.1535149994</v>
      </c>
      <c r="I34" s="209">
        <f>SUM(F6:I32)</f>
        <v>4916877.8418739988</v>
      </c>
      <c r="Q34" s="269" t="s">
        <v>223</v>
      </c>
      <c r="S34" s="211">
        <f>SUM(S6:S32)</f>
        <v>465736.63548899995</v>
      </c>
      <c r="Y34" s="211">
        <f>SUM(Y6:Y32)</f>
        <v>15641.37</v>
      </c>
      <c r="AC34" s="224">
        <f>SUM(AC6:AC32)</f>
        <v>16</v>
      </c>
      <c r="AD34" s="225">
        <f>SUM(AD6:AD32)</f>
        <v>447563.57391599996</v>
      </c>
      <c r="AE34" s="225"/>
      <c r="AF34" s="225">
        <f>SUM(AF6:AF32)</f>
        <v>224117.68237199995</v>
      </c>
      <c r="AG34" s="239"/>
      <c r="AH34" s="254" t="s">
        <v>223</v>
      </c>
      <c r="AJ34" s="211">
        <f>SUM(AJ6:AJ32)</f>
        <v>1168425.6108780005</v>
      </c>
      <c r="AK34" s="4"/>
      <c r="AL34" s="4"/>
      <c r="AM34" s="4"/>
      <c r="AN34" s="4"/>
      <c r="AO34" s="4"/>
      <c r="AP34" s="211">
        <f>SUM(AP6:AP32)</f>
        <v>43440.479999999981</v>
      </c>
      <c r="AS34" s="250" t="s">
        <v>213</v>
      </c>
      <c r="AT34" s="225">
        <f>SUM(AT6:AT32)</f>
        <v>23</v>
      </c>
      <c r="AU34" s="225">
        <f>SUM(AU6:AU32)</f>
        <v>1150378.8610590005</v>
      </c>
      <c r="AV34" s="239"/>
      <c r="AW34" s="269" t="s">
        <v>223</v>
      </c>
      <c r="AY34" s="211">
        <f>SUM(AY6:AY32)</f>
        <v>763157.97372899996</v>
      </c>
      <c r="BE34" s="211">
        <f>SUM(BE6:BE32)</f>
        <v>6141.0599999999977</v>
      </c>
      <c r="BH34" s="250" t="s">
        <v>213</v>
      </c>
      <c r="BI34" s="225">
        <f>SUM(BI6:BI32)</f>
        <v>17</v>
      </c>
      <c r="BJ34" s="225">
        <f>SUM(BJ6:BJ32)</f>
        <v>763157.97372899996</v>
      </c>
      <c r="BL34" s="305" t="s">
        <v>188</v>
      </c>
      <c r="BM34" s="306"/>
      <c r="BN34" s="306"/>
    </row>
    <row r="35" spans="5:78" ht="63.75" customHeight="1" thickBot="1" x14ac:dyDescent="0.4">
      <c r="R35" s="302" t="s">
        <v>228</v>
      </c>
      <c r="S35" s="303"/>
      <c r="T35" s="303"/>
      <c r="U35" s="304"/>
      <c r="V35" s="13"/>
      <c r="W35" s="13"/>
      <c r="X35" s="210" t="s">
        <v>226</v>
      </c>
      <c r="Y35" s="252">
        <f>Y34/S34/3</f>
        <v>1.119471736322779E-2</v>
      </c>
      <c r="AD35" s="139"/>
      <c r="AE35" s="139"/>
      <c r="AJ35" t="s">
        <v>214</v>
      </c>
      <c r="AO35" s="114" t="s">
        <v>226</v>
      </c>
      <c r="AP35" s="252">
        <f>AP34/AJ34/3</f>
        <v>1.2392881382597422E-2</v>
      </c>
      <c r="AX35" t="s">
        <v>219</v>
      </c>
      <c r="BD35" s="210" t="s">
        <v>220</v>
      </c>
      <c r="BE35" s="252">
        <f>BE34/AY34/3</f>
        <v>2.6823017913285975E-3</v>
      </c>
      <c r="BF35" s="4"/>
      <c r="BL35" s="226" t="s">
        <v>186</v>
      </c>
      <c r="BM35" s="212"/>
      <c r="BN35" s="35">
        <f>SUM(BN6:BN32)</f>
        <v>652481.93341899966</v>
      </c>
      <c r="BO35" s="233"/>
      <c r="BP35" s="212"/>
      <c r="BQ35" s="212"/>
      <c r="BR35" s="212"/>
      <c r="BS35" s="212"/>
      <c r="BT35" s="212"/>
      <c r="BU35" s="212"/>
      <c r="BV35" s="212"/>
      <c r="BW35" s="212"/>
      <c r="BX35" s="212"/>
      <c r="BY35" s="18"/>
    </row>
    <row r="36" spans="5:78" ht="44" thickBot="1" x14ac:dyDescent="0.4">
      <c r="R36" s="226" t="s">
        <v>186</v>
      </c>
      <c r="S36" s="212"/>
      <c r="T36" s="35">
        <f>SUM(S6:S32)</f>
        <v>465736.63548899995</v>
      </c>
      <c r="U36" s="233"/>
      <c r="AJ36" s="226" t="s">
        <v>186</v>
      </c>
      <c r="AK36" s="212"/>
      <c r="AL36" s="35">
        <f>SUM(AJ6:AJ32)</f>
        <v>1168425.6108780005</v>
      </c>
      <c r="AM36" s="233"/>
      <c r="AN36" s="172"/>
      <c r="AX36" s="226" t="s">
        <v>186</v>
      </c>
      <c r="AY36" s="212"/>
      <c r="AZ36" s="35">
        <f>AY34</f>
        <v>763157.97372899996</v>
      </c>
      <c r="BA36" s="233"/>
      <c r="BL36" s="227" t="s">
        <v>187</v>
      </c>
      <c r="BM36" s="213"/>
      <c r="BN36" s="214">
        <f>SUM(BY6:BY32)</f>
        <v>592331.73965399968</v>
      </c>
      <c r="BO36" s="234">
        <f>BN36/BN35</f>
        <v>0.90781324250648066</v>
      </c>
      <c r="BP36" s="25"/>
      <c r="BQ36" s="25"/>
      <c r="BR36" s="25"/>
      <c r="BS36" s="25"/>
      <c r="BT36" s="25"/>
      <c r="BU36" s="25"/>
      <c r="BV36" s="25"/>
      <c r="BW36" s="25"/>
      <c r="BX36" s="25"/>
      <c r="BY36" s="29"/>
    </row>
    <row r="37" spans="5:78" ht="64.5" customHeight="1" thickBot="1" x14ac:dyDescent="0.4">
      <c r="R37" s="227" t="s">
        <v>199</v>
      </c>
      <c r="S37" s="213"/>
      <c r="T37" s="214">
        <f>SUM(AD34)</f>
        <v>447563.57391599996</v>
      </c>
      <c r="U37" s="234">
        <f>T37/T36</f>
        <v>0.96097996123083773</v>
      </c>
      <c r="AJ37" s="227" t="s">
        <v>187</v>
      </c>
      <c r="AK37" s="213"/>
      <c r="AL37" s="214">
        <f>SUM(AU6:AU32)</f>
        <v>1150378.8610590005</v>
      </c>
      <c r="AM37" s="234">
        <f>AL37/AL36</f>
        <v>0.98455464374369628</v>
      </c>
      <c r="AN37" s="22"/>
      <c r="AX37" s="227" t="s">
        <v>187</v>
      </c>
      <c r="AY37" s="213"/>
      <c r="AZ37" s="214">
        <f>BJ34</f>
        <v>763157.97372899996</v>
      </c>
      <c r="BA37" s="234">
        <f>AZ37/AZ36</f>
        <v>1</v>
      </c>
      <c r="BL37" s="229" t="s">
        <v>221</v>
      </c>
      <c r="BM37" s="230"/>
      <c r="BN37" s="231">
        <f>BZ33</f>
        <v>547604.49461699976</v>
      </c>
      <c r="BO37" s="253">
        <f>BN37/(SUM(BO6:BO32))</f>
        <v>0.89292665344809796</v>
      </c>
    </row>
    <row r="38" spans="5:78" ht="42" customHeight="1" thickBot="1" x14ac:dyDescent="0.4">
      <c r="R38" s="229" t="s">
        <v>200</v>
      </c>
      <c r="S38" s="230"/>
      <c r="T38" s="231">
        <f>AF34</f>
        <v>224117.68237199995</v>
      </c>
      <c r="U38" s="232"/>
    </row>
    <row r="39" spans="5:78" x14ac:dyDescent="0.35">
      <c r="AX39" t="s">
        <v>229</v>
      </c>
      <c r="AY39" s="209">
        <f>AY34+(SUM(AZ6:AZ32))</f>
        <v>986281.2359829999</v>
      </c>
    </row>
    <row r="40" spans="5:78" x14ac:dyDescent="0.35">
      <c r="AX40" t="s">
        <v>230</v>
      </c>
      <c r="AY40" s="209">
        <f>SUM(BA6:BB32)</f>
        <v>33470.29291299999</v>
      </c>
    </row>
    <row r="41" spans="5:78" x14ac:dyDescent="0.35">
      <c r="AY41" s="209"/>
    </row>
    <row r="42" spans="5:78" x14ac:dyDescent="0.35">
      <c r="AX42" t="s">
        <v>231</v>
      </c>
      <c r="AY42" s="209">
        <f>SUM(AY39:AY40)</f>
        <v>1019751.5288959999</v>
      </c>
    </row>
  </sheetData>
  <mergeCells count="23">
    <mergeCell ref="R35:U35"/>
    <mergeCell ref="BL34:BN34"/>
    <mergeCell ref="BL3:BW3"/>
    <mergeCell ref="F4:K4"/>
    <mergeCell ref="L4:O4"/>
    <mergeCell ref="Q4:V4"/>
    <mergeCell ref="W4:AB4"/>
    <mergeCell ref="AH4:AM4"/>
    <mergeCell ref="BL4:BQ4"/>
    <mergeCell ref="BR4:BW4"/>
    <mergeCell ref="B6:B9"/>
    <mergeCell ref="F3:O3"/>
    <mergeCell ref="Q3:AB3"/>
    <mergeCell ref="AH3:AS3"/>
    <mergeCell ref="AW3:BH3"/>
    <mergeCell ref="AN4:AS4"/>
    <mergeCell ref="AW4:BB4"/>
    <mergeCell ref="BC4:BH4"/>
    <mergeCell ref="B10:B13"/>
    <mergeCell ref="B14:B17"/>
    <mergeCell ref="B18:B22"/>
    <mergeCell ref="B23:B27"/>
    <mergeCell ref="B28:B32"/>
  </mergeCells>
  <conditionalFormatting sqref="BR6:BR32">
    <cfRule type="colorScale" priority="21">
      <colorScale>
        <cfvo type="min"/>
        <cfvo type="max"/>
        <color rgb="FFFCFCFF"/>
        <color rgb="FFF8696B"/>
      </colorScale>
    </cfRule>
  </conditionalFormatting>
  <conditionalFormatting sqref="BS6:BS32">
    <cfRule type="colorScale" priority="20">
      <colorScale>
        <cfvo type="min"/>
        <cfvo type="max"/>
        <color rgb="FFFCFCFF"/>
        <color rgb="FFF8696B"/>
      </colorScale>
    </cfRule>
  </conditionalFormatting>
  <conditionalFormatting sqref="BT6:BU32 BU33">
    <cfRule type="colorScale" priority="19">
      <colorScale>
        <cfvo type="min"/>
        <cfvo type="max"/>
        <color rgb="FFFCFCFF"/>
        <color rgb="FFF8696B"/>
      </colorScale>
    </cfRule>
  </conditionalFormatting>
  <conditionalFormatting sqref="BL6:BL32">
    <cfRule type="colorScale" priority="18">
      <colorScale>
        <cfvo type="min"/>
        <cfvo type="max"/>
        <color rgb="FFFCFCFF"/>
        <color rgb="FFF8696B"/>
      </colorScale>
    </cfRule>
  </conditionalFormatting>
  <conditionalFormatting sqref="BM6:BM32">
    <cfRule type="colorScale" priority="17">
      <colorScale>
        <cfvo type="min"/>
        <cfvo type="max"/>
        <color rgb="FFFCFCFF"/>
        <color rgb="FFF8696B"/>
      </colorScale>
    </cfRule>
  </conditionalFormatting>
  <conditionalFormatting sqref="BN6:BN32">
    <cfRule type="colorScale" priority="16">
      <colorScale>
        <cfvo type="min"/>
        <cfvo type="max"/>
        <color rgb="FFFCFCFF"/>
        <color rgb="FFF8696B"/>
      </colorScale>
    </cfRule>
  </conditionalFormatting>
  <conditionalFormatting sqref="BU6:BU33">
    <cfRule type="colorScale" priority="15">
      <colorScale>
        <cfvo type="min"/>
        <cfvo type="max"/>
        <color rgb="FFFCFCFF"/>
        <color rgb="FFF8696B"/>
      </colorScale>
    </cfRule>
  </conditionalFormatting>
  <conditionalFormatting sqref="S6:S32">
    <cfRule type="colorScale" priority="14">
      <colorScale>
        <cfvo type="min"/>
        <cfvo type="max"/>
        <color rgb="FFFCFCFF"/>
        <color rgb="FFF8696B"/>
      </colorScale>
    </cfRule>
  </conditionalFormatting>
  <conditionalFormatting sqref="Q6:Q32">
    <cfRule type="colorScale" priority="13">
      <colorScale>
        <cfvo type="min"/>
        <cfvo type="max"/>
        <color rgb="FFFCFCFF"/>
        <color rgb="FFF8696B"/>
      </colorScale>
    </cfRule>
  </conditionalFormatting>
  <conditionalFormatting sqref="R6:R32">
    <cfRule type="colorScale" priority="12">
      <colorScale>
        <cfvo type="min"/>
        <cfvo type="max"/>
        <color rgb="FFFCFCFF"/>
        <color rgb="FFF8696B"/>
      </colorScale>
    </cfRule>
  </conditionalFormatting>
  <conditionalFormatting sqref="Y6:Z32">
    <cfRule type="colorScale" priority="11">
      <colorScale>
        <cfvo type="min"/>
        <cfvo type="max"/>
        <color rgb="FFFCFCFF"/>
        <color rgb="FFF8696B"/>
      </colorScale>
    </cfRule>
  </conditionalFormatting>
  <conditionalFormatting sqref="Z6:Z32">
    <cfRule type="colorScale" priority="5">
      <colorScale>
        <cfvo type="min"/>
        <cfvo type="max"/>
        <color rgb="FFFCFCFF"/>
        <color rgb="FFF8696B"/>
      </colorScale>
    </cfRule>
  </conditionalFormatting>
  <conditionalFormatting sqref="AJ6:AJ32">
    <cfRule type="colorScale" priority="9">
      <colorScale>
        <cfvo type="min"/>
        <cfvo type="max"/>
        <color rgb="FFFCFCFF"/>
        <color rgb="FFF8696B"/>
      </colorScale>
    </cfRule>
  </conditionalFormatting>
  <conditionalFormatting sqref="AP6:AP32">
    <cfRule type="colorScale" priority="8">
      <colorScale>
        <cfvo type="min"/>
        <cfvo type="max"/>
        <color rgb="FFFCFCFF"/>
        <color rgb="FFF8696B"/>
      </colorScale>
    </cfRule>
  </conditionalFormatting>
  <conditionalFormatting sqref="AQ6:AQ32">
    <cfRule type="colorScale" priority="6">
      <colorScale>
        <cfvo type="min"/>
        <cfvo type="max"/>
        <color rgb="FFFCFCFF"/>
        <color rgb="FFF8696B"/>
      </colorScale>
    </cfRule>
  </conditionalFormatting>
  <conditionalFormatting sqref="AY6:AY32">
    <cfRule type="colorScale" priority="4">
      <colorScale>
        <cfvo type="min"/>
        <cfvo type="max"/>
        <color rgb="FFFCFCFF"/>
        <color rgb="FFF8696B"/>
      </colorScale>
    </cfRule>
  </conditionalFormatting>
  <conditionalFormatting sqref="BE6:BF32">
    <cfRule type="colorScale" priority="3">
      <colorScale>
        <cfvo type="min"/>
        <cfvo type="max"/>
        <color rgb="FFFCFCFF"/>
        <color rgb="FFF8696B"/>
      </colorScale>
    </cfRule>
  </conditionalFormatting>
  <conditionalFormatting sqref="BF6:BF32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J141"/>
  <sheetViews>
    <sheetView topLeftCell="A4" zoomScale="85" zoomScaleNormal="85" workbookViewId="0">
      <selection activeCell="D37" sqref="D37"/>
    </sheetView>
  </sheetViews>
  <sheetFormatPr defaultColWidth="8.81640625" defaultRowHeight="14.5" x14ac:dyDescent="0.35"/>
  <cols>
    <col min="1" max="1" width="13.453125" customWidth="1"/>
    <col min="2" max="2" width="27.6328125" customWidth="1"/>
    <col min="3" max="3" width="18.6328125" customWidth="1"/>
    <col min="4" max="4" width="23.453125" customWidth="1"/>
    <col min="5" max="5" width="22.6328125" customWidth="1"/>
    <col min="6" max="6" width="27.6328125" customWidth="1"/>
    <col min="7" max="7" width="27" customWidth="1"/>
    <col min="10" max="10" width="13.36328125" bestFit="1" customWidth="1"/>
  </cols>
  <sheetData>
    <row r="3" spans="2:10" x14ac:dyDescent="0.35">
      <c r="B3" t="s">
        <v>153</v>
      </c>
    </row>
    <row r="4" spans="2:10" ht="15" thickBot="1" x14ac:dyDescent="0.4">
      <c r="C4" s="139"/>
      <c r="D4" s="139"/>
      <c r="E4" s="139"/>
      <c r="F4" s="139"/>
    </row>
    <row r="5" spans="2:10" ht="15" thickBot="1" x14ac:dyDescent="0.4">
      <c r="B5" s="136" t="s">
        <v>138</v>
      </c>
      <c r="C5" s="139"/>
      <c r="D5" s="138" t="s">
        <v>143</v>
      </c>
      <c r="E5" s="139"/>
      <c r="F5" s="138" t="s">
        <v>148</v>
      </c>
    </row>
    <row r="6" spans="2:10" ht="15" thickBot="1" x14ac:dyDescent="0.4">
      <c r="B6" s="137" t="s">
        <v>139</v>
      </c>
      <c r="C6" s="139"/>
      <c r="D6" s="137" t="s">
        <v>144</v>
      </c>
      <c r="E6" s="139"/>
      <c r="F6" s="137" t="s">
        <v>149</v>
      </c>
    </row>
    <row r="7" spans="2:10" ht="15" thickBot="1" x14ac:dyDescent="0.4">
      <c r="B7" s="137" t="s">
        <v>140</v>
      </c>
      <c r="C7" s="139"/>
      <c r="D7" s="137" t="s">
        <v>145</v>
      </c>
      <c r="E7" s="139"/>
      <c r="F7" s="137" t="s">
        <v>150</v>
      </c>
    </row>
    <row r="8" spans="2:10" ht="15" thickBot="1" x14ac:dyDescent="0.4">
      <c r="B8" s="137" t="s">
        <v>141</v>
      </c>
      <c r="C8" s="139"/>
      <c r="D8" s="137" t="s">
        <v>146</v>
      </c>
      <c r="E8" s="139"/>
      <c r="F8" s="137" t="s">
        <v>151</v>
      </c>
    </row>
    <row r="9" spans="2:10" ht="15" thickBot="1" x14ac:dyDescent="0.4">
      <c r="B9" s="137" t="s">
        <v>142</v>
      </c>
      <c r="C9" s="139"/>
      <c r="D9" s="137" t="s">
        <v>147</v>
      </c>
      <c r="E9" s="139"/>
      <c r="F9" s="137" t="s">
        <v>152</v>
      </c>
    </row>
    <row r="10" spans="2:10" x14ac:dyDescent="0.35">
      <c r="C10" s="139"/>
      <c r="D10" s="139"/>
      <c r="E10" s="139"/>
      <c r="F10" s="139"/>
    </row>
    <row r="11" spans="2:10" ht="15" thickBot="1" x14ac:dyDescent="0.4">
      <c r="C11" s="140"/>
      <c r="D11" s="139"/>
      <c r="E11" s="139"/>
      <c r="F11" s="139"/>
    </row>
    <row r="12" spans="2:10" ht="15" thickBot="1" x14ac:dyDescent="0.4">
      <c r="C12" s="136"/>
    </row>
    <row r="13" spans="2:10" ht="15" thickBot="1" x14ac:dyDescent="0.4">
      <c r="C13" s="137"/>
    </row>
    <row r="14" spans="2:10" x14ac:dyDescent="0.35">
      <c r="B14" s="343" t="s">
        <v>154</v>
      </c>
      <c r="C14" s="344" t="s">
        <v>155</v>
      </c>
      <c r="D14" s="343" t="s">
        <v>167</v>
      </c>
      <c r="E14" s="349" t="s">
        <v>155</v>
      </c>
      <c r="F14" s="349" t="s">
        <v>155</v>
      </c>
      <c r="G14" s="344" t="s">
        <v>155</v>
      </c>
    </row>
    <row r="15" spans="2:10" x14ac:dyDescent="0.35">
      <c r="B15" s="345" t="s">
        <v>155</v>
      </c>
      <c r="C15" s="346" t="s">
        <v>155</v>
      </c>
      <c r="D15" s="347" t="s">
        <v>155</v>
      </c>
      <c r="E15" s="350" t="s">
        <v>155</v>
      </c>
      <c r="F15" s="350" t="s">
        <v>155</v>
      </c>
      <c r="G15" s="348" t="s">
        <v>155</v>
      </c>
    </row>
    <row r="16" spans="2:10" x14ac:dyDescent="0.35">
      <c r="B16" s="345" t="s">
        <v>155</v>
      </c>
      <c r="C16" s="346" t="s">
        <v>155</v>
      </c>
      <c r="D16" s="333" t="s">
        <v>156</v>
      </c>
      <c r="E16" s="333" t="s">
        <v>157</v>
      </c>
      <c r="F16" s="333" t="s">
        <v>158</v>
      </c>
      <c r="G16" s="333" t="s">
        <v>159</v>
      </c>
      <c r="J16" s="351" t="s">
        <v>172</v>
      </c>
    </row>
    <row r="17" spans="2:10" x14ac:dyDescent="0.35">
      <c r="B17" s="345" t="s">
        <v>155</v>
      </c>
      <c r="C17" s="346" t="s">
        <v>155</v>
      </c>
      <c r="D17" s="334" t="s">
        <v>155</v>
      </c>
      <c r="E17" s="334" t="s">
        <v>155</v>
      </c>
      <c r="F17" s="334" t="s">
        <v>155</v>
      </c>
      <c r="G17" s="334" t="s">
        <v>155</v>
      </c>
      <c r="J17" s="351"/>
    </row>
    <row r="18" spans="2:10" x14ac:dyDescent="0.35">
      <c r="B18" s="347" t="s">
        <v>155</v>
      </c>
      <c r="C18" s="348" t="s">
        <v>155</v>
      </c>
      <c r="D18" s="141" t="s">
        <v>160</v>
      </c>
      <c r="E18" s="141" t="s">
        <v>160</v>
      </c>
      <c r="F18" s="141" t="s">
        <v>160</v>
      </c>
      <c r="G18" s="141" t="s">
        <v>160</v>
      </c>
    </row>
    <row r="19" spans="2:10" x14ac:dyDescent="0.35">
      <c r="B19" s="335" t="s">
        <v>161</v>
      </c>
      <c r="C19" s="336"/>
      <c r="D19" s="142">
        <v>0</v>
      </c>
      <c r="E19" s="142">
        <v>0</v>
      </c>
      <c r="F19" s="142">
        <v>158.57686000000001</v>
      </c>
      <c r="G19" s="142">
        <f>J19-(D19+E19+F19)</f>
        <v>175.22092700000007</v>
      </c>
      <c r="J19">
        <v>333.79778700000008</v>
      </c>
    </row>
    <row r="20" spans="2:10" x14ac:dyDescent="0.35">
      <c r="B20" s="337" t="s">
        <v>162</v>
      </c>
      <c r="C20" s="338"/>
      <c r="D20" s="143">
        <v>0</v>
      </c>
      <c r="E20" s="143">
        <v>0</v>
      </c>
      <c r="F20" s="143">
        <v>2668.1739400000001</v>
      </c>
      <c r="G20" s="143">
        <f>J20-(D20+E20+F20)</f>
        <v>9029.7614469999971</v>
      </c>
      <c r="J20">
        <v>11697.935386999998</v>
      </c>
    </row>
    <row r="21" spans="2:10" x14ac:dyDescent="0.35">
      <c r="B21" s="339" t="s">
        <v>163</v>
      </c>
      <c r="C21" s="340"/>
      <c r="D21" s="144">
        <v>0</v>
      </c>
      <c r="E21" s="144">
        <v>0</v>
      </c>
      <c r="F21" s="144">
        <v>0</v>
      </c>
      <c r="G21" s="144">
        <f t="shared" ref="G21:G24" si="0">J21-(D21+E21+F21)</f>
        <v>0</v>
      </c>
      <c r="J21">
        <v>0</v>
      </c>
    </row>
    <row r="22" spans="2:10" x14ac:dyDescent="0.35">
      <c r="B22" s="341" t="s">
        <v>164</v>
      </c>
      <c r="C22" s="342"/>
      <c r="D22" s="145">
        <v>0</v>
      </c>
      <c r="E22" s="145">
        <v>0</v>
      </c>
      <c r="F22" s="145">
        <v>1588.2776970000007</v>
      </c>
      <c r="G22" s="145">
        <f t="shared" si="0"/>
        <v>5200.856484000009</v>
      </c>
      <c r="J22">
        <v>6789.1341810000094</v>
      </c>
    </row>
    <row r="23" spans="2:10" x14ac:dyDescent="0.35">
      <c r="B23" s="156" t="s">
        <v>165</v>
      </c>
      <c r="C23" s="156"/>
      <c r="D23" s="146">
        <v>0</v>
      </c>
      <c r="E23" s="146">
        <v>0</v>
      </c>
      <c r="F23" s="146">
        <v>169.11732099999995</v>
      </c>
      <c r="G23" s="146">
        <f t="shared" si="0"/>
        <v>1049.6028079999992</v>
      </c>
      <c r="J23">
        <v>1218.7201289999991</v>
      </c>
    </row>
    <row r="24" spans="2:10" x14ac:dyDescent="0.35">
      <c r="B24" s="155" t="s">
        <v>166</v>
      </c>
      <c r="C24" s="155"/>
      <c r="D24" s="147">
        <v>0</v>
      </c>
      <c r="E24" s="147">
        <v>0</v>
      </c>
      <c r="F24" s="147">
        <v>65.017018000000007</v>
      </c>
      <c r="G24" s="147">
        <f t="shared" si="0"/>
        <v>850.48605000000032</v>
      </c>
      <c r="J24">
        <v>915.50306800000033</v>
      </c>
    </row>
    <row r="27" spans="2:10" x14ac:dyDescent="0.35">
      <c r="B27" s="343" t="s">
        <v>154</v>
      </c>
      <c r="C27" s="344" t="s">
        <v>155</v>
      </c>
      <c r="D27" s="343" t="s">
        <v>168</v>
      </c>
      <c r="E27" s="349" t="s">
        <v>155</v>
      </c>
      <c r="F27" s="349" t="s">
        <v>155</v>
      </c>
      <c r="G27" s="344" t="s">
        <v>155</v>
      </c>
    </row>
    <row r="28" spans="2:10" x14ac:dyDescent="0.35">
      <c r="B28" s="345" t="s">
        <v>155</v>
      </c>
      <c r="C28" s="346" t="s">
        <v>155</v>
      </c>
      <c r="D28" s="347" t="s">
        <v>155</v>
      </c>
      <c r="E28" s="350" t="s">
        <v>155</v>
      </c>
      <c r="F28" s="350" t="s">
        <v>155</v>
      </c>
      <c r="G28" s="348" t="s">
        <v>155</v>
      </c>
    </row>
    <row r="29" spans="2:10" x14ac:dyDescent="0.35">
      <c r="B29" s="345" t="s">
        <v>155</v>
      </c>
      <c r="C29" s="346" t="s">
        <v>155</v>
      </c>
      <c r="D29" s="333" t="s">
        <v>156</v>
      </c>
      <c r="E29" s="333" t="s">
        <v>157</v>
      </c>
      <c r="F29" s="333" t="s">
        <v>158</v>
      </c>
      <c r="G29" s="333" t="s">
        <v>159</v>
      </c>
      <c r="J29" s="351" t="s">
        <v>172</v>
      </c>
    </row>
    <row r="30" spans="2:10" x14ac:dyDescent="0.35">
      <c r="B30" s="345" t="s">
        <v>155</v>
      </c>
      <c r="C30" s="346" t="s">
        <v>155</v>
      </c>
      <c r="D30" s="334" t="s">
        <v>155</v>
      </c>
      <c r="E30" s="334" t="s">
        <v>155</v>
      </c>
      <c r="F30" s="334" t="s">
        <v>155</v>
      </c>
      <c r="G30" s="334" t="s">
        <v>155</v>
      </c>
      <c r="J30" s="351"/>
    </row>
    <row r="31" spans="2:10" x14ac:dyDescent="0.35">
      <c r="B31" s="347" t="s">
        <v>155</v>
      </c>
      <c r="C31" s="348" t="s">
        <v>155</v>
      </c>
      <c r="D31" s="148" t="s">
        <v>160</v>
      </c>
      <c r="E31" s="148" t="s">
        <v>160</v>
      </c>
      <c r="F31" s="148" t="s">
        <v>160</v>
      </c>
      <c r="G31" s="148" t="s">
        <v>160</v>
      </c>
    </row>
    <row r="32" spans="2:10" x14ac:dyDescent="0.35">
      <c r="B32" s="335" t="s">
        <v>161</v>
      </c>
      <c r="C32" s="336"/>
      <c r="D32" s="149">
        <v>0</v>
      </c>
      <c r="E32" s="149">
        <v>0</v>
      </c>
      <c r="F32" s="149">
        <v>474.16957000000002</v>
      </c>
      <c r="G32" s="149">
        <f>J32-(D32+E32+F32)</f>
        <v>799.78154399999994</v>
      </c>
      <c r="J32">
        <v>1273.951114</v>
      </c>
    </row>
    <row r="33" spans="2:10" x14ac:dyDescent="0.35">
      <c r="B33" s="337" t="s">
        <v>162</v>
      </c>
      <c r="C33" s="338"/>
      <c r="D33" s="150">
        <v>0</v>
      </c>
      <c r="E33" s="150">
        <v>0</v>
      </c>
      <c r="F33" s="150">
        <v>1025.503473</v>
      </c>
      <c r="G33" s="149">
        <f>J33-(D33+E33+F33)</f>
        <v>2732.6023830000031</v>
      </c>
      <c r="J33">
        <v>3758.1058560000029</v>
      </c>
    </row>
    <row r="34" spans="2:10" x14ac:dyDescent="0.35">
      <c r="B34" s="339" t="s">
        <v>163</v>
      </c>
      <c r="C34" s="340"/>
      <c r="D34" s="151">
        <v>0</v>
      </c>
      <c r="E34" s="151">
        <v>0</v>
      </c>
      <c r="F34" s="151">
        <v>0</v>
      </c>
      <c r="G34" s="149">
        <f t="shared" ref="G34:G37" si="1">J34-(D34+E34+F34)</f>
        <v>0</v>
      </c>
      <c r="J34">
        <v>0</v>
      </c>
    </row>
    <row r="35" spans="2:10" x14ac:dyDescent="0.35">
      <c r="B35" s="341" t="s">
        <v>164</v>
      </c>
      <c r="C35" s="342"/>
      <c r="D35" s="152">
        <v>0</v>
      </c>
      <c r="E35" s="152">
        <v>0</v>
      </c>
      <c r="F35" s="152">
        <v>2478.9668290000004</v>
      </c>
      <c r="G35" s="149">
        <f t="shared" si="1"/>
        <v>2636.4959399999975</v>
      </c>
      <c r="J35">
        <v>5115.4627689999979</v>
      </c>
    </row>
    <row r="36" spans="2:10" x14ac:dyDescent="0.35">
      <c r="B36" s="156" t="s">
        <v>165</v>
      </c>
      <c r="C36" s="156"/>
      <c r="D36" s="153">
        <v>0</v>
      </c>
      <c r="E36" s="153">
        <v>0</v>
      </c>
      <c r="F36" s="153">
        <v>454.7584070000002</v>
      </c>
      <c r="G36" s="149">
        <f t="shared" si="1"/>
        <v>300.28440499999994</v>
      </c>
      <c r="J36">
        <v>755.04281200000014</v>
      </c>
    </row>
    <row r="37" spans="2:10" x14ac:dyDescent="0.35">
      <c r="B37" s="155" t="s">
        <v>166</v>
      </c>
      <c r="C37" s="155"/>
      <c r="D37" s="154">
        <v>0</v>
      </c>
      <c r="E37" s="154">
        <v>0</v>
      </c>
      <c r="F37" s="154">
        <v>43.958335999999996</v>
      </c>
      <c r="G37" s="149">
        <f t="shared" si="1"/>
        <v>42.669087999999995</v>
      </c>
      <c r="J37">
        <v>86.627423999999991</v>
      </c>
    </row>
    <row r="40" spans="2:10" x14ac:dyDescent="0.35">
      <c r="B40" s="343" t="s">
        <v>154</v>
      </c>
      <c r="C40" s="344" t="s">
        <v>155</v>
      </c>
      <c r="D40" s="343" t="s">
        <v>169</v>
      </c>
      <c r="E40" s="349" t="s">
        <v>155</v>
      </c>
      <c r="F40" s="349" t="s">
        <v>155</v>
      </c>
      <c r="G40" s="344" t="s">
        <v>155</v>
      </c>
    </row>
    <row r="41" spans="2:10" x14ac:dyDescent="0.35">
      <c r="B41" s="345" t="s">
        <v>155</v>
      </c>
      <c r="C41" s="346" t="s">
        <v>155</v>
      </c>
      <c r="D41" s="347" t="s">
        <v>155</v>
      </c>
      <c r="E41" s="350" t="s">
        <v>155</v>
      </c>
      <c r="F41" s="350" t="s">
        <v>155</v>
      </c>
      <c r="G41" s="348" t="s">
        <v>155</v>
      </c>
    </row>
    <row r="42" spans="2:10" x14ac:dyDescent="0.35">
      <c r="B42" s="345" t="s">
        <v>155</v>
      </c>
      <c r="C42" s="346" t="s">
        <v>155</v>
      </c>
      <c r="D42" s="333" t="s">
        <v>156</v>
      </c>
      <c r="E42" s="333" t="s">
        <v>157</v>
      </c>
      <c r="F42" s="333" t="s">
        <v>158</v>
      </c>
      <c r="G42" s="333" t="s">
        <v>159</v>
      </c>
      <c r="J42" s="351" t="s">
        <v>172</v>
      </c>
    </row>
    <row r="43" spans="2:10" x14ac:dyDescent="0.35">
      <c r="B43" s="345" t="s">
        <v>155</v>
      </c>
      <c r="C43" s="346" t="s">
        <v>155</v>
      </c>
      <c r="D43" s="334" t="s">
        <v>155</v>
      </c>
      <c r="E43" s="334" t="s">
        <v>155</v>
      </c>
      <c r="F43" s="334" t="s">
        <v>155</v>
      </c>
      <c r="G43" s="334" t="s">
        <v>155</v>
      </c>
      <c r="J43" s="351"/>
    </row>
    <row r="44" spans="2:10" x14ac:dyDescent="0.35">
      <c r="B44" s="347" t="s">
        <v>155</v>
      </c>
      <c r="C44" s="348" t="s">
        <v>155</v>
      </c>
      <c r="D44" s="148" t="s">
        <v>160</v>
      </c>
      <c r="E44" s="148" t="s">
        <v>160</v>
      </c>
      <c r="F44" s="148" t="s">
        <v>160</v>
      </c>
      <c r="G44" s="148" t="s">
        <v>160</v>
      </c>
    </row>
    <row r="45" spans="2:10" x14ac:dyDescent="0.35">
      <c r="B45" s="335" t="s">
        <v>161</v>
      </c>
      <c r="C45" s="336"/>
      <c r="D45" s="149">
        <v>1181.6872820000001</v>
      </c>
      <c r="E45" s="149">
        <v>0</v>
      </c>
      <c r="F45" s="149">
        <v>0</v>
      </c>
      <c r="G45" s="149">
        <f>J45-(D45+E45+F45)</f>
        <v>2.4214000000029046E-2</v>
      </c>
      <c r="J45">
        <v>1181.7114960000001</v>
      </c>
    </row>
    <row r="46" spans="2:10" x14ac:dyDescent="0.35">
      <c r="B46" s="337" t="s">
        <v>162</v>
      </c>
      <c r="C46" s="338"/>
      <c r="D46" s="150">
        <v>6114.9531969999989</v>
      </c>
      <c r="E46" s="150">
        <v>0</v>
      </c>
      <c r="F46" s="150">
        <v>0</v>
      </c>
      <c r="G46" s="149">
        <f t="shared" ref="G46:G50" si="2">J46-(D46+E46+F46)</f>
        <v>9355.0730320000021</v>
      </c>
      <c r="J46">
        <v>15470.026229000001</v>
      </c>
    </row>
    <row r="47" spans="2:10" x14ac:dyDescent="0.35">
      <c r="B47" s="339" t="s">
        <v>163</v>
      </c>
      <c r="C47" s="340"/>
      <c r="D47" s="151">
        <v>0</v>
      </c>
      <c r="E47" s="151">
        <v>0</v>
      </c>
      <c r="F47" s="151">
        <v>0</v>
      </c>
      <c r="G47" s="149">
        <f t="shared" si="2"/>
        <v>0</v>
      </c>
      <c r="J47">
        <v>0</v>
      </c>
    </row>
    <row r="48" spans="2:10" x14ac:dyDescent="0.35">
      <c r="B48" s="341" t="s">
        <v>164</v>
      </c>
      <c r="C48" s="342"/>
      <c r="D48" s="152">
        <v>1825.4328160000005</v>
      </c>
      <c r="E48" s="152">
        <v>0</v>
      </c>
      <c r="F48" s="152">
        <v>0</v>
      </c>
      <c r="G48" s="149">
        <f t="shared" si="2"/>
        <v>5232.871336999995</v>
      </c>
      <c r="J48">
        <v>7058.3041529999955</v>
      </c>
    </row>
    <row r="49" spans="2:10" x14ac:dyDescent="0.35">
      <c r="B49" s="156" t="s">
        <v>165</v>
      </c>
      <c r="C49" s="156"/>
      <c r="D49" s="153">
        <v>39.638174000000006</v>
      </c>
      <c r="E49" s="153">
        <v>0</v>
      </c>
      <c r="F49" s="153">
        <v>0</v>
      </c>
      <c r="G49" s="149">
        <f t="shared" si="2"/>
        <v>672.8442399999999</v>
      </c>
      <c r="J49">
        <v>712.48241399999995</v>
      </c>
    </row>
    <row r="50" spans="2:10" x14ac:dyDescent="0.35">
      <c r="B50" s="155" t="s">
        <v>166</v>
      </c>
      <c r="C50" s="155"/>
      <c r="D50" s="154">
        <v>2582.71913</v>
      </c>
      <c r="E50" s="154">
        <v>0</v>
      </c>
      <c r="F50" s="154">
        <v>0</v>
      </c>
      <c r="G50" s="149">
        <f t="shared" si="2"/>
        <v>2073.8122170000011</v>
      </c>
      <c r="J50">
        <v>4656.531347000001</v>
      </c>
    </row>
    <row r="53" spans="2:10" x14ac:dyDescent="0.35">
      <c r="B53" s="343" t="s">
        <v>154</v>
      </c>
      <c r="C53" s="344" t="s">
        <v>155</v>
      </c>
      <c r="D53" s="343" t="s">
        <v>170</v>
      </c>
      <c r="E53" s="349" t="s">
        <v>155</v>
      </c>
      <c r="F53" s="349" t="s">
        <v>155</v>
      </c>
      <c r="G53" s="344" t="s">
        <v>155</v>
      </c>
    </row>
    <row r="54" spans="2:10" x14ac:dyDescent="0.35">
      <c r="B54" s="345" t="s">
        <v>155</v>
      </c>
      <c r="C54" s="346" t="s">
        <v>155</v>
      </c>
      <c r="D54" s="347" t="s">
        <v>155</v>
      </c>
      <c r="E54" s="350" t="s">
        <v>155</v>
      </c>
      <c r="F54" s="350" t="s">
        <v>155</v>
      </c>
      <c r="G54" s="348" t="s">
        <v>155</v>
      </c>
    </row>
    <row r="55" spans="2:10" x14ac:dyDescent="0.35">
      <c r="B55" s="345" t="s">
        <v>155</v>
      </c>
      <c r="C55" s="346" t="s">
        <v>155</v>
      </c>
      <c r="D55" s="333" t="s">
        <v>156</v>
      </c>
      <c r="E55" s="333" t="s">
        <v>157</v>
      </c>
      <c r="F55" s="333" t="s">
        <v>158</v>
      </c>
      <c r="G55" s="333" t="s">
        <v>159</v>
      </c>
      <c r="J55" s="351" t="s">
        <v>172</v>
      </c>
    </row>
    <row r="56" spans="2:10" x14ac:dyDescent="0.35">
      <c r="B56" s="345" t="s">
        <v>155</v>
      </c>
      <c r="C56" s="346" t="s">
        <v>155</v>
      </c>
      <c r="D56" s="334" t="s">
        <v>155</v>
      </c>
      <c r="E56" s="334" t="s">
        <v>155</v>
      </c>
      <c r="F56" s="334" t="s">
        <v>155</v>
      </c>
      <c r="G56" s="334" t="s">
        <v>155</v>
      </c>
      <c r="J56" s="351"/>
    </row>
    <row r="57" spans="2:10" x14ac:dyDescent="0.35">
      <c r="B57" s="347" t="s">
        <v>155</v>
      </c>
      <c r="C57" s="348" t="s">
        <v>155</v>
      </c>
      <c r="D57" s="148" t="s">
        <v>160</v>
      </c>
      <c r="E57" s="148" t="s">
        <v>160</v>
      </c>
      <c r="F57" s="148" t="s">
        <v>160</v>
      </c>
      <c r="G57" s="148" t="s">
        <v>160</v>
      </c>
    </row>
    <row r="58" spans="2:10" x14ac:dyDescent="0.35">
      <c r="B58" s="335" t="s">
        <v>161</v>
      </c>
      <c r="C58" s="336"/>
      <c r="D58" s="149">
        <v>0</v>
      </c>
      <c r="E58" s="149">
        <v>0</v>
      </c>
      <c r="F58" s="149">
        <v>1236.8561930000001</v>
      </c>
      <c r="G58" s="149">
        <f>J58-(D58+E58+F58)</f>
        <v>2786.360889</v>
      </c>
      <c r="J58">
        <v>4023.2170820000001</v>
      </c>
    </row>
    <row r="59" spans="2:10" x14ac:dyDescent="0.35">
      <c r="B59" s="337" t="s">
        <v>162</v>
      </c>
      <c r="C59" s="338"/>
      <c r="D59" s="150">
        <v>0</v>
      </c>
      <c r="E59" s="150">
        <v>0</v>
      </c>
      <c r="F59" s="150">
        <v>4264.7879760000023</v>
      </c>
      <c r="G59" s="150">
        <f t="shared" ref="G59:G63" si="3">J59-(D59+E59+F59)</f>
        <v>5118.3532170000008</v>
      </c>
      <c r="J59">
        <v>9383.1411930000031</v>
      </c>
    </row>
    <row r="60" spans="2:10" x14ac:dyDescent="0.35">
      <c r="B60" s="339" t="s">
        <v>163</v>
      </c>
      <c r="C60" s="340"/>
      <c r="D60" s="151">
        <v>0</v>
      </c>
      <c r="E60" s="151">
        <v>0</v>
      </c>
      <c r="F60" s="151">
        <v>0</v>
      </c>
      <c r="G60" s="151">
        <f t="shared" si="3"/>
        <v>0</v>
      </c>
      <c r="J60">
        <v>0</v>
      </c>
    </row>
    <row r="61" spans="2:10" x14ac:dyDescent="0.35">
      <c r="B61" s="341" t="s">
        <v>164</v>
      </c>
      <c r="C61" s="342"/>
      <c r="D61" s="152">
        <v>0</v>
      </c>
      <c r="E61" s="152">
        <v>0</v>
      </c>
      <c r="F61" s="152">
        <v>4426.4701759999998</v>
      </c>
      <c r="G61" s="152">
        <f t="shared" si="3"/>
        <v>6696.3603719999965</v>
      </c>
      <c r="J61">
        <v>11122.830547999996</v>
      </c>
    </row>
    <row r="62" spans="2:10" x14ac:dyDescent="0.35">
      <c r="B62" s="156" t="s">
        <v>165</v>
      </c>
      <c r="C62" s="156"/>
      <c r="D62" s="153">
        <v>0</v>
      </c>
      <c r="E62" s="153">
        <v>0</v>
      </c>
      <c r="F62" s="153">
        <v>258.17478599999998</v>
      </c>
      <c r="G62" s="153">
        <f t="shared" si="3"/>
        <v>481.37157000000019</v>
      </c>
      <c r="J62">
        <v>739.54635600000017</v>
      </c>
    </row>
    <row r="63" spans="2:10" x14ac:dyDescent="0.35">
      <c r="B63" s="155" t="s">
        <v>166</v>
      </c>
      <c r="C63" s="155"/>
      <c r="D63" s="154">
        <v>0</v>
      </c>
      <c r="E63" s="154">
        <v>0</v>
      </c>
      <c r="F63" s="154">
        <v>74.696701000000004</v>
      </c>
      <c r="G63" s="154">
        <f t="shared" si="3"/>
        <v>96.197130000000001</v>
      </c>
      <c r="J63">
        <v>170.89383100000001</v>
      </c>
    </row>
    <row r="66" spans="2:10" x14ac:dyDescent="0.35">
      <c r="B66" s="343" t="s">
        <v>154</v>
      </c>
      <c r="C66" s="344" t="s">
        <v>155</v>
      </c>
      <c r="D66" s="343" t="s">
        <v>173</v>
      </c>
      <c r="E66" s="349" t="s">
        <v>155</v>
      </c>
      <c r="F66" s="349" t="s">
        <v>155</v>
      </c>
      <c r="G66" s="344" t="s">
        <v>155</v>
      </c>
    </row>
    <row r="67" spans="2:10" x14ac:dyDescent="0.35">
      <c r="B67" s="345" t="s">
        <v>155</v>
      </c>
      <c r="C67" s="346" t="s">
        <v>155</v>
      </c>
      <c r="D67" s="347" t="s">
        <v>155</v>
      </c>
      <c r="E67" s="350" t="s">
        <v>155</v>
      </c>
      <c r="F67" s="350" t="s">
        <v>155</v>
      </c>
      <c r="G67" s="348" t="s">
        <v>155</v>
      </c>
    </row>
    <row r="68" spans="2:10" x14ac:dyDescent="0.35">
      <c r="B68" s="345" t="s">
        <v>155</v>
      </c>
      <c r="C68" s="346" t="s">
        <v>155</v>
      </c>
      <c r="D68" s="333" t="s">
        <v>156</v>
      </c>
      <c r="E68" s="333" t="s">
        <v>157</v>
      </c>
      <c r="F68" s="333" t="s">
        <v>158</v>
      </c>
      <c r="G68" s="333" t="s">
        <v>159</v>
      </c>
      <c r="J68" s="351" t="s">
        <v>172</v>
      </c>
    </row>
    <row r="69" spans="2:10" x14ac:dyDescent="0.35">
      <c r="B69" s="345" t="s">
        <v>155</v>
      </c>
      <c r="C69" s="346" t="s">
        <v>155</v>
      </c>
      <c r="D69" s="334" t="s">
        <v>155</v>
      </c>
      <c r="E69" s="334" t="s">
        <v>155</v>
      </c>
      <c r="F69" s="334" t="s">
        <v>155</v>
      </c>
      <c r="G69" s="334" t="s">
        <v>155</v>
      </c>
      <c r="J69" s="351"/>
    </row>
    <row r="70" spans="2:10" x14ac:dyDescent="0.35">
      <c r="B70" s="347" t="s">
        <v>155</v>
      </c>
      <c r="C70" s="348" t="s">
        <v>155</v>
      </c>
      <c r="D70" s="148" t="s">
        <v>160</v>
      </c>
      <c r="E70" s="148" t="s">
        <v>160</v>
      </c>
      <c r="F70" s="148" t="s">
        <v>160</v>
      </c>
      <c r="G70" s="148" t="s">
        <v>160</v>
      </c>
    </row>
    <row r="71" spans="2:10" x14ac:dyDescent="0.35">
      <c r="B71" s="335" t="s">
        <v>161</v>
      </c>
      <c r="C71" s="336"/>
      <c r="D71" s="149">
        <v>0</v>
      </c>
      <c r="E71" s="149">
        <v>0</v>
      </c>
      <c r="F71" s="149">
        <v>0</v>
      </c>
      <c r="G71" s="149">
        <f>J71-(D71+E71+F71)</f>
        <v>0</v>
      </c>
      <c r="J71">
        <v>0</v>
      </c>
    </row>
    <row r="72" spans="2:10" x14ac:dyDescent="0.35">
      <c r="B72" s="337" t="s">
        <v>162</v>
      </c>
      <c r="C72" s="338"/>
      <c r="D72" s="150">
        <v>0</v>
      </c>
      <c r="E72" s="150">
        <v>0</v>
      </c>
      <c r="F72" s="150">
        <v>2695.56592</v>
      </c>
      <c r="G72" s="150">
        <f>J72-(D72+E72+F72)</f>
        <v>7108.4924079999992</v>
      </c>
      <c r="J72">
        <v>9804.0583279999992</v>
      </c>
    </row>
    <row r="73" spans="2:10" x14ac:dyDescent="0.35">
      <c r="B73" s="339" t="s">
        <v>163</v>
      </c>
      <c r="C73" s="340"/>
      <c r="D73" s="151">
        <v>0</v>
      </c>
      <c r="E73" s="151">
        <v>0</v>
      </c>
      <c r="F73" s="151">
        <v>9.8674280000000003</v>
      </c>
      <c r="G73" s="151">
        <f t="shared" ref="G73:G76" si="4">J73-(D73+E73+F73)</f>
        <v>354.17310699999996</v>
      </c>
      <c r="J73">
        <v>364.04053499999998</v>
      </c>
    </row>
    <row r="74" spans="2:10" x14ac:dyDescent="0.35">
      <c r="B74" s="341" t="s">
        <v>164</v>
      </c>
      <c r="C74" s="342"/>
      <c r="D74" s="152">
        <v>0</v>
      </c>
      <c r="E74" s="152">
        <v>0</v>
      </c>
      <c r="F74" s="152">
        <v>1989.0150390000001</v>
      </c>
      <c r="G74" s="152">
        <f t="shared" si="4"/>
        <v>10528.855101999996</v>
      </c>
      <c r="J74">
        <v>12517.870140999996</v>
      </c>
    </row>
    <row r="75" spans="2:10" x14ac:dyDescent="0.35">
      <c r="B75" s="156" t="s">
        <v>165</v>
      </c>
      <c r="C75" s="156"/>
      <c r="D75" s="153">
        <v>0</v>
      </c>
      <c r="E75" s="153">
        <v>0</v>
      </c>
      <c r="F75" s="153">
        <v>58.816981999999989</v>
      </c>
      <c r="G75" s="153">
        <f t="shared" si="4"/>
        <v>924.48584799999969</v>
      </c>
      <c r="J75">
        <v>983.30282999999963</v>
      </c>
    </row>
    <row r="76" spans="2:10" x14ac:dyDescent="0.35">
      <c r="B76" s="155" t="s">
        <v>166</v>
      </c>
      <c r="C76" s="155"/>
      <c r="D76" s="154">
        <v>0</v>
      </c>
      <c r="E76" s="154">
        <v>0</v>
      </c>
      <c r="F76" s="154">
        <v>116.65831600000003</v>
      </c>
      <c r="G76" s="154">
        <f t="shared" si="4"/>
        <v>79.988757000000035</v>
      </c>
      <c r="J76">
        <v>196.64707300000006</v>
      </c>
    </row>
    <row r="79" spans="2:10" x14ac:dyDescent="0.35">
      <c r="B79" s="343" t="s">
        <v>154</v>
      </c>
      <c r="C79" s="344" t="s">
        <v>155</v>
      </c>
      <c r="D79" s="343" t="s">
        <v>174</v>
      </c>
      <c r="E79" s="349" t="s">
        <v>155</v>
      </c>
      <c r="F79" s="349" t="s">
        <v>155</v>
      </c>
      <c r="G79" s="344" t="s">
        <v>155</v>
      </c>
    </row>
    <row r="80" spans="2:10" x14ac:dyDescent="0.35">
      <c r="B80" s="345" t="s">
        <v>155</v>
      </c>
      <c r="C80" s="346" t="s">
        <v>155</v>
      </c>
      <c r="D80" s="347" t="s">
        <v>155</v>
      </c>
      <c r="E80" s="350" t="s">
        <v>155</v>
      </c>
      <c r="F80" s="350" t="s">
        <v>155</v>
      </c>
      <c r="G80" s="348" t="s">
        <v>155</v>
      </c>
    </row>
    <row r="81" spans="2:10" x14ac:dyDescent="0.35">
      <c r="B81" s="345" t="s">
        <v>155</v>
      </c>
      <c r="C81" s="346" t="s">
        <v>155</v>
      </c>
      <c r="D81" s="333" t="s">
        <v>156</v>
      </c>
      <c r="E81" s="333" t="s">
        <v>157</v>
      </c>
      <c r="F81" s="333" t="s">
        <v>158</v>
      </c>
      <c r="G81" s="333" t="s">
        <v>159</v>
      </c>
      <c r="J81" s="351" t="s">
        <v>172</v>
      </c>
    </row>
    <row r="82" spans="2:10" x14ac:dyDescent="0.35">
      <c r="B82" s="345" t="s">
        <v>155</v>
      </c>
      <c r="C82" s="346" t="s">
        <v>155</v>
      </c>
      <c r="D82" s="334" t="s">
        <v>155</v>
      </c>
      <c r="E82" s="334" t="s">
        <v>155</v>
      </c>
      <c r="F82" s="334" t="s">
        <v>155</v>
      </c>
      <c r="G82" s="334" t="s">
        <v>155</v>
      </c>
      <c r="J82" s="351"/>
    </row>
    <row r="83" spans="2:10" x14ac:dyDescent="0.35">
      <c r="B83" s="347" t="s">
        <v>155</v>
      </c>
      <c r="C83" s="348" t="s">
        <v>155</v>
      </c>
      <c r="D83" s="148" t="s">
        <v>160</v>
      </c>
      <c r="E83" s="148" t="s">
        <v>160</v>
      </c>
      <c r="F83" s="148" t="s">
        <v>160</v>
      </c>
      <c r="G83" s="148" t="s">
        <v>160</v>
      </c>
    </row>
    <row r="84" spans="2:10" x14ac:dyDescent="0.35">
      <c r="B84" s="335" t="s">
        <v>161</v>
      </c>
      <c r="C84" s="336"/>
      <c r="D84" s="149">
        <v>0</v>
      </c>
      <c r="E84" s="149">
        <v>0</v>
      </c>
      <c r="F84" s="149">
        <v>0</v>
      </c>
      <c r="G84" s="149">
        <f>J84-(D84+E84+F84)</f>
        <v>0</v>
      </c>
      <c r="J84">
        <v>0</v>
      </c>
    </row>
    <row r="85" spans="2:10" x14ac:dyDescent="0.35">
      <c r="B85" s="337" t="s">
        <v>162</v>
      </c>
      <c r="C85" s="338"/>
      <c r="D85" s="150">
        <v>0</v>
      </c>
      <c r="E85" s="150">
        <v>0</v>
      </c>
      <c r="F85" s="150">
        <v>4602.4513989999987</v>
      </c>
      <c r="G85" s="150">
        <f t="shared" ref="G85:G89" si="5">J85-(D85+E85+F85)</f>
        <v>4963.1699470000067</v>
      </c>
      <c r="J85">
        <v>9565.6213460000054</v>
      </c>
    </row>
    <row r="86" spans="2:10" x14ac:dyDescent="0.35">
      <c r="B86" s="339" t="s">
        <v>163</v>
      </c>
      <c r="C86" s="340"/>
      <c r="D86" s="151">
        <v>0</v>
      </c>
      <c r="E86" s="151">
        <v>0</v>
      </c>
      <c r="F86" s="151">
        <v>58.792128999999996</v>
      </c>
      <c r="G86" s="151">
        <f t="shared" si="5"/>
        <v>933.05607799999984</v>
      </c>
      <c r="J86">
        <v>991.84820699999989</v>
      </c>
    </row>
    <row r="87" spans="2:10" x14ac:dyDescent="0.35">
      <c r="B87" s="341" t="s">
        <v>164</v>
      </c>
      <c r="C87" s="342"/>
      <c r="D87" s="152">
        <v>0</v>
      </c>
      <c r="E87" s="152">
        <v>0</v>
      </c>
      <c r="F87" s="152">
        <v>4575.2571819999939</v>
      </c>
      <c r="G87" s="152">
        <f t="shared" si="5"/>
        <v>5123.9556140000132</v>
      </c>
      <c r="J87">
        <v>9699.2127960000071</v>
      </c>
    </row>
    <row r="88" spans="2:10" x14ac:dyDescent="0.35">
      <c r="B88" s="156" t="s">
        <v>165</v>
      </c>
      <c r="C88" s="156"/>
      <c r="D88" s="153">
        <v>0</v>
      </c>
      <c r="E88" s="153">
        <v>0</v>
      </c>
      <c r="F88" s="153">
        <v>986.79630499999996</v>
      </c>
      <c r="G88" s="153">
        <f t="shared" si="5"/>
        <v>8214.7872029999944</v>
      </c>
      <c r="J88">
        <v>9201.5835079999943</v>
      </c>
    </row>
    <row r="89" spans="2:10" x14ac:dyDescent="0.35">
      <c r="B89" s="155" t="s">
        <v>166</v>
      </c>
      <c r="C89" s="155"/>
      <c r="D89" s="154">
        <v>0</v>
      </c>
      <c r="E89" s="154">
        <v>0</v>
      </c>
      <c r="F89" s="154">
        <v>283.50325599999991</v>
      </c>
      <c r="G89" s="154">
        <f t="shared" si="5"/>
        <v>718.34131400000069</v>
      </c>
      <c r="J89">
        <v>1001.8445700000005</v>
      </c>
    </row>
    <row r="92" spans="2:10" x14ac:dyDescent="0.35">
      <c r="B92" s="343" t="s">
        <v>154</v>
      </c>
      <c r="C92" s="344" t="s">
        <v>155</v>
      </c>
      <c r="D92" s="343" t="s">
        <v>175</v>
      </c>
      <c r="E92" s="349" t="s">
        <v>155</v>
      </c>
      <c r="F92" s="349" t="s">
        <v>155</v>
      </c>
      <c r="G92" s="344" t="s">
        <v>155</v>
      </c>
    </row>
    <row r="93" spans="2:10" x14ac:dyDescent="0.35">
      <c r="B93" s="345" t="s">
        <v>155</v>
      </c>
      <c r="C93" s="346" t="s">
        <v>155</v>
      </c>
      <c r="D93" s="347" t="s">
        <v>155</v>
      </c>
      <c r="E93" s="350" t="s">
        <v>155</v>
      </c>
      <c r="F93" s="350" t="s">
        <v>155</v>
      </c>
      <c r="G93" s="348" t="s">
        <v>155</v>
      </c>
    </row>
    <row r="94" spans="2:10" x14ac:dyDescent="0.35">
      <c r="B94" s="345" t="s">
        <v>155</v>
      </c>
      <c r="C94" s="346" t="s">
        <v>155</v>
      </c>
      <c r="D94" s="333" t="s">
        <v>156</v>
      </c>
      <c r="E94" s="333" t="s">
        <v>157</v>
      </c>
      <c r="F94" s="333" t="s">
        <v>158</v>
      </c>
      <c r="G94" s="333" t="s">
        <v>159</v>
      </c>
      <c r="J94" s="351" t="s">
        <v>172</v>
      </c>
    </row>
    <row r="95" spans="2:10" x14ac:dyDescent="0.35">
      <c r="B95" s="345" t="s">
        <v>155</v>
      </c>
      <c r="C95" s="346" t="s">
        <v>155</v>
      </c>
      <c r="D95" s="334" t="s">
        <v>155</v>
      </c>
      <c r="E95" s="334" t="s">
        <v>155</v>
      </c>
      <c r="F95" s="334" t="s">
        <v>155</v>
      </c>
      <c r="G95" s="334" t="s">
        <v>155</v>
      </c>
      <c r="J95" s="351"/>
    </row>
    <row r="96" spans="2:10" x14ac:dyDescent="0.35">
      <c r="B96" s="347" t="s">
        <v>155</v>
      </c>
      <c r="C96" s="348" t="s">
        <v>155</v>
      </c>
      <c r="D96" s="148" t="s">
        <v>160</v>
      </c>
      <c r="E96" s="148" t="s">
        <v>160</v>
      </c>
      <c r="F96" s="148" t="s">
        <v>160</v>
      </c>
      <c r="G96" s="148" t="s">
        <v>160</v>
      </c>
    </row>
    <row r="97" spans="2:10" x14ac:dyDescent="0.35">
      <c r="B97" s="335" t="s">
        <v>161</v>
      </c>
      <c r="C97" s="336"/>
      <c r="D97" s="149">
        <v>0</v>
      </c>
      <c r="E97" s="149">
        <v>0</v>
      </c>
      <c r="F97" s="149">
        <v>0</v>
      </c>
      <c r="G97" s="149">
        <f>J97-(D97+E97+F97)</f>
        <v>0</v>
      </c>
      <c r="J97">
        <v>0</v>
      </c>
    </row>
    <row r="98" spans="2:10" x14ac:dyDescent="0.35">
      <c r="B98" s="337" t="s">
        <v>162</v>
      </c>
      <c r="C98" s="338"/>
      <c r="D98" s="150">
        <v>0</v>
      </c>
      <c r="E98" s="150">
        <v>0</v>
      </c>
      <c r="F98" s="150">
        <v>11920.373701999999</v>
      </c>
      <c r="G98" s="150">
        <f t="shared" ref="G98:G102" si="6">J98-(D98+E98+F98)</f>
        <v>0</v>
      </c>
      <c r="J98">
        <v>11920.373701999999</v>
      </c>
    </row>
    <row r="99" spans="2:10" x14ac:dyDescent="0.35">
      <c r="B99" s="339" t="s">
        <v>163</v>
      </c>
      <c r="C99" s="340"/>
      <c r="D99" s="151">
        <v>0</v>
      </c>
      <c r="E99" s="151">
        <v>0</v>
      </c>
      <c r="F99" s="151">
        <v>0</v>
      </c>
      <c r="G99" s="151">
        <f t="shared" si="6"/>
        <v>0</v>
      </c>
      <c r="J99">
        <v>0</v>
      </c>
    </row>
    <row r="100" spans="2:10" x14ac:dyDescent="0.35">
      <c r="B100" s="341" t="s">
        <v>164</v>
      </c>
      <c r="C100" s="342"/>
      <c r="D100" s="152">
        <v>0</v>
      </c>
      <c r="E100" s="152">
        <v>0</v>
      </c>
      <c r="F100" s="152">
        <v>2901.4277000000002</v>
      </c>
      <c r="G100" s="152">
        <f t="shared" si="6"/>
        <v>0</v>
      </c>
      <c r="J100">
        <v>2901.4277000000002</v>
      </c>
    </row>
    <row r="101" spans="2:10" x14ac:dyDescent="0.35">
      <c r="B101" s="156" t="s">
        <v>165</v>
      </c>
      <c r="C101" s="156"/>
      <c r="D101" s="153">
        <v>0</v>
      </c>
      <c r="E101" s="153">
        <v>0</v>
      </c>
      <c r="F101" s="153">
        <v>15.580833000000002</v>
      </c>
      <c r="G101" s="153">
        <f t="shared" si="6"/>
        <v>0</v>
      </c>
      <c r="J101">
        <v>15.580833000000002</v>
      </c>
    </row>
    <row r="102" spans="2:10" x14ac:dyDescent="0.35">
      <c r="B102" s="155" t="s">
        <v>166</v>
      </c>
      <c r="C102" s="155"/>
      <c r="D102" s="154">
        <v>0</v>
      </c>
      <c r="E102" s="154">
        <v>0</v>
      </c>
      <c r="F102" s="154">
        <v>595.34675800000025</v>
      </c>
      <c r="G102" s="154">
        <f t="shared" si="6"/>
        <v>0</v>
      </c>
      <c r="J102">
        <v>595.34675800000025</v>
      </c>
    </row>
    <row r="105" spans="2:10" x14ac:dyDescent="0.35">
      <c r="B105" s="343" t="s">
        <v>154</v>
      </c>
      <c r="C105" s="344" t="s">
        <v>155</v>
      </c>
      <c r="D105" s="343" t="s">
        <v>176</v>
      </c>
      <c r="E105" s="349" t="s">
        <v>155</v>
      </c>
      <c r="F105" s="349" t="s">
        <v>155</v>
      </c>
      <c r="G105" s="344" t="s">
        <v>155</v>
      </c>
    </row>
    <row r="106" spans="2:10" x14ac:dyDescent="0.35">
      <c r="B106" s="345" t="s">
        <v>155</v>
      </c>
      <c r="C106" s="346" t="s">
        <v>155</v>
      </c>
      <c r="D106" s="347" t="s">
        <v>155</v>
      </c>
      <c r="E106" s="350" t="s">
        <v>155</v>
      </c>
      <c r="F106" s="350" t="s">
        <v>155</v>
      </c>
      <c r="G106" s="348" t="s">
        <v>155</v>
      </c>
    </row>
    <row r="107" spans="2:10" x14ac:dyDescent="0.35">
      <c r="B107" s="345" t="s">
        <v>155</v>
      </c>
      <c r="C107" s="346" t="s">
        <v>155</v>
      </c>
      <c r="D107" s="333" t="s">
        <v>156</v>
      </c>
      <c r="E107" s="333" t="s">
        <v>157</v>
      </c>
      <c r="F107" s="333" t="s">
        <v>158</v>
      </c>
      <c r="G107" s="333" t="s">
        <v>159</v>
      </c>
      <c r="J107" s="351" t="s">
        <v>172</v>
      </c>
    </row>
    <row r="108" spans="2:10" x14ac:dyDescent="0.35">
      <c r="B108" s="345" t="s">
        <v>155</v>
      </c>
      <c r="C108" s="346" t="s">
        <v>155</v>
      </c>
      <c r="D108" s="334" t="s">
        <v>155</v>
      </c>
      <c r="E108" s="334" t="s">
        <v>155</v>
      </c>
      <c r="F108" s="334" t="s">
        <v>155</v>
      </c>
      <c r="G108" s="334" t="s">
        <v>155</v>
      </c>
      <c r="J108" s="351"/>
    </row>
    <row r="109" spans="2:10" x14ac:dyDescent="0.35">
      <c r="B109" s="347" t="s">
        <v>155</v>
      </c>
      <c r="C109" s="348" t="s">
        <v>155</v>
      </c>
      <c r="D109" s="148" t="s">
        <v>160</v>
      </c>
      <c r="E109" s="148" t="s">
        <v>160</v>
      </c>
      <c r="F109" s="148" t="s">
        <v>160</v>
      </c>
      <c r="G109" s="148" t="s">
        <v>160</v>
      </c>
    </row>
    <row r="110" spans="2:10" x14ac:dyDescent="0.35">
      <c r="B110" s="335" t="s">
        <v>161</v>
      </c>
      <c r="C110" s="336"/>
      <c r="D110" s="149">
        <v>0</v>
      </c>
      <c r="E110" s="149">
        <v>0</v>
      </c>
      <c r="F110" s="149">
        <v>0</v>
      </c>
      <c r="G110" s="149">
        <f>J110-(D110+E110+F110)</f>
        <v>0</v>
      </c>
      <c r="J110">
        <v>0</v>
      </c>
    </row>
    <row r="111" spans="2:10" x14ac:dyDescent="0.35">
      <c r="B111" s="337" t="s">
        <v>162</v>
      </c>
      <c r="C111" s="338"/>
      <c r="D111" s="150">
        <v>0</v>
      </c>
      <c r="E111" s="150">
        <v>0</v>
      </c>
      <c r="F111" s="150">
        <v>0</v>
      </c>
      <c r="G111" s="150">
        <f t="shared" ref="G111:G115" si="7">J111-(D111+E111+F111)</f>
        <v>571.56320500000004</v>
      </c>
      <c r="J111">
        <v>571.56320500000004</v>
      </c>
    </row>
    <row r="112" spans="2:10" x14ac:dyDescent="0.35">
      <c r="B112" s="339" t="s">
        <v>163</v>
      </c>
      <c r="C112" s="340"/>
      <c r="D112" s="151">
        <v>0</v>
      </c>
      <c r="E112" s="151">
        <v>0</v>
      </c>
      <c r="F112" s="151">
        <v>0</v>
      </c>
      <c r="G112" s="151">
        <f t="shared" si="7"/>
        <v>0</v>
      </c>
      <c r="J112">
        <v>0</v>
      </c>
    </row>
    <row r="113" spans="2:10" x14ac:dyDescent="0.35">
      <c r="B113" s="341" t="s">
        <v>164</v>
      </c>
      <c r="C113" s="342"/>
      <c r="D113" s="152">
        <v>0</v>
      </c>
      <c r="E113" s="152">
        <v>0</v>
      </c>
      <c r="F113" s="152">
        <v>0</v>
      </c>
      <c r="G113" s="152">
        <f t="shared" si="7"/>
        <v>437.43531200000001</v>
      </c>
      <c r="J113">
        <v>437.43531200000001</v>
      </c>
    </row>
    <row r="114" spans="2:10" x14ac:dyDescent="0.35">
      <c r="B114" s="156" t="s">
        <v>165</v>
      </c>
      <c r="C114" s="156"/>
      <c r="D114" s="153">
        <v>0</v>
      </c>
      <c r="E114" s="153">
        <v>0</v>
      </c>
      <c r="F114" s="153">
        <v>0</v>
      </c>
      <c r="G114" s="153">
        <f t="shared" si="7"/>
        <v>26.860500000000002</v>
      </c>
      <c r="J114">
        <v>26.860500000000002</v>
      </c>
    </row>
    <row r="115" spans="2:10" x14ac:dyDescent="0.35">
      <c r="B115" s="155" t="s">
        <v>166</v>
      </c>
      <c r="C115" s="155"/>
      <c r="D115" s="154">
        <v>0</v>
      </c>
      <c r="E115" s="154">
        <v>0</v>
      </c>
      <c r="F115" s="154">
        <v>0</v>
      </c>
      <c r="G115" s="154">
        <f t="shared" si="7"/>
        <v>0</v>
      </c>
      <c r="J115">
        <v>0</v>
      </c>
    </row>
    <row r="118" spans="2:10" x14ac:dyDescent="0.35">
      <c r="B118" s="343" t="s">
        <v>154</v>
      </c>
      <c r="C118" s="344" t="s">
        <v>155</v>
      </c>
      <c r="D118" s="343" t="s">
        <v>177</v>
      </c>
      <c r="E118" s="349" t="s">
        <v>155</v>
      </c>
      <c r="F118" s="349" t="s">
        <v>155</v>
      </c>
      <c r="G118" s="344" t="s">
        <v>155</v>
      </c>
    </row>
    <row r="119" spans="2:10" x14ac:dyDescent="0.35">
      <c r="B119" s="345" t="s">
        <v>155</v>
      </c>
      <c r="C119" s="346" t="s">
        <v>155</v>
      </c>
      <c r="D119" s="347" t="s">
        <v>155</v>
      </c>
      <c r="E119" s="350" t="s">
        <v>155</v>
      </c>
      <c r="F119" s="350" t="s">
        <v>155</v>
      </c>
      <c r="G119" s="348" t="s">
        <v>155</v>
      </c>
    </row>
    <row r="120" spans="2:10" x14ac:dyDescent="0.35">
      <c r="B120" s="345" t="s">
        <v>155</v>
      </c>
      <c r="C120" s="346" t="s">
        <v>155</v>
      </c>
      <c r="D120" s="333" t="s">
        <v>156</v>
      </c>
      <c r="E120" s="333" t="s">
        <v>157</v>
      </c>
      <c r="F120" s="333" t="s">
        <v>158</v>
      </c>
      <c r="G120" s="333" t="s">
        <v>159</v>
      </c>
      <c r="J120" s="351" t="s">
        <v>172</v>
      </c>
    </row>
    <row r="121" spans="2:10" x14ac:dyDescent="0.35">
      <c r="B121" s="345" t="s">
        <v>155</v>
      </c>
      <c r="C121" s="346" t="s">
        <v>155</v>
      </c>
      <c r="D121" s="334" t="s">
        <v>155</v>
      </c>
      <c r="E121" s="334" t="s">
        <v>155</v>
      </c>
      <c r="F121" s="334" t="s">
        <v>155</v>
      </c>
      <c r="G121" s="334" t="s">
        <v>155</v>
      </c>
      <c r="J121" s="351"/>
    </row>
    <row r="122" spans="2:10" x14ac:dyDescent="0.35">
      <c r="B122" s="347" t="s">
        <v>155</v>
      </c>
      <c r="C122" s="348" t="s">
        <v>155</v>
      </c>
      <c r="D122" s="148" t="s">
        <v>160</v>
      </c>
      <c r="E122" s="148" t="s">
        <v>160</v>
      </c>
      <c r="F122" s="148" t="s">
        <v>160</v>
      </c>
      <c r="G122" s="148" t="s">
        <v>160</v>
      </c>
    </row>
    <row r="123" spans="2:10" x14ac:dyDescent="0.35">
      <c r="B123" s="335" t="s">
        <v>161</v>
      </c>
      <c r="C123" s="336"/>
      <c r="D123" s="149">
        <v>637.09422800000038</v>
      </c>
      <c r="E123" s="149">
        <v>0</v>
      </c>
      <c r="F123" s="149">
        <v>662.27651800000024</v>
      </c>
      <c r="G123" s="149">
        <f>J123-(D123+E123+F123)</f>
        <v>-0.25924100000020189</v>
      </c>
      <c r="J123">
        <v>1299.1115050000003</v>
      </c>
    </row>
    <row r="124" spans="2:10" x14ac:dyDescent="0.35">
      <c r="B124" s="337" t="s">
        <v>162</v>
      </c>
      <c r="C124" s="338"/>
      <c r="D124" s="150">
        <v>8470.9537700000001</v>
      </c>
      <c r="E124" s="150">
        <v>0</v>
      </c>
      <c r="F124" s="150">
        <v>1001.305534</v>
      </c>
      <c r="G124" s="150">
        <f t="shared" ref="G124:G128" si="8">J124-(D124+E124+F124)</f>
        <v>59.303784000001542</v>
      </c>
      <c r="J124">
        <v>9531.5630880000008</v>
      </c>
    </row>
    <row r="125" spans="2:10" x14ac:dyDescent="0.35">
      <c r="B125" s="339" t="s">
        <v>163</v>
      </c>
      <c r="C125" s="340"/>
      <c r="D125" s="151">
        <v>0</v>
      </c>
      <c r="E125" s="151">
        <v>0</v>
      </c>
      <c r="F125" s="151">
        <v>0</v>
      </c>
      <c r="G125" s="151">
        <f t="shared" si="8"/>
        <v>0</v>
      </c>
      <c r="J125">
        <v>0</v>
      </c>
    </row>
    <row r="126" spans="2:10" x14ac:dyDescent="0.35">
      <c r="B126" s="341" t="s">
        <v>164</v>
      </c>
      <c r="C126" s="342"/>
      <c r="D126" s="152">
        <v>440.77639000000039</v>
      </c>
      <c r="E126" s="152">
        <v>0</v>
      </c>
      <c r="F126" s="152">
        <v>248.02749</v>
      </c>
      <c r="G126" s="152">
        <f t="shared" si="8"/>
        <v>2.5667679999988877</v>
      </c>
      <c r="J126">
        <v>691.37064799999928</v>
      </c>
    </row>
    <row r="127" spans="2:10" x14ac:dyDescent="0.35">
      <c r="B127" s="156" t="s">
        <v>165</v>
      </c>
      <c r="C127" s="156"/>
      <c r="D127" s="153">
        <v>104.207335</v>
      </c>
      <c r="E127" s="153">
        <v>0</v>
      </c>
      <c r="F127" s="153">
        <v>6.421087</v>
      </c>
      <c r="G127" s="153">
        <f t="shared" si="8"/>
        <v>16.275215000000003</v>
      </c>
      <c r="J127">
        <v>126.903637</v>
      </c>
    </row>
    <row r="128" spans="2:10" x14ac:dyDescent="0.35">
      <c r="B128" s="155" t="s">
        <v>166</v>
      </c>
      <c r="C128" s="155"/>
      <c r="D128" s="154">
        <v>6.3954170000000001</v>
      </c>
      <c r="E128" s="154">
        <v>0</v>
      </c>
      <c r="F128" s="154">
        <v>0</v>
      </c>
      <c r="G128" s="154">
        <f t="shared" si="8"/>
        <v>6.3449999999999562E-2</v>
      </c>
      <c r="J128">
        <v>6.4588669999999997</v>
      </c>
    </row>
    <row r="131" spans="2:10" x14ac:dyDescent="0.35">
      <c r="B131" s="343" t="s">
        <v>154</v>
      </c>
      <c r="C131" s="344" t="s">
        <v>155</v>
      </c>
      <c r="D131" s="343" t="s">
        <v>178</v>
      </c>
      <c r="E131" s="349" t="s">
        <v>155</v>
      </c>
      <c r="F131" s="349" t="s">
        <v>155</v>
      </c>
      <c r="G131" s="344" t="s">
        <v>155</v>
      </c>
    </row>
    <row r="132" spans="2:10" x14ac:dyDescent="0.35">
      <c r="B132" s="345" t="s">
        <v>155</v>
      </c>
      <c r="C132" s="346" t="s">
        <v>155</v>
      </c>
      <c r="D132" s="347" t="s">
        <v>155</v>
      </c>
      <c r="E132" s="350" t="s">
        <v>155</v>
      </c>
      <c r="F132" s="350" t="s">
        <v>155</v>
      </c>
      <c r="G132" s="348" t="s">
        <v>155</v>
      </c>
    </row>
    <row r="133" spans="2:10" x14ac:dyDescent="0.35">
      <c r="B133" s="345" t="s">
        <v>155</v>
      </c>
      <c r="C133" s="346" t="s">
        <v>155</v>
      </c>
      <c r="D133" s="333" t="s">
        <v>156</v>
      </c>
      <c r="E133" s="333" t="s">
        <v>157</v>
      </c>
      <c r="F133" s="333" t="s">
        <v>158</v>
      </c>
      <c r="G133" s="333" t="s">
        <v>159</v>
      </c>
      <c r="J133" s="351" t="s">
        <v>172</v>
      </c>
    </row>
    <row r="134" spans="2:10" x14ac:dyDescent="0.35">
      <c r="B134" s="345" t="s">
        <v>155</v>
      </c>
      <c r="C134" s="346" t="s">
        <v>155</v>
      </c>
      <c r="D134" s="334" t="s">
        <v>155</v>
      </c>
      <c r="E134" s="334" t="s">
        <v>155</v>
      </c>
      <c r="F134" s="334" t="s">
        <v>155</v>
      </c>
      <c r="G134" s="334" t="s">
        <v>155</v>
      </c>
      <c r="J134" s="351"/>
    </row>
    <row r="135" spans="2:10" x14ac:dyDescent="0.35">
      <c r="B135" s="347" t="s">
        <v>155</v>
      </c>
      <c r="C135" s="348" t="s">
        <v>155</v>
      </c>
      <c r="D135" s="148" t="s">
        <v>160</v>
      </c>
      <c r="E135" s="148" t="s">
        <v>160</v>
      </c>
      <c r="F135" s="148" t="s">
        <v>160</v>
      </c>
      <c r="G135" s="148" t="s">
        <v>160</v>
      </c>
    </row>
    <row r="136" spans="2:10" x14ac:dyDescent="0.35">
      <c r="B136" s="335" t="s">
        <v>161</v>
      </c>
      <c r="C136" s="336"/>
      <c r="D136" s="149">
        <v>0</v>
      </c>
      <c r="E136" s="149">
        <v>195.41418900000002</v>
      </c>
      <c r="F136" s="149">
        <v>148.56807000000001</v>
      </c>
      <c r="G136" s="149">
        <f>J136-(D136+E136+F136)</f>
        <v>9.759783000000084</v>
      </c>
      <c r="J136">
        <v>353.74204200000008</v>
      </c>
    </row>
    <row r="137" spans="2:10" x14ac:dyDescent="0.35">
      <c r="B137" s="337" t="s">
        <v>162</v>
      </c>
      <c r="C137" s="338"/>
      <c r="D137" s="150">
        <v>0</v>
      </c>
      <c r="E137" s="150">
        <v>629.81598800000006</v>
      </c>
      <c r="F137" s="150">
        <v>2535.3133410000009</v>
      </c>
      <c r="G137" s="150">
        <f t="shared" ref="G137:G141" si="9">J137-(D137+E137+F137)</f>
        <v>4078.3137580000002</v>
      </c>
      <c r="J137">
        <v>7243.4430870000015</v>
      </c>
    </row>
    <row r="138" spans="2:10" x14ac:dyDescent="0.35">
      <c r="B138" s="339" t="s">
        <v>163</v>
      </c>
      <c r="C138" s="340"/>
      <c r="D138" s="151">
        <v>0</v>
      </c>
      <c r="E138" s="151">
        <v>0</v>
      </c>
      <c r="F138" s="151">
        <v>0</v>
      </c>
      <c r="G138" s="151">
        <f t="shared" si="9"/>
        <v>0</v>
      </c>
      <c r="J138">
        <v>0</v>
      </c>
    </row>
    <row r="139" spans="2:10" x14ac:dyDescent="0.35">
      <c r="B139" s="341" t="s">
        <v>164</v>
      </c>
      <c r="C139" s="342"/>
      <c r="D139" s="152">
        <v>0</v>
      </c>
      <c r="E139" s="152">
        <v>118.01044600000003</v>
      </c>
      <c r="F139" s="152">
        <v>447.19400799999971</v>
      </c>
      <c r="G139" s="152">
        <f t="shared" si="9"/>
        <v>2514.8641899999975</v>
      </c>
      <c r="J139">
        <v>3080.0686439999972</v>
      </c>
    </row>
    <row r="140" spans="2:10" x14ac:dyDescent="0.35">
      <c r="B140" s="156" t="s">
        <v>165</v>
      </c>
      <c r="C140" s="156"/>
      <c r="D140" s="153">
        <v>0</v>
      </c>
      <c r="E140" s="153">
        <v>15.264259999999998</v>
      </c>
      <c r="F140" s="153">
        <v>1464.453818</v>
      </c>
      <c r="G140" s="153">
        <f t="shared" si="9"/>
        <v>14567.140337000001</v>
      </c>
      <c r="J140">
        <v>16046.858415000001</v>
      </c>
    </row>
    <row r="141" spans="2:10" x14ac:dyDescent="0.35">
      <c r="B141" s="155" t="s">
        <v>166</v>
      </c>
      <c r="C141" s="155"/>
      <c r="D141" s="154">
        <v>0</v>
      </c>
      <c r="E141" s="154">
        <v>0</v>
      </c>
      <c r="F141" s="154">
        <v>0</v>
      </c>
      <c r="G141" s="154">
        <f t="shared" si="9"/>
        <v>280.68015700000007</v>
      </c>
      <c r="J141">
        <v>280.68015700000007</v>
      </c>
    </row>
  </sheetData>
  <mergeCells count="110">
    <mergeCell ref="B136:C136"/>
    <mergeCell ref="B137:C137"/>
    <mergeCell ref="B138:C138"/>
    <mergeCell ref="B139:C139"/>
    <mergeCell ref="J120:J121"/>
    <mergeCell ref="J133:J134"/>
    <mergeCell ref="D131:G132"/>
    <mergeCell ref="D133:D134"/>
    <mergeCell ref="E133:E134"/>
    <mergeCell ref="F133:F134"/>
    <mergeCell ref="G133:G134"/>
    <mergeCell ref="B123:C123"/>
    <mergeCell ref="B124:C124"/>
    <mergeCell ref="B125:C125"/>
    <mergeCell ref="B126:C126"/>
    <mergeCell ref="B131:C135"/>
    <mergeCell ref="B118:C122"/>
    <mergeCell ref="D118:G119"/>
    <mergeCell ref="D120:D121"/>
    <mergeCell ref="E120:E121"/>
    <mergeCell ref="F120:F121"/>
    <mergeCell ref="G120:G121"/>
    <mergeCell ref="B110:C110"/>
    <mergeCell ref="B111:C111"/>
    <mergeCell ref="B112:C112"/>
    <mergeCell ref="B113:C113"/>
    <mergeCell ref="J68:J69"/>
    <mergeCell ref="J81:J82"/>
    <mergeCell ref="J94:J95"/>
    <mergeCell ref="J107:J108"/>
    <mergeCell ref="D105:G106"/>
    <mergeCell ref="D107:D108"/>
    <mergeCell ref="E107:E108"/>
    <mergeCell ref="F107:F108"/>
    <mergeCell ref="G107:G108"/>
    <mergeCell ref="B97:C97"/>
    <mergeCell ref="B98:C98"/>
    <mergeCell ref="B99:C99"/>
    <mergeCell ref="B100:C100"/>
    <mergeCell ref="B105:C109"/>
    <mergeCell ref="D92:G93"/>
    <mergeCell ref="D94:D95"/>
    <mergeCell ref="E94:E95"/>
    <mergeCell ref="F94:F95"/>
    <mergeCell ref="G94:G95"/>
    <mergeCell ref="B84:C84"/>
    <mergeCell ref="B85:C85"/>
    <mergeCell ref="B86:C86"/>
    <mergeCell ref="B87:C87"/>
    <mergeCell ref="B92:C96"/>
    <mergeCell ref="D79:G80"/>
    <mergeCell ref="D81:D82"/>
    <mergeCell ref="E81:E82"/>
    <mergeCell ref="F81:F82"/>
    <mergeCell ref="G81:G82"/>
    <mergeCell ref="B71:C71"/>
    <mergeCell ref="B72:C72"/>
    <mergeCell ref="B73:C73"/>
    <mergeCell ref="B74:C74"/>
    <mergeCell ref="B79:C83"/>
    <mergeCell ref="J42:J43"/>
    <mergeCell ref="J55:J56"/>
    <mergeCell ref="B66:C70"/>
    <mergeCell ref="D66:G67"/>
    <mergeCell ref="D68:D69"/>
    <mergeCell ref="E68:E69"/>
    <mergeCell ref="F68:F69"/>
    <mergeCell ref="G68:G69"/>
    <mergeCell ref="B45:C45"/>
    <mergeCell ref="B46:C46"/>
    <mergeCell ref="B47:C47"/>
    <mergeCell ref="B48:C48"/>
    <mergeCell ref="B53:C57"/>
    <mergeCell ref="B58:C58"/>
    <mergeCell ref="B59:C59"/>
    <mergeCell ref="B60:C60"/>
    <mergeCell ref="B61:C61"/>
    <mergeCell ref="D53:G54"/>
    <mergeCell ref="D55:D56"/>
    <mergeCell ref="J29:J30"/>
    <mergeCell ref="J16:J17"/>
    <mergeCell ref="B22:C22"/>
    <mergeCell ref="B19:C19"/>
    <mergeCell ref="B20:C20"/>
    <mergeCell ref="B21:C21"/>
    <mergeCell ref="B14:C18"/>
    <mergeCell ref="D14:G15"/>
    <mergeCell ref="D16:D17"/>
    <mergeCell ref="E16:E17"/>
    <mergeCell ref="F16:F17"/>
    <mergeCell ref="G16:G17"/>
    <mergeCell ref="B27:C31"/>
    <mergeCell ref="D27:G28"/>
    <mergeCell ref="D29:D30"/>
    <mergeCell ref="E29:E30"/>
    <mergeCell ref="F29:F30"/>
    <mergeCell ref="G29:G30"/>
    <mergeCell ref="E55:E56"/>
    <mergeCell ref="F55:F56"/>
    <mergeCell ref="G55:G56"/>
    <mergeCell ref="B32:C32"/>
    <mergeCell ref="B33:C33"/>
    <mergeCell ref="B34:C34"/>
    <mergeCell ref="B35:C35"/>
    <mergeCell ref="B40:C44"/>
    <mergeCell ref="D40:G41"/>
    <mergeCell ref="D42:D43"/>
    <mergeCell ref="E42:E43"/>
    <mergeCell ref="F42:F43"/>
    <mergeCell ref="G42:G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C74"/>
  <sheetViews>
    <sheetView topLeftCell="A14" zoomScale="70" zoomScaleNormal="70" workbookViewId="0">
      <pane ySplit="8" topLeftCell="A66" activePane="bottomLeft" state="frozen"/>
      <selection activeCell="A14" sqref="A14"/>
      <selection pane="bottomLeft" activeCell="J74" sqref="J74"/>
    </sheetView>
  </sheetViews>
  <sheetFormatPr defaultColWidth="8.81640625" defaultRowHeight="14.5" x14ac:dyDescent="0.35"/>
  <cols>
    <col min="1" max="1" width="25" customWidth="1"/>
    <col min="3" max="3" width="34.453125" customWidth="1"/>
    <col min="4" max="4" width="19.36328125" customWidth="1"/>
    <col min="5" max="5" width="16.81640625" style="111" customWidth="1"/>
    <col min="6" max="6" width="18.81640625" customWidth="1"/>
    <col min="7" max="7" width="12.453125" customWidth="1"/>
    <col min="8" max="8" width="16.81640625" customWidth="1"/>
    <col min="9" max="9" width="17.36328125" customWidth="1"/>
    <col min="10" max="10" width="19.453125" customWidth="1"/>
    <col min="11" max="11" width="24.36328125" customWidth="1"/>
    <col min="12" max="13" width="14.36328125" customWidth="1"/>
    <col min="14" max="14" width="14.453125" customWidth="1"/>
    <col min="15" max="15" width="17.81640625" customWidth="1"/>
    <col min="16" max="16" width="19" customWidth="1"/>
    <col min="17" max="17" width="14.36328125" customWidth="1"/>
    <col min="18" max="18" width="15.453125" customWidth="1"/>
    <col min="19" max="20" width="15.1796875" customWidth="1"/>
    <col min="21" max="21" width="14.6328125" customWidth="1"/>
    <col min="22" max="22" width="17.1796875" customWidth="1"/>
    <col min="23" max="23" width="14.6328125" customWidth="1"/>
    <col min="24" max="24" width="15.81640625" customWidth="1"/>
    <col min="25" max="26" width="15.6328125" customWidth="1"/>
    <col min="27" max="27" width="18" customWidth="1"/>
    <col min="28" max="28" width="13" customWidth="1"/>
  </cols>
  <sheetData>
    <row r="3" spans="3:18" ht="15" thickBot="1" x14ac:dyDescent="0.4"/>
    <row r="4" spans="3:18" ht="60.75" customHeight="1" x14ac:dyDescent="0.35">
      <c r="D4" s="3" t="s">
        <v>78</v>
      </c>
      <c r="E4" s="112" t="s">
        <v>79</v>
      </c>
      <c r="F4" s="83" t="s">
        <v>80</v>
      </c>
      <c r="G4" s="80" t="s">
        <v>83</v>
      </c>
      <c r="H4" s="83" t="s">
        <v>80</v>
      </c>
      <c r="I4" s="82" t="s">
        <v>102</v>
      </c>
      <c r="J4" s="83" t="s">
        <v>80</v>
      </c>
      <c r="R4" s="3"/>
    </row>
    <row r="5" spans="3:18" x14ac:dyDescent="0.35">
      <c r="C5" s="44" t="s">
        <v>112</v>
      </c>
      <c r="E5" s="76" t="s">
        <v>91</v>
      </c>
      <c r="F5" s="77">
        <v>0</v>
      </c>
      <c r="G5" s="76" t="s">
        <v>84</v>
      </c>
      <c r="H5" s="77">
        <v>0</v>
      </c>
      <c r="I5" s="76" t="s">
        <v>105</v>
      </c>
      <c r="J5" s="77">
        <v>0</v>
      </c>
    </row>
    <row r="6" spans="3:18" x14ac:dyDescent="0.35">
      <c r="E6" s="14" t="s">
        <v>94</v>
      </c>
      <c r="F6" s="77">
        <v>1</v>
      </c>
      <c r="G6" s="76" t="s">
        <v>99</v>
      </c>
      <c r="H6" s="77">
        <v>1</v>
      </c>
      <c r="I6" s="14" t="s">
        <v>109</v>
      </c>
      <c r="J6" s="84">
        <v>1</v>
      </c>
    </row>
    <row r="7" spans="3:18" x14ac:dyDescent="0.35">
      <c r="C7" s="43" t="s">
        <v>113</v>
      </c>
      <c r="E7" s="76" t="s">
        <v>95</v>
      </c>
      <c r="F7" s="77">
        <v>2</v>
      </c>
      <c r="G7" s="76" t="s">
        <v>98</v>
      </c>
      <c r="H7" s="77">
        <v>2</v>
      </c>
      <c r="I7" s="14" t="s">
        <v>108</v>
      </c>
      <c r="J7" s="84">
        <v>2</v>
      </c>
    </row>
    <row r="8" spans="3:18" x14ac:dyDescent="0.35">
      <c r="E8" s="14" t="s">
        <v>93</v>
      </c>
      <c r="F8" s="77">
        <v>3</v>
      </c>
      <c r="G8" s="76" t="s">
        <v>97</v>
      </c>
      <c r="H8" s="77">
        <v>3</v>
      </c>
      <c r="I8" s="14" t="s">
        <v>107</v>
      </c>
      <c r="J8" s="84">
        <v>3</v>
      </c>
    </row>
    <row r="9" spans="3:18" x14ac:dyDescent="0.35">
      <c r="C9" s="120" t="s">
        <v>124</v>
      </c>
      <c r="E9" s="76" t="s">
        <v>96</v>
      </c>
      <c r="F9" s="77">
        <v>4</v>
      </c>
      <c r="G9" s="76" t="s">
        <v>100</v>
      </c>
      <c r="H9" s="77">
        <v>4</v>
      </c>
      <c r="I9" s="14" t="s">
        <v>106</v>
      </c>
      <c r="J9" s="84">
        <v>4</v>
      </c>
    </row>
    <row r="10" spans="3:18" ht="15" thickBot="1" x14ac:dyDescent="0.4">
      <c r="C10" s="120">
        <f>SUM(G20:G68)</f>
        <v>28</v>
      </c>
      <c r="E10" s="78" t="s">
        <v>81</v>
      </c>
      <c r="F10" s="79">
        <v>5</v>
      </c>
      <c r="G10" s="81" t="s">
        <v>82</v>
      </c>
      <c r="H10" s="79">
        <v>5</v>
      </c>
      <c r="I10" s="78" t="s">
        <v>110</v>
      </c>
      <c r="J10" s="85">
        <v>5</v>
      </c>
    </row>
    <row r="11" spans="3:18" ht="15" thickBot="1" x14ac:dyDescent="0.4"/>
    <row r="12" spans="3:18" x14ac:dyDescent="0.35">
      <c r="C12" s="122" t="s">
        <v>129</v>
      </c>
      <c r="D12" s="123">
        <f>SUM(H20:H68)</f>
        <v>8119768.5523589998</v>
      </c>
      <c r="E12" s="124"/>
      <c r="F12" s="125"/>
      <c r="G12" s="17"/>
      <c r="H12" s="18"/>
    </row>
    <row r="13" spans="3:18" x14ac:dyDescent="0.35">
      <c r="C13" s="126" t="s">
        <v>126</v>
      </c>
      <c r="D13" s="127">
        <f>SUM(I20:J69)</f>
        <v>4283419.8634129977</v>
      </c>
      <c r="E13" s="128">
        <f>D13/D12</f>
        <v>0.52752979789904908</v>
      </c>
      <c r="F13" s="129" t="s">
        <v>130</v>
      </c>
      <c r="G13" s="22"/>
      <c r="H13" s="23"/>
    </row>
    <row r="14" spans="3:18" ht="29.5" thickBot="1" x14ac:dyDescent="0.4">
      <c r="C14" s="130" t="s">
        <v>127</v>
      </c>
      <c r="D14" s="131">
        <f>SUM(AC20:AC68)</f>
        <v>3092279.115586</v>
      </c>
      <c r="E14" s="132">
        <f>D14/D13</f>
        <v>0.72191828356562149</v>
      </c>
      <c r="F14" s="133" t="s">
        <v>131</v>
      </c>
      <c r="G14" s="25"/>
      <c r="H14" s="29"/>
    </row>
    <row r="15" spans="3:18" x14ac:dyDescent="0.35">
      <c r="C15" s="13"/>
    </row>
    <row r="16" spans="3:18" ht="15" thickBot="1" x14ac:dyDescent="0.4">
      <c r="C16" s="13"/>
    </row>
    <row r="17" spans="1:29" ht="23.25" customHeight="1" x14ac:dyDescent="0.55000000000000004">
      <c r="D17" s="1"/>
      <c r="E17" s="113"/>
      <c r="F17" s="2"/>
      <c r="G17" s="2"/>
      <c r="H17" s="1"/>
      <c r="I17" s="288" t="s">
        <v>1</v>
      </c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9"/>
      <c r="Z17" s="71"/>
    </row>
    <row r="18" spans="1:29" ht="17.5" thickBot="1" x14ac:dyDescent="0.4">
      <c r="D18" s="4"/>
      <c r="E18" s="114"/>
      <c r="F18" s="4"/>
      <c r="G18" s="4"/>
      <c r="H18" s="4"/>
      <c r="I18" s="310" t="s">
        <v>6</v>
      </c>
      <c r="J18" s="311"/>
      <c r="K18" s="311"/>
      <c r="L18" s="311"/>
      <c r="M18" s="311"/>
      <c r="N18" s="311"/>
      <c r="O18" s="121"/>
      <c r="P18" s="121"/>
      <c r="Q18" s="121"/>
      <c r="R18" s="312" t="s">
        <v>7</v>
      </c>
      <c r="S18" s="312"/>
      <c r="T18" s="312"/>
      <c r="U18" s="312"/>
      <c r="V18" s="312"/>
      <c r="W18" s="312"/>
      <c r="X18" s="312"/>
      <c r="Y18" s="313"/>
      <c r="Z18" s="34"/>
    </row>
    <row r="19" spans="1:29" ht="102" thickBot="1" x14ac:dyDescent="0.4">
      <c r="C19" s="5" t="s">
        <v>132</v>
      </c>
      <c r="D19" s="5" t="s">
        <v>8</v>
      </c>
      <c r="E19" s="6" t="s">
        <v>9</v>
      </c>
      <c r="F19" s="6" t="s">
        <v>114</v>
      </c>
      <c r="G19" s="6" t="s">
        <v>125</v>
      </c>
      <c r="H19" s="86" t="s">
        <v>10</v>
      </c>
      <c r="I19" s="7" t="s">
        <v>11</v>
      </c>
      <c r="J19" s="10" t="s">
        <v>12</v>
      </c>
      <c r="K19" s="10" t="s">
        <v>74</v>
      </c>
      <c r="L19" s="10" t="s">
        <v>13</v>
      </c>
      <c r="M19" s="10" t="s">
        <v>14</v>
      </c>
      <c r="N19" s="10" t="s">
        <v>15</v>
      </c>
      <c r="O19" s="10" t="s">
        <v>77</v>
      </c>
      <c r="P19" s="11" t="s">
        <v>75</v>
      </c>
      <c r="Q19" s="10" t="s">
        <v>80</v>
      </c>
      <c r="R19" s="7" t="s">
        <v>16</v>
      </c>
      <c r="S19" s="10" t="s">
        <v>17</v>
      </c>
      <c r="T19" s="66" t="s">
        <v>92</v>
      </c>
      <c r="U19" s="10" t="s">
        <v>104</v>
      </c>
      <c r="V19" s="67" t="s">
        <v>76</v>
      </c>
      <c r="W19" s="66" t="s">
        <v>111</v>
      </c>
      <c r="X19" s="10" t="s">
        <v>18</v>
      </c>
      <c r="Y19" s="11" t="s">
        <v>19</v>
      </c>
      <c r="Z19" s="66" t="s">
        <v>103</v>
      </c>
      <c r="AA19" s="66" t="s">
        <v>101</v>
      </c>
      <c r="AB19" s="66"/>
      <c r="AC19" s="66" t="s">
        <v>128</v>
      </c>
    </row>
    <row r="20" spans="1:29" x14ac:dyDescent="0.35">
      <c r="A20" s="134" t="s">
        <v>133</v>
      </c>
      <c r="B20">
        <v>1</v>
      </c>
      <c r="C20" s="62" t="s">
        <v>87</v>
      </c>
      <c r="D20" s="110">
        <v>6</v>
      </c>
      <c r="E20" s="115" t="s">
        <v>37</v>
      </c>
      <c r="F20" s="97"/>
      <c r="G20" s="97">
        <v>1</v>
      </c>
      <c r="H20" s="46">
        <f t="shared" ref="H20:H51" si="0">SUM(I20:N20)</f>
        <v>161609.71630200019</v>
      </c>
      <c r="I20" s="46">
        <v>8297.737296999996</v>
      </c>
      <c r="J20" s="37">
        <v>82715.106027000002</v>
      </c>
      <c r="K20" s="37"/>
      <c r="L20" s="37">
        <v>52132.911169000203</v>
      </c>
      <c r="M20" s="37">
        <v>17709.730412999994</v>
      </c>
      <c r="N20" s="37">
        <v>754.23139600000036</v>
      </c>
      <c r="O20" s="37">
        <f t="shared" ref="O20:O51" si="1">SUM(I20:J20)</f>
        <v>91012.843324000001</v>
      </c>
      <c r="P20" s="72">
        <f t="shared" ref="P20:P51" si="2">SUM(I20:J20)/H20</f>
        <v>0.56316442727938609</v>
      </c>
      <c r="Q20" s="33">
        <v>3</v>
      </c>
      <c r="R20" s="35">
        <v>213.12000000000023</v>
      </c>
      <c r="S20" s="35">
        <v>7108.4699999999903</v>
      </c>
      <c r="T20" s="37">
        <f t="shared" ref="T20:T51" si="3">SUM(R20:S20)</f>
        <v>7321.5899999999901</v>
      </c>
      <c r="U20" s="35">
        <v>5</v>
      </c>
      <c r="V20" s="68">
        <f t="shared" ref="V20:V51" si="4">(SUM(R20:S20)/O20)/3</f>
        <v>2.6815226410539263E-2</v>
      </c>
      <c r="W20" s="75">
        <v>5</v>
      </c>
      <c r="X20" s="35">
        <v>5523.03</v>
      </c>
      <c r="Y20" s="36">
        <v>5891.76</v>
      </c>
      <c r="Z20" s="37"/>
      <c r="AA20" s="87">
        <f t="shared" ref="AA20:AA51" si="5">(Q20+W20+U20)/3</f>
        <v>4.333333333333333</v>
      </c>
      <c r="AC20">
        <f>IF(G20=1,SUM(I20:J20),0)</f>
        <v>91012.843324000001</v>
      </c>
    </row>
    <row r="21" spans="1:29" x14ac:dyDescent="0.35">
      <c r="A21" s="134" t="s">
        <v>133</v>
      </c>
      <c r="B21">
        <v>2</v>
      </c>
      <c r="C21" s="59" t="s">
        <v>86</v>
      </c>
      <c r="D21" s="14">
        <v>3</v>
      </c>
      <c r="E21" s="116" t="s">
        <v>27</v>
      </c>
      <c r="F21" s="98"/>
      <c r="G21" s="98">
        <v>1</v>
      </c>
      <c r="H21" s="46">
        <f t="shared" si="0"/>
        <v>214926.91595300025</v>
      </c>
      <c r="I21" s="46">
        <v>52044.31198300008</v>
      </c>
      <c r="J21" s="37">
        <v>100137.47851500005</v>
      </c>
      <c r="K21" s="37">
        <v>14.177075</v>
      </c>
      <c r="L21" s="37">
        <v>41896.858737000104</v>
      </c>
      <c r="M21" s="37">
        <v>18730.060450999979</v>
      </c>
      <c r="N21" s="37">
        <v>2104.0291920000018</v>
      </c>
      <c r="O21" s="37">
        <f t="shared" si="1"/>
        <v>152181.79049800013</v>
      </c>
      <c r="P21" s="72">
        <f t="shared" si="2"/>
        <v>0.70806297025766152</v>
      </c>
      <c r="Q21" s="33">
        <v>5</v>
      </c>
      <c r="R21" s="37">
        <v>841.58999999999935</v>
      </c>
      <c r="S21" s="37">
        <v>3836.9699999999975</v>
      </c>
      <c r="T21" s="37">
        <f t="shared" si="3"/>
        <v>4678.5599999999968</v>
      </c>
      <c r="U21" s="37">
        <v>3</v>
      </c>
      <c r="V21" s="68">
        <f t="shared" si="4"/>
        <v>1.0247743799679456E-2</v>
      </c>
      <c r="W21" s="75">
        <v>3</v>
      </c>
      <c r="X21" s="37">
        <v>2013.1199999999924</v>
      </c>
      <c r="Y21" s="38">
        <v>4515.4799999999996</v>
      </c>
      <c r="Z21" s="37"/>
      <c r="AA21" s="87">
        <f t="shared" si="5"/>
        <v>3.6666666666666665</v>
      </c>
      <c r="AC21">
        <f t="shared" ref="AC21:AC68" si="6">IF(G21=1,SUM(I21:J21),0)</f>
        <v>152181.79049800013</v>
      </c>
    </row>
    <row r="22" spans="1:29" ht="72.5" x14ac:dyDescent="0.35">
      <c r="B22">
        <v>3</v>
      </c>
      <c r="C22" s="62" t="s">
        <v>87</v>
      </c>
      <c r="D22" s="96">
        <v>2</v>
      </c>
      <c r="E22" s="117" t="s">
        <v>33</v>
      </c>
      <c r="F22" s="104" t="s">
        <v>122</v>
      </c>
      <c r="G22" s="104"/>
      <c r="H22" s="46">
        <f t="shared" si="0"/>
        <v>211881.61534700013</v>
      </c>
      <c r="I22" s="46">
        <v>0</v>
      </c>
      <c r="J22" s="37">
        <v>85876.915495999972</v>
      </c>
      <c r="K22" s="37">
        <v>97.345910000000003</v>
      </c>
      <c r="L22" s="37">
        <v>80443.560066000122</v>
      </c>
      <c r="M22" s="37">
        <v>44542.11650900005</v>
      </c>
      <c r="N22" s="37">
        <v>921.67736599999978</v>
      </c>
      <c r="O22" s="37">
        <f t="shared" si="1"/>
        <v>85876.915495999972</v>
      </c>
      <c r="P22" s="72">
        <f t="shared" si="2"/>
        <v>0.40530612037933872</v>
      </c>
      <c r="Q22" s="33">
        <v>2</v>
      </c>
      <c r="R22" s="37">
        <v>0</v>
      </c>
      <c r="S22" s="37">
        <v>6389.729999999995</v>
      </c>
      <c r="T22" s="37">
        <f t="shared" si="3"/>
        <v>6389.729999999995</v>
      </c>
      <c r="U22" s="37">
        <v>4</v>
      </c>
      <c r="V22" s="68">
        <f t="shared" si="4"/>
        <v>2.4801892193009736E-2</v>
      </c>
      <c r="W22" s="75">
        <v>5</v>
      </c>
      <c r="X22" s="37">
        <v>12149.369999999995</v>
      </c>
      <c r="Y22" s="38">
        <v>7148.4299999999994</v>
      </c>
      <c r="Z22" s="37"/>
      <c r="AA22" s="87">
        <f t="shared" si="5"/>
        <v>3.6666666666666665</v>
      </c>
      <c r="AC22">
        <f t="shared" si="6"/>
        <v>0</v>
      </c>
    </row>
    <row r="23" spans="1:29" x14ac:dyDescent="0.35">
      <c r="A23" s="134" t="s">
        <v>133</v>
      </c>
      <c r="B23">
        <v>4</v>
      </c>
      <c r="C23" s="62" t="s">
        <v>87</v>
      </c>
      <c r="D23" s="14">
        <v>5</v>
      </c>
      <c r="E23" s="115" t="s">
        <v>36</v>
      </c>
      <c r="F23" s="97"/>
      <c r="G23" s="97">
        <v>1</v>
      </c>
      <c r="H23" s="46">
        <f t="shared" si="0"/>
        <v>213438.11655200002</v>
      </c>
      <c r="I23" s="46">
        <v>6551.4922870000019</v>
      </c>
      <c r="J23" s="37">
        <v>77562.517285000009</v>
      </c>
      <c r="K23" s="37"/>
      <c r="L23" s="37">
        <v>115028.27482200002</v>
      </c>
      <c r="M23" s="37">
        <v>11361.561591999998</v>
      </c>
      <c r="N23" s="37">
        <v>2934.2705660000029</v>
      </c>
      <c r="O23" s="37">
        <f t="shared" si="1"/>
        <v>84114.00957200001</v>
      </c>
      <c r="P23" s="72">
        <f t="shared" si="2"/>
        <v>0.39409085373702346</v>
      </c>
      <c r="Q23" s="33">
        <v>1</v>
      </c>
      <c r="R23" s="37">
        <v>8.4599999999999991</v>
      </c>
      <c r="S23" s="37">
        <v>7994.7900000000018</v>
      </c>
      <c r="T23" s="37">
        <f t="shared" si="3"/>
        <v>8003.2500000000018</v>
      </c>
      <c r="U23" s="37">
        <v>5</v>
      </c>
      <c r="V23" s="68">
        <f t="shared" si="4"/>
        <v>3.1715881974648426E-2</v>
      </c>
      <c r="W23" s="75">
        <v>5</v>
      </c>
      <c r="X23" s="37">
        <v>11754.089999999987</v>
      </c>
      <c r="Y23" s="38">
        <v>6592.32</v>
      </c>
      <c r="Z23" s="37"/>
      <c r="AA23" s="87">
        <f t="shared" si="5"/>
        <v>3.6666666666666665</v>
      </c>
      <c r="AC23">
        <f t="shared" si="6"/>
        <v>84114.00957200001</v>
      </c>
    </row>
    <row r="24" spans="1:29" x14ac:dyDescent="0.35">
      <c r="A24" s="134" t="s">
        <v>133</v>
      </c>
      <c r="B24">
        <v>5</v>
      </c>
      <c r="C24" s="47" t="s">
        <v>85</v>
      </c>
      <c r="D24" s="48">
        <v>4</v>
      </c>
      <c r="E24" s="118" t="s">
        <v>23</v>
      </c>
      <c r="F24" s="99"/>
      <c r="G24" s="99">
        <v>1</v>
      </c>
      <c r="H24" s="49">
        <f t="shared" si="0"/>
        <v>186965.90752699986</v>
      </c>
      <c r="I24" s="89">
        <v>8837.4986489999992</v>
      </c>
      <c r="J24" s="90">
        <v>70744.361937000009</v>
      </c>
      <c r="K24" s="50"/>
      <c r="L24" s="50">
        <v>86514.641994999824</v>
      </c>
      <c r="M24" s="50">
        <v>19700.115484000045</v>
      </c>
      <c r="N24" s="50">
        <v>1169.2894620000004</v>
      </c>
      <c r="O24" s="50">
        <f t="shared" si="1"/>
        <v>79581.86058600001</v>
      </c>
      <c r="P24" s="73">
        <f t="shared" si="2"/>
        <v>0.42564904820686383</v>
      </c>
      <c r="Q24" s="51">
        <v>2</v>
      </c>
      <c r="R24" s="50">
        <v>360.80999999999989</v>
      </c>
      <c r="S24" s="50">
        <v>4777.7400000000034</v>
      </c>
      <c r="T24" s="37">
        <f t="shared" si="3"/>
        <v>5138.5500000000029</v>
      </c>
      <c r="U24" s="50">
        <v>3</v>
      </c>
      <c r="V24" s="69">
        <f t="shared" si="4"/>
        <v>2.1523120814058026E-2</v>
      </c>
      <c r="W24" s="75">
        <v>5</v>
      </c>
      <c r="X24" s="50">
        <v>8592.2099999999937</v>
      </c>
      <c r="Y24" s="52">
        <v>2688.2999999999997</v>
      </c>
      <c r="Z24" s="37"/>
      <c r="AA24" s="87">
        <f t="shared" si="5"/>
        <v>3.3333333333333335</v>
      </c>
      <c r="AC24">
        <f t="shared" si="6"/>
        <v>79581.86058600001</v>
      </c>
    </row>
    <row r="25" spans="1:29" x14ac:dyDescent="0.35">
      <c r="A25" s="134" t="s">
        <v>133</v>
      </c>
      <c r="B25">
        <v>6</v>
      </c>
      <c r="C25" s="61" t="s">
        <v>87</v>
      </c>
      <c r="D25" s="54">
        <v>4</v>
      </c>
      <c r="E25" s="119" t="s">
        <v>35</v>
      </c>
      <c r="F25" s="100"/>
      <c r="G25" s="100">
        <v>1</v>
      </c>
      <c r="H25" s="55">
        <f t="shared" si="0"/>
        <v>198356.29454199987</v>
      </c>
      <c r="I25" s="55">
        <v>384.60015199999998</v>
      </c>
      <c r="J25" s="56">
        <v>99440.697914000004</v>
      </c>
      <c r="K25" s="56"/>
      <c r="L25" s="56">
        <v>92897.215893999863</v>
      </c>
      <c r="M25" s="56">
        <v>4211.1226449999995</v>
      </c>
      <c r="N25" s="57">
        <v>1422.6579369999986</v>
      </c>
      <c r="O25" s="56">
        <f t="shared" si="1"/>
        <v>99825.298066000003</v>
      </c>
      <c r="P25" s="74">
        <f t="shared" si="2"/>
        <v>0.50326256747482767</v>
      </c>
      <c r="Q25" s="58">
        <v>3</v>
      </c>
      <c r="R25" s="55">
        <v>0</v>
      </c>
      <c r="S25" s="56">
        <v>4783.0499999999956</v>
      </c>
      <c r="T25" s="37">
        <f t="shared" si="3"/>
        <v>4783.0499999999956</v>
      </c>
      <c r="U25" s="56">
        <v>3</v>
      </c>
      <c r="V25" s="70">
        <f t="shared" si="4"/>
        <v>1.5971402348790242E-2</v>
      </c>
      <c r="W25" s="75">
        <v>4</v>
      </c>
      <c r="X25" s="56">
        <v>8260.8300000000163</v>
      </c>
      <c r="Y25" s="57">
        <v>7214.8499999999995</v>
      </c>
      <c r="Z25" s="37"/>
      <c r="AA25" s="87">
        <f t="shared" si="5"/>
        <v>3.3333333333333335</v>
      </c>
      <c r="AC25">
        <f t="shared" si="6"/>
        <v>99825.298066000003</v>
      </c>
    </row>
    <row r="26" spans="1:29" x14ac:dyDescent="0.35">
      <c r="B26">
        <v>7</v>
      </c>
      <c r="C26" s="63" t="s">
        <v>88</v>
      </c>
      <c r="D26" s="96">
        <v>7</v>
      </c>
      <c r="E26" s="104" t="s">
        <v>46</v>
      </c>
      <c r="F26" s="104"/>
      <c r="G26" s="104"/>
      <c r="H26" s="46">
        <f t="shared" si="0"/>
        <v>163041.52012600002</v>
      </c>
      <c r="I26" s="46">
        <v>1064.5043949999997</v>
      </c>
      <c r="J26" s="37">
        <v>65798.396721000026</v>
      </c>
      <c r="K26" s="37">
        <v>257.69046100000003</v>
      </c>
      <c r="L26" s="37">
        <v>87473.975726999997</v>
      </c>
      <c r="M26" s="37">
        <v>4083.8318649999978</v>
      </c>
      <c r="N26" s="38">
        <v>4363.1209569999983</v>
      </c>
      <c r="O26" s="37">
        <f t="shared" si="1"/>
        <v>66862.901116000023</v>
      </c>
      <c r="P26" s="72">
        <f t="shared" si="2"/>
        <v>0.41009738540420715</v>
      </c>
      <c r="Q26" s="33">
        <v>2</v>
      </c>
      <c r="R26" s="46">
        <v>11.07</v>
      </c>
      <c r="S26" s="37">
        <v>4451.0399999999954</v>
      </c>
      <c r="T26" s="37">
        <f t="shared" si="3"/>
        <v>4462.1099999999951</v>
      </c>
      <c r="U26" s="37">
        <v>3</v>
      </c>
      <c r="V26" s="68">
        <f t="shared" si="4"/>
        <v>2.2245071260362598E-2</v>
      </c>
      <c r="W26" s="75">
        <v>5</v>
      </c>
      <c r="X26" s="37">
        <v>585.00000000000159</v>
      </c>
      <c r="Y26" s="38">
        <v>6698.16</v>
      </c>
      <c r="Z26" s="37"/>
      <c r="AA26" s="87">
        <f t="shared" si="5"/>
        <v>3.3333333333333335</v>
      </c>
      <c r="AC26">
        <f t="shared" si="6"/>
        <v>0</v>
      </c>
    </row>
    <row r="27" spans="1:29" x14ac:dyDescent="0.35">
      <c r="A27" s="134" t="s">
        <v>133</v>
      </c>
      <c r="B27">
        <v>8</v>
      </c>
      <c r="C27" s="65" t="s">
        <v>90</v>
      </c>
      <c r="D27" s="92">
        <v>6</v>
      </c>
      <c r="E27" s="101" t="s">
        <v>66</v>
      </c>
      <c r="F27" s="102" t="s">
        <v>117</v>
      </c>
      <c r="G27" s="101">
        <v>1</v>
      </c>
      <c r="H27" s="46">
        <f t="shared" si="0"/>
        <v>230781.78774899995</v>
      </c>
      <c r="I27" s="46">
        <v>17505.584293999997</v>
      </c>
      <c r="J27" s="37">
        <v>126862.87215100005</v>
      </c>
      <c r="K27" s="37"/>
      <c r="L27" s="37">
        <v>69964.957728999914</v>
      </c>
      <c r="M27" s="37">
        <v>11401.872387999996</v>
      </c>
      <c r="N27" s="38">
        <v>5046.5011869999998</v>
      </c>
      <c r="O27" s="37">
        <f t="shared" si="1"/>
        <v>144368.45644500005</v>
      </c>
      <c r="P27" s="72">
        <f t="shared" si="2"/>
        <v>0.62556260549474685</v>
      </c>
      <c r="Q27" s="33">
        <v>4</v>
      </c>
      <c r="R27" s="46">
        <v>212.58</v>
      </c>
      <c r="S27" s="37">
        <v>4285.619999999999</v>
      </c>
      <c r="T27" s="37">
        <f t="shared" si="3"/>
        <v>4498.1999999999989</v>
      </c>
      <c r="U27" s="37">
        <v>3</v>
      </c>
      <c r="V27" s="68">
        <f t="shared" si="4"/>
        <v>1.0385925270117611E-2</v>
      </c>
      <c r="W27" s="75">
        <v>3</v>
      </c>
      <c r="X27" s="37">
        <v>4629.4200000000037</v>
      </c>
      <c r="Y27" s="38">
        <v>12046.59</v>
      </c>
      <c r="Z27" s="37"/>
      <c r="AA27" s="87">
        <f t="shared" si="5"/>
        <v>3.3333333333333335</v>
      </c>
      <c r="AC27">
        <f t="shared" si="6"/>
        <v>144368.45644500005</v>
      </c>
    </row>
    <row r="28" spans="1:29" x14ac:dyDescent="0.35">
      <c r="A28" s="135" t="s">
        <v>134</v>
      </c>
      <c r="B28">
        <v>9</v>
      </c>
      <c r="C28" s="88" t="s">
        <v>85</v>
      </c>
      <c r="D28" s="14">
        <v>5</v>
      </c>
      <c r="E28" s="98" t="s">
        <v>24</v>
      </c>
      <c r="F28" s="98"/>
      <c r="G28" s="98">
        <v>1</v>
      </c>
      <c r="H28" s="46">
        <f t="shared" si="0"/>
        <v>89218.629153999922</v>
      </c>
      <c r="I28" s="46">
        <v>9674.4011090000022</v>
      </c>
      <c r="J28" s="37">
        <v>42878.574855999992</v>
      </c>
      <c r="K28" s="37"/>
      <c r="L28" s="37">
        <v>25546.44470599994</v>
      </c>
      <c r="M28" s="37">
        <v>9029.2509250000039</v>
      </c>
      <c r="N28" s="38">
        <v>2089.9575580000005</v>
      </c>
      <c r="O28" s="37">
        <f t="shared" si="1"/>
        <v>52552.975964999991</v>
      </c>
      <c r="P28" s="72">
        <f t="shared" si="2"/>
        <v>0.58903590498222635</v>
      </c>
      <c r="Q28" s="42">
        <v>4</v>
      </c>
      <c r="R28" s="46">
        <v>163.71</v>
      </c>
      <c r="S28" s="37">
        <v>2216.8800000000006</v>
      </c>
      <c r="T28" s="37">
        <f t="shared" si="3"/>
        <v>2380.5900000000006</v>
      </c>
      <c r="U28" s="37">
        <v>1</v>
      </c>
      <c r="V28" s="68">
        <f t="shared" si="4"/>
        <v>1.5099620629067459E-2</v>
      </c>
      <c r="W28" s="75">
        <v>4</v>
      </c>
      <c r="X28" s="37">
        <v>2766.7799999999934</v>
      </c>
      <c r="Y28" s="38">
        <v>1737</v>
      </c>
      <c r="Z28" s="37"/>
      <c r="AA28" s="87">
        <f t="shared" si="5"/>
        <v>3</v>
      </c>
      <c r="AC28">
        <f t="shared" si="6"/>
        <v>52552.975964999991</v>
      </c>
    </row>
    <row r="29" spans="1:29" x14ac:dyDescent="0.35">
      <c r="A29" s="134" t="s">
        <v>133</v>
      </c>
      <c r="B29">
        <v>10</v>
      </c>
      <c r="C29" s="53" t="s">
        <v>86</v>
      </c>
      <c r="D29" s="48">
        <v>1</v>
      </c>
      <c r="E29" s="99" t="s">
        <v>25</v>
      </c>
      <c r="F29" s="99"/>
      <c r="G29" s="99">
        <v>1</v>
      </c>
      <c r="H29" s="49">
        <f t="shared" si="0"/>
        <v>258235.67468900006</v>
      </c>
      <c r="I29" s="49">
        <v>26042.536399000001</v>
      </c>
      <c r="J29" s="50">
        <v>120868.88135699998</v>
      </c>
      <c r="K29" s="50">
        <v>161.41315099999997</v>
      </c>
      <c r="L29" s="50">
        <v>82313.586996000115</v>
      </c>
      <c r="M29" s="50">
        <v>23647.178479000002</v>
      </c>
      <c r="N29" s="52">
        <v>5202.0783070000016</v>
      </c>
      <c r="O29" s="50">
        <f t="shared" si="1"/>
        <v>146911.41775599998</v>
      </c>
      <c r="P29" s="73">
        <f t="shared" si="2"/>
        <v>0.56890442396438534</v>
      </c>
      <c r="Q29" s="60">
        <v>3</v>
      </c>
      <c r="R29" s="49">
        <v>341.54999999999995</v>
      </c>
      <c r="S29" s="50">
        <v>4337.0999999999985</v>
      </c>
      <c r="T29" s="37">
        <f t="shared" si="3"/>
        <v>4678.6499999999987</v>
      </c>
      <c r="U29" s="50">
        <v>3</v>
      </c>
      <c r="V29" s="69">
        <f t="shared" si="4"/>
        <v>1.0615580625531786E-2</v>
      </c>
      <c r="W29" s="75">
        <v>3</v>
      </c>
      <c r="X29" s="50">
        <v>5262.7499999999945</v>
      </c>
      <c r="Y29" s="52">
        <v>3814.29</v>
      </c>
      <c r="Z29" s="37"/>
      <c r="AA29" s="87">
        <f t="shared" si="5"/>
        <v>3</v>
      </c>
      <c r="AC29">
        <f t="shared" si="6"/>
        <v>146911.41775599998</v>
      </c>
    </row>
    <row r="30" spans="1:29" x14ac:dyDescent="0.35">
      <c r="A30" s="134" t="s">
        <v>133</v>
      </c>
      <c r="B30">
        <v>11</v>
      </c>
      <c r="C30" s="61" t="s">
        <v>87</v>
      </c>
      <c r="D30" s="109">
        <v>3</v>
      </c>
      <c r="E30" s="100" t="s">
        <v>34</v>
      </c>
      <c r="F30" s="100"/>
      <c r="G30" s="100">
        <v>1</v>
      </c>
      <c r="H30" s="55">
        <f t="shared" si="0"/>
        <v>168945.99744800007</v>
      </c>
      <c r="I30" s="55">
        <v>565.81547500000011</v>
      </c>
      <c r="J30" s="56">
        <v>81605.327220000021</v>
      </c>
      <c r="K30" s="56"/>
      <c r="L30" s="56">
        <v>75422.259636000075</v>
      </c>
      <c r="M30" s="56">
        <v>10160.335352999997</v>
      </c>
      <c r="N30" s="57">
        <v>1192.2597639999997</v>
      </c>
      <c r="O30" s="56">
        <f t="shared" si="1"/>
        <v>82171.142695000017</v>
      </c>
      <c r="P30" s="74">
        <f t="shared" si="2"/>
        <v>0.48637519643098676</v>
      </c>
      <c r="Q30" s="58">
        <v>2</v>
      </c>
      <c r="R30" s="55">
        <v>1.71</v>
      </c>
      <c r="S30" s="56">
        <v>4099.6799999999957</v>
      </c>
      <c r="T30" s="37">
        <f t="shared" si="3"/>
        <v>4101.3899999999958</v>
      </c>
      <c r="U30" s="56">
        <v>3</v>
      </c>
      <c r="V30" s="70">
        <f t="shared" si="4"/>
        <v>1.6637592653110156E-2</v>
      </c>
      <c r="W30" s="75">
        <v>4</v>
      </c>
      <c r="X30" s="56">
        <v>10914.569999999991</v>
      </c>
      <c r="Y30" s="57">
        <v>5335.92</v>
      </c>
      <c r="Z30" s="37"/>
      <c r="AA30" s="87">
        <f t="shared" si="5"/>
        <v>3</v>
      </c>
      <c r="AC30">
        <f t="shared" si="6"/>
        <v>82171.142695000017</v>
      </c>
    </row>
    <row r="31" spans="1:29" ht="29" x14ac:dyDescent="0.35">
      <c r="A31" s="134" t="s">
        <v>133</v>
      </c>
      <c r="B31">
        <v>12</v>
      </c>
      <c r="C31" s="63" t="s">
        <v>88</v>
      </c>
      <c r="D31" s="14">
        <v>8</v>
      </c>
      <c r="E31" s="97" t="s">
        <v>47</v>
      </c>
      <c r="F31" s="98" t="s">
        <v>116</v>
      </c>
      <c r="G31" s="98">
        <v>1</v>
      </c>
      <c r="H31" s="46">
        <f t="shared" si="0"/>
        <v>239148.77751099976</v>
      </c>
      <c r="I31" s="91">
        <v>3517.7013100000008</v>
      </c>
      <c r="J31" s="75">
        <v>120817.09610999987</v>
      </c>
      <c r="K31" s="37">
        <v>94.89291399999999</v>
      </c>
      <c r="L31" s="37">
        <v>101271.09042199989</v>
      </c>
      <c r="M31" s="37">
        <v>8170.4729439999974</v>
      </c>
      <c r="N31" s="38">
        <v>5277.5238109999973</v>
      </c>
      <c r="O31" s="37">
        <f t="shared" si="1"/>
        <v>124334.79741999987</v>
      </c>
      <c r="P31" s="72">
        <f t="shared" si="2"/>
        <v>0.51990563662522182</v>
      </c>
      <c r="Q31" s="33">
        <v>3</v>
      </c>
      <c r="R31" s="46">
        <v>2.7899999999999996</v>
      </c>
      <c r="S31" s="37">
        <v>4706.9999999999991</v>
      </c>
      <c r="T31" s="37">
        <f t="shared" si="3"/>
        <v>4709.7899999999991</v>
      </c>
      <c r="U31" s="37">
        <v>3</v>
      </c>
      <c r="V31" s="68">
        <f t="shared" si="4"/>
        <v>1.2626634156943329E-2</v>
      </c>
      <c r="W31" s="75">
        <v>3</v>
      </c>
      <c r="X31" s="37">
        <v>499.14000000000169</v>
      </c>
      <c r="Y31" s="38">
        <v>7521.9299999999994</v>
      </c>
      <c r="Z31" s="37"/>
      <c r="AA31" s="87">
        <f t="shared" si="5"/>
        <v>3</v>
      </c>
      <c r="AC31">
        <f t="shared" si="6"/>
        <v>124334.79741999987</v>
      </c>
    </row>
    <row r="32" spans="1:29" x14ac:dyDescent="0.35">
      <c r="A32" s="134" t="s">
        <v>133</v>
      </c>
      <c r="B32">
        <v>13</v>
      </c>
      <c r="C32" s="88" t="s">
        <v>85</v>
      </c>
      <c r="D32" s="14">
        <v>1</v>
      </c>
      <c r="E32" s="98" t="s">
        <v>20</v>
      </c>
      <c r="F32" s="98"/>
      <c r="G32" s="98">
        <v>1</v>
      </c>
      <c r="H32" s="46">
        <f t="shared" si="0"/>
        <v>160192.13927699983</v>
      </c>
      <c r="I32" s="91">
        <v>46725.190906999931</v>
      </c>
      <c r="J32" s="75">
        <v>78210.714589999989</v>
      </c>
      <c r="K32" s="37"/>
      <c r="L32" s="37">
        <v>24596.086154999906</v>
      </c>
      <c r="M32" s="37">
        <v>9357.558525000004</v>
      </c>
      <c r="N32" s="38">
        <v>1302.5891000000001</v>
      </c>
      <c r="O32" s="37">
        <f t="shared" si="1"/>
        <v>124935.90549699991</v>
      </c>
      <c r="P32" s="72">
        <f t="shared" si="2"/>
        <v>0.77991283505468512</v>
      </c>
      <c r="Q32" s="41">
        <v>5</v>
      </c>
      <c r="R32" s="46">
        <v>294.93000000000018</v>
      </c>
      <c r="S32" s="37">
        <v>1683.8099999999993</v>
      </c>
      <c r="T32" s="37">
        <f t="shared" si="3"/>
        <v>1978.7399999999993</v>
      </c>
      <c r="U32" s="37">
        <v>1</v>
      </c>
      <c r="V32" s="68">
        <f t="shared" si="4"/>
        <v>5.2793470169857472E-3</v>
      </c>
      <c r="W32" s="75">
        <v>2</v>
      </c>
      <c r="X32" s="37">
        <v>1333.6199999999956</v>
      </c>
      <c r="Y32" s="38">
        <v>1667.1599999999999</v>
      </c>
      <c r="Z32" s="37"/>
      <c r="AA32" s="87">
        <f t="shared" si="5"/>
        <v>2.6666666666666665</v>
      </c>
      <c r="AC32">
        <f t="shared" si="6"/>
        <v>124935.90549699991</v>
      </c>
    </row>
    <row r="33" spans="1:29" x14ac:dyDescent="0.35">
      <c r="A33" s="134" t="s">
        <v>133</v>
      </c>
      <c r="B33">
        <v>14</v>
      </c>
      <c r="C33" s="53" t="s">
        <v>86</v>
      </c>
      <c r="D33" s="14">
        <v>4</v>
      </c>
      <c r="E33" s="97" t="s">
        <v>28</v>
      </c>
      <c r="F33" s="97"/>
      <c r="G33" s="97">
        <v>1</v>
      </c>
      <c r="H33" s="46">
        <f t="shared" si="0"/>
        <v>184160.56230300001</v>
      </c>
      <c r="I33" s="46">
        <v>33690.806854999995</v>
      </c>
      <c r="J33" s="37">
        <v>82429.87909599999</v>
      </c>
      <c r="K33" s="37"/>
      <c r="L33" s="37">
        <v>52286.193206000018</v>
      </c>
      <c r="M33" s="37">
        <v>13384.524395999993</v>
      </c>
      <c r="N33" s="38">
        <v>2369.1587499999991</v>
      </c>
      <c r="O33" s="37">
        <f t="shared" si="1"/>
        <v>116120.68595099999</v>
      </c>
      <c r="P33" s="72">
        <f t="shared" si="2"/>
        <v>0.63054046153457233</v>
      </c>
      <c r="Q33" s="33">
        <v>4</v>
      </c>
      <c r="R33" s="46">
        <v>316.62000000000063</v>
      </c>
      <c r="S33" s="37">
        <v>2771.3699999999963</v>
      </c>
      <c r="T33" s="37">
        <f t="shared" si="3"/>
        <v>3087.9899999999971</v>
      </c>
      <c r="U33" s="37">
        <v>2</v>
      </c>
      <c r="V33" s="68">
        <f t="shared" si="4"/>
        <v>8.8643120867745329E-3</v>
      </c>
      <c r="W33" s="75">
        <v>2</v>
      </c>
      <c r="X33" s="37">
        <v>4255.0200000000013</v>
      </c>
      <c r="Y33" s="38">
        <v>2646.72</v>
      </c>
      <c r="Z33" s="37"/>
      <c r="AA33" s="87">
        <f t="shared" si="5"/>
        <v>2.6666666666666665</v>
      </c>
      <c r="AC33">
        <f t="shared" si="6"/>
        <v>116120.68595099999</v>
      </c>
    </row>
    <row r="34" spans="1:29" x14ac:dyDescent="0.35">
      <c r="B34">
        <v>15</v>
      </c>
      <c r="C34" s="61" t="s">
        <v>87</v>
      </c>
      <c r="D34" s="96">
        <v>1</v>
      </c>
      <c r="E34" s="104" t="s">
        <v>32</v>
      </c>
      <c r="F34" s="104"/>
      <c r="G34" s="104"/>
      <c r="H34" s="46">
        <f t="shared" si="0"/>
        <v>114419.28731999989</v>
      </c>
      <c r="I34" s="46">
        <v>1.431748</v>
      </c>
      <c r="J34" s="37">
        <v>43333.984107999946</v>
      </c>
      <c r="K34" s="37"/>
      <c r="L34" s="37">
        <v>65583.625143999947</v>
      </c>
      <c r="M34" s="37">
        <v>4778.5968569999959</v>
      </c>
      <c r="N34" s="38">
        <v>721.64946300000008</v>
      </c>
      <c r="O34" s="37">
        <f t="shared" si="1"/>
        <v>43335.415855999949</v>
      </c>
      <c r="P34" s="72">
        <f t="shared" si="2"/>
        <v>0.37874222843918331</v>
      </c>
      <c r="Q34" s="33">
        <v>1</v>
      </c>
      <c r="R34" s="46">
        <v>0</v>
      </c>
      <c r="S34" s="37">
        <v>3542.3100000000004</v>
      </c>
      <c r="T34" s="37">
        <f t="shared" si="3"/>
        <v>3542.3100000000004</v>
      </c>
      <c r="U34" s="37">
        <v>2</v>
      </c>
      <c r="V34" s="68">
        <f t="shared" si="4"/>
        <v>2.7247229008338179E-2</v>
      </c>
      <c r="W34" s="75">
        <v>5</v>
      </c>
      <c r="X34" s="37">
        <v>8777.43</v>
      </c>
      <c r="Y34" s="38">
        <v>2887.29</v>
      </c>
      <c r="Z34" s="37"/>
      <c r="AA34" s="87">
        <f t="shared" si="5"/>
        <v>2.6666666666666665</v>
      </c>
      <c r="AC34">
        <f t="shared" si="6"/>
        <v>0</v>
      </c>
    </row>
    <row r="35" spans="1:29" x14ac:dyDescent="0.35">
      <c r="B35">
        <v>16</v>
      </c>
      <c r="C35" s="63" t="s">
        <v>88</v>
      </c>
      <c r="D35" s="96">
        <v>2</v>
      </c>
      <c r="E35" s="104" t="s">
        <v>41</v>
      </c>
      <c r="F35" s="104"/>
      <c r="G35" s="104"/>
      <c r="H35" s="46">
        <f t="shared" si="0"/>
        <v>126721.07715899992</v>
      </c>
      <c r="I35" s="46">
        <v>106.62135800000003</v>
      </c>
      <c r="J35" s="37">
        <v>70965.711124000038</v>
      </c>
      <c r="K35" s="37">
        <v>157.39021499999998</v>
      </c>
      <c r="L35" s="37">
        <v>45761.363859999867</v>
      </c>
      <c r="M35" s="37">
        <v>6095.2770060000003</v>
      </c>
      <c r="N35" s="38">
        <v>3634.7135959999996</v>
      </c>
      <c r="O35" s="37">
        <f t="shared" si="1"/>
        <v>71072.332482000042</v>
      </c>
      <c r="P35" s="72">
        <f t="shared" si="2"/>
        <v>0.56085644215937269</v>
      </c>
      <c r="Q35" s="33">
        <v>3</v>
      </c>
      <c r="R35" s="46">
        <v>2.0699999999999998</v>
      </c>
      <c r="S35" s="37">
        <v>2902.3199999999997</v>
      </c>
      <c r="T35" s="37">
        <f t="shared" si="3"/>
        <v>2904.39</v>
      </c>
      <c r="U35" s="37">
        <v>2</v>
      </c>
      <c r="V35" s="68">
        <f t="shared" si="4"/>
        <v>1.3621756402115985E-2</v>
      </c>
      <c r="W35" s="75">
        <v>3</v>
      </c>
      <c r="X35" s="37">
        <v>326.88000000000073</v>
      </c>
      <c r="Y35" s="38">
        <v>6673.95</v>
      </c>
      <c r="Z35" s="37"/>
      <c r="AA35" s="87">
        <f t="shared" si="5"/>
        <v>2.6666666666666665</v>
      </c>
      <c r="AC35">
        <f t="shared" si="6"/>
        <v>0</v>
      </c>
    </row>
    <row r="36" spans="1:29" x14ac:dyDescent="0.35">
      <c r="B36">
        <v>17</v>
      </c>
      <c r="C36" s="63" t="s">
        <v>88</v>
      </c>
      <c r="D36" s="95">
        <v>5</v>
      </c>
      <c r="E36" s="105" t="s">
        <v>44</v>
      </c>
      <c r="F36" s="105"/>
      <c r="G36" s="105"/>
      <c r="H36" s="49">
        <f t="shared" si="0"/>
        <v>171125.83254299997</v>
      </c>
      <c r="I36" s="49">
        <v>5148.4986359999994</v>
      </c>
      <c r="J36" s="50">
        <v>92040.639061000009</v>
      </c>
      <c r="K36" s="50"/>
      <c r="L36" s="50">
        <v>46893.477597999932</v>
      </c>
      <c r="M36" s="50">
        <v>3944.5859080000014</v>
      </c>
      <c r="N36" s="52">
        <v>23098.631340000011</v>
      </c>
      <c r="O36" s="50">
        <f t="shared" si="1"/>
        <v>97189.137697000013</v>
      </c>
      <c r="P36" s="73">
        <f t="shared" si="2"/>
        <v>0.56793960475008132</v>
      </c>
      <c r="Q36" s="60">
        <v>3</v>
      </c>
      <c r="R36" s="49">
        <v>207.35999999999999</v>
      </c>
      <c r="S36" s="50">
        <v>3494.5199999999991</v>
      </c>
      <c r="T36" s="37">
        <f t="shared" si="3"/>
        <v>3701.8799999999992</v>
      </c>
      <c r="U36" s="50">
        <v>2</v>
      </c>
      <c r="V36" s="69">
        <f t="shared" si="4"/>
        <v>1.2696480586616925E-2</v>
      </c>
      <c r="W36" s="75">
        <v>3</v>
      </c>
      <c r="X36" s="50">
        <v>147.87000000000023</v>
      </c>
      <c r="Y36" s="52">
        <v>6380.28</v>
      </c>
      <c r="Z36" s="37"/>
      <c r="AA36" s="87">
        <f t="shared" si="5"/>
        <v>2.6666666666666665</v>
      </c>
      <c r="AC36">
        <f t="shared" si="6"/>
        <v>0</v>
      </c>
    </row>
    <row r="37" spans="1:29" x14ac:dyDescent="0.35">
      <c r="B37">
        <v>18</v>
      </c>
      <c r="C37" s="63" t="s">
        <v>88</v>
      </c>
      <c r="D37" s="107">
        <v>9</v>
      </c>
      <c r="E37" s="108" t="s">
        <v>48</v>
      </c>
      <c r="F37" s="108"/>
      <c r="G37" s="108"/>
      <c r="H37" s="55">
        <f t="shared" si="0"/>
        <v>195178.89677599995</v>
      </c>
      <c r="I37" s="55">
        <v>1847.7292779999998</v>
      </c>
      <c r="J37" s="56">
        <v>69982.145403999952</v>
      </c>
      <c r="K37" s="56">
        <v>399.05537599999997</v>
      </c>
      <c r="L37" s="56">
        <v>110625.61700099998</v>
      </c>
      <c r="M37" s="56">
        <v>10827.124845000017</v>
      </c>
      <c r="N37" s="57">
        <v>1497.2248720000002</v>
      </c>
      <c r="O37" s="56">
        <f t="shared" si="1"/>
        <v>71829.874681999951</v>
      </c>
      <c r="P37" s="74">
        <f t="shared" si="2"/>
        <v>0.36802070238380641</v>
      </c>
      <c r="Q37" s="58">
        <v>1</v>
      </c>
      <c r="R37" s="55">
        <v>77.039999999999992</v>
      </c>
      <c r="S37" s="56">
        <v>4048.9200000000005</v>
      </c>
      <c r="T37" s="37">
        <f t="shared" si="3"/>
        <v>4125.9600000000009</v>
      </c>
      <c r="U37" s="56">
        <v>3</v>
      </c>
      <c r="V37" s="70">
        <f t="shared" si="4"/>
        <v>1.914690796954217E-2</v>
      </c>
      <c r="W37" s="75">
        <v>4</v>
      </c>
      <c r="X37" s="56">
        <v>254.61000000000061</v>
      </c>
      <c r="Y37" s="57">
        <v>5349.33</v>
      </c>
      <c r="Z37" s="37"/>
      <c r="AA37" s="87">
        <f t="shared" si="5"/>
        <v>2.6666666666666665</v>
      </c>
      <c r="AC37">
        <f t="shared" si="6"/>
        <v>0</v>
      </c>
    </row>
    <row r="38" spans="1:29" ht="30.75" customHeight="1" x14ac:dyDescent="0.35">
      <c r="A38" s="134" t="s">
        <v>133</v>
      </c>
      <c r="B38">
        <v>19</v>
      </c>
      <c r="C38" s="63" t="s">
        <v>88</v>
      </c>
      <c r="D38" s="110">
        <v>12</v>
      </c>
      <c r="E38" s="97" t="s">
        <v>51</v>
      </c>
      <c r="F38" s="97" t="s">
        <v>119</v>
      </c>
      <c r="G38" s="97">
        <v>1</v>
      </c>
      <c r="H38" s="46">
        <f t="shared" si="0"/>
        <v>208887.93584399991</v>
      </c>
      <c r="I38" s="46">
        <v>3846.7122980000004</v>
      </c>
      <c r="J38" s="37">
        <v>127525.24635900003</v>
      </c>
      <c r="K38" s="37"/>
      <c r="L38" s="37">
        <v>58519.241511999862</v>
      </c>
      <c r="M38" s="37">
        <v>4954.9735509999955</v>
      </c>
      <c r="N38" s="38">
        <v>14041.762124000015</v>
      </c>
      <c r="O38" s="37">
        <f t="shared" si="1"/>
        <v>131371.95865700004</v>
      </c>
      <c r="P38" s="72">
        <f t="shared" si="2"/>
        <v>0.62891118209483499</v>
      </c>
      <c r="Q38" s="33">
        <v>4</v>
      </c>
      <c r="R38" s="46">
        <v>5.3100000000000005</v>
      </c>
      <c r="S38" s="37">
        <v>2465.0099999999989</v>
      </c>
      <c r="T38" s="37">
        <f t="shared" si="3"/>
        <v>2470.3199999999988</v>
      </c>
      <c r="U38" s="37">
        <v>2</v>
      </c>
      <c r="V38" s="68">
        <f t="shared" si="4"/>
        <v>6.268004286591515E-3</v>
      </c>
      <c r="W38" s="75">
        <v>2</v>
      </c>
      <c r="X38" s="37">
        <v>180.27000000000069</v>
      </c>
      <c r="Y38" s="38">
        <v>4925.5199999999995</v>
      </c>
      <c r="Z38" s="37"/>
      <c r="AA38" s="87">
        <f t="shared" si="5"/>
        <v>2.6666666666666665</v>
      </c>
      <c r="AC38">
        <f t="shared" si="6"/>
        <v>131371.95865700004</v>
      </c>
    </row>
    <row r="39" spans="1:29" x14ac:dyDescent="0.35">
      <c r="A39" s="134" t="s">
        <v>133</v>
      </c>
      <c r="B39">
        <v>20</v>
      </c>
      <c r="C39" s="64" t="s">
        <v>89</v>
      </c>
      <c r="D39" s="92">
        <v>3</v>
      </c>
      <c r="E39" s="101" t="s">
        <v>55</v>
      </c>
      <c r="F39" s="102" t="s">
        <v>117</v>
      </c>
      <c r="G39" s="101">
        <v>1</v>
      </c>
      <c r="H39" s="46">
        <f t="shared" si="0"/>
        <v>307158.06207200018</v>
      </c>
      <c r="I39" s="46">
        <v>6548.3313550000003</v>
      </c>
      <c r="J39" s="37">
        <v>169397.13025700004</v>
      </c>
      <c r="K39" s="33"/>
      <c r="L39" s="37">
        <v>103050.50690400014</v>
      </c>
      <c r="M39" s="37">
        <v>9747.3205730000136</v>
      </c>
      <c r="N39" s="38">
        <v>18414.772982999992</v>
      </c>
      <c r="O39" s="37">
        <f t="shared" si="1"/>
        <v>175945.46161200004</v>
      </c>
      <c r="P39" s="72">
        <f t="shared" si="2"/>
        <v>0.57281733197925011</v>
      </c>
      <c r="Q39" s="33">
        <v>3</v>
      </c>
      <c r="R39" s="46">
        <v>19.53</v>
      </c>
      <c r="S39" s="37">
        <v>4291.4699999999975</v>
      </c>
      <c r="T39" s="37">
        <f t="shared" si="3"/>
        <v>4310.9999999999973</v>
      </c>
      <c r="U39" s="37">
        <v>3</v>
      </c>
      <c r="V39" s="68">
        <f t="shared" si="4"/>
        <v>8.1673035884773908E-3</v>
      </c>
      <c r="W39" s="75">
        <v>2</v>
      </c>
      <c r="X39" s="37">
        <v>3154.1399999999949</v>
      </c>
      <c r="Y39" s="38">
        <v>14192.369999999999</v>
      </c>
      <c r="Z39" s="37"/>
      <c r="AA39" s="87">
        <f t="shared" si="5"/>
        <v>2.6666666666666665</v>
      </c>
      <c r="AC39">
        <f t="shared" si="6"/>
        <v>175945.46161200004</v>
      </c>
    </row>
    <row r="40" spans="1:29" x14ac:dyDescent="0.35">
      <c r="A40" s="134" t="s">
        <v>133</v>
      </c>
      <c r="B40">
        <v>21</v>
      </c>
      <c r="C40" s="64" t="s">
        <v>89</v>
      </c>
      <c r="D40" s="14">
        <v>4</v>
      </c>
      <c r="E40" s="97" t="s">
        <v>54</v>
      </c>
      <c r="F40" s="97" t="s">
        <v>121</v>
      </c>
      <c r="G40" s="97">
        <v>1</v>
      </c>
      <c r="H40" s="46">
        <f t="shared" si="0"/>
        <v>238802.64209799978</v>
      </c>
      <c r="I40" s="46">
        <v>5974.598422</v>
      </c>
      <c r="J40" s="37">
        <v>108693.40882499993</v>
      </c>
      <c r="K40" s="33"/>
      <c r="L40" s="37">
        <v>109993.16525599983</v>
      </c>
      <c r="M40" s="37">
        <v>11054.018861000006</v>
      </c>
      <c r="N40" s="38">
        <v>3087.4507339999977</v>
      </c>
      <c r="O40" s="37">
        <f t="shared" si="1"/>
        <v>114668.00724699993</v>
      </c>
      <c r="P40" s="72">
        <f t="shared" si="2"/>
        <v>0.480178972224028</v>
      </c>
      <c r="Q40" s="33">
        <v>2</v>
      </c>
      <c r="R40" s="46">
        <v>43.290000000000013</v>
      </c>
      <c r="S40" s="37">
        <v>4186.7099999999919</v>
      </c>
      <c r="T40" s="37">
        <f t="shared" si="3"/>
        <v>4229.9999999999918</v>
      </c>
      <c r="U40" s="37">
        <v>3</v>
      </c>
      <c r="V40" s="68">
        <f t="shared" si="4"/>
        <v>1.2296367869747622E-2</v>
      </c>
      <c r="W40" s="75">
        <v>3</v>
      </c>
      <c r="X40" s="37">
        <v>6227.9099999999962</v>
      </c>
      <c r="Y40" s="38">
        <v>6914.16</v>
      </c>
      <c r="Z40" s="37"/>
      <c r="AA40" s="87">
        <f t="shared" si="5"/>
        <v>2.6666666666666665</v>
      </c>
      <c r="AC40">
        <f t="shared" si="6"/>
        <v>114668.00724699993</v>
      </c>
    </row>
    <row r="41" spans="1:29" x14ac:dyDescent="0.35">
      <c r="B41">
        <v>22</v>
      </c>
      <c r="C41" s="64" t="s">
        <v>89</v>
      </c>
      <c r="D41" s="96">
        <v>9</v>
      </c>
      <c r="E41" s="104" t="s">
        <v>60</v>
      </c>
      <c r="F41" s="104"/>
      <c r="G41" s="104"/>
      <c r="H41" s="46">
        <f t="shared" si="0"/>
        <v>155863.00395099999</v>
      </c>
      <c r="I41" s="46">
        <v>0</v>
      </c>
      <c r="J41" s="37">
        <v>69966.835536999977</v>
      </c>
      <c r="K41" s="33"/>
      <c r="L41" s="37">
        <v>77549.503278999982</v>
      </c>
      <c r="M41" s="37">
        <v>5343.1872110000049</v>
      </c>
      <c r="N41" s="38">
        <v>3003.477924000003</v>
      </c>
      <c r="O41" s="37">
        <f t="shared" si="1"/>
        <v>69966.835536999977</v>
      </c>
      <c r="P41" s="72">
        <f t="shared" si="2"/>
        <v>0.44889957054206436</v>
      </c>
      <c r="Q41" s="33">
        <v>2</v>
      </c>
      <c r="R41" s="46">
        <v>0</v>
      </c>
      <c r="S41" s="37">
        <v>3392.5499999999929</v>
      </c>
      <c r="T41" s="37">
        <f t="shared" si="3"/>
        <v>3392.5499999999929</v>
      </c>
      <c r="U41" s="37">
        <v>2</v>
      </c>
      <c r="V41" s="68">
        <f t="shared" si="4"/>
        <v>1.6162657512243491E-2</v>
      </c>
      <c r="W41" s="75">
        <v>4</v>
      </c>
      <c r="X41" s="37">
        <v>5233.3200000000015</v>
      </c>
      <c r="Y41" s="38">
        <v>2521.35</v>
      </c>
      <c r="Z41" s="37"/>
      <c r="AA41" s="87">
        <f t="shared" si="5"/>
        <v>2.6666666666666665</v>
      </c>
      <c r="AC41">
        <f t="shared" si="6"/>
        <v>0</v>
      </c>
    </row>
    <row r="42" spans="1:29" x14ac:dyDescent="0.35">
      <c r="A42" s="134" t="s">
        <v>133</v>
      </c>
      <c r="B42">
        <v>23</v>
      </c>
      <c r="C42" s="65" t="s">
        <v>90</v>
      </c>
      <c r="D42" s="92">
        <v>5</v>
      </c>
      <c r="E42" s="101" t="s">
        <v>65</v>
      </c>
      <c r="F42" s="102" t="s">
        <v>117</v>
      </c>
      <c r="G42" s="101">
        <v>1</v>
      </c>
      <c r="H42" s="46">
        <f t="shared" si="0"/>
        <v>297260.79917800019</v>
      </c>
      <c r="I42" s="46">
        <v>53935.520608999905</v>
      </c>
      <c r="J42" s="37">
        <v>153491.28082800016</v>
      </c>
      <c r="K42" s="37"/>
      <c r="L42" s="37">
        <v>55198.435663000142</v>
      </c>
      <c r="M42" s="37">
        <v>32772.962413000001</v>
      </c>
      <c r="N42" s="38">
        <v>1862.599665</v>
      </c>
      <c r="O42" s="37">
        <f t="shared" si="1"/>
        <v>207426.80143700007</v>
      </c>
      <c r="P42" s="72">
        <f t="shared" si="2"/>
        <v>0.69779399776420781</v>
      </c>
      <c r="Q42" s="33">
        <v>4</v>
      </c>
      <c r="R42" s="46">
        <v>313.29000000000019</v>
      </c>
      <c r="S42" s="37">
        <v>3661.1099999999988</v>
      </c>
      <c r="T42" s="37">
        <f t="shared" si="3"/>
        <v>3974.3999999999987</v>
      </c>
      <c r="U42" s="37">
        <v>2</v>
      </c>
      <c r="V42" s="68">
        <f t="shared" si="4"/>
        <v>6.3868313584460748E-3</v>
      </c>
      <c r="W42" s="75">
        <v>2</v>
      </c>
      <c r="X42" s="37">
        <v>3256.2899999999872</v>
      </c>
      <c r="Y42" s="38">
        <v>10221.48</v>
      </c>
      <c r="Z42" s="37"/>
      <c r="AA42" s="87">
        <f t="shared" si="5"/>
        <v>2.6666666666666665</v>
      </c>
      <c r="AC42">
        <f t="shared" si="6"/>
        <v>207426.80143700007</v>
      </c>
    </row>
    <row r="43" spans="1:29" ht="43.5" x14ac:dyDescent="0.35">
      <c r="A43" s="134" t="s">
        <v>133</v>
      </c>
      <c r="B43">
        <v>24</v>
      </c>
      <c r="C43" s="65" t="s">
        <v>90</v>
      </c>
      <c r="D43" s="110">
        <v>8</v>
      </c>
      <c r="E43" s="97" t="s">
        <v>68</v>
      </c>
      <c r="F43" s="97" t="s">
        <v>123</v>
      </c>
      <c r="G43" s="97">
        <v>1</v>
      </c>
      <c r="H43" s="46">
        <f t="shared" si="0"/>
        <v>156043.94736199995</v>
      </c>
      <c r="I43" s="46">
        <v>10877.186795999984</v>
      </c>
      <c r="J43" s="37">
        <v>105056.35893399999</v>
      </c>
      <c r="K43" s="37"/>
      <c r="L43" s="37">
        <v>30695.85890599999</v>
      </c>
      <c r="M43" s="37">
        <v>7717.4148329999998</v>
      </c>
      <c r="N43" s="38">
        <v>1697.1278930000005</v>
      </c>
      <c r="O43" s="37">
        <f t="shared" si="1"/>
        <v>115933.54572999997</v>
      </c>
      <c r="P43" s="72">
        <f t="shared" si="2"/>
        <v>0.74295445411317684</v>
      </c>
      <c r="Q43" s="33">
        <v>5</v>
      </c>
      <c r="R43" s="46">
        <v>123.66000000000003</v>
      </c>
      <c r="S43" s="37">
        <v>3175.2</v>
      </c>
      <c r="T43" s="37">
        <f t="shared" si="3"/>
        <v>3298.8599999999997</v>
      </c>
      <c r="U43" s="37">
        <v>2</v>
      </c>
      <c r="V43" s="68">
        <f t="shared" si="4"/>
        <v>9.4849164931169062E-3</v>
      </c>
      <c r="W43" s="75">
        <v>1</v>
      </c>
      <c r="X43" s="37">
        <v>2745.3600000000015</v>
      </c>
      <c r="Y43" s="38">
        <v>7710.03</v>
      </c>
      <c r="Z43" s="37"/>
      <c r="AA43" s="87">
        <f t="shared" si="5"/>
        <v>2.6666666666666665</v>
      </c>
      <c r="AC43">
        <f t="shared" si="6"/>
        <v>115933.54572999997</v>
      </c>
    </row>
    <row r="44" spans="1:29" x14ac:dyDescent="0.35">
      <c r="A44" s="135" t="s">
        <v>134</v>
      </c>
      <c r="B44">
        <v>25</v>
      </c>
      <c r="C44" s="53" t="s">
        <v>86</v>
      </c>
      <c r="D44" s="14">
        <v>5</v>
      </c>
      <c r="E44" s="97" t="s">
        <v>29</v>
      </c>
      <c r="F44" s="97" t="s">
        <v>120</v>
      </c>
      <c r="G44" s="97">
        <v>1</v>
      </c>
      <c r="H44" s="46">
        <f t="shared" si="0"/>
        <v>166422.91255900011</v>
      </c>
      <c r="I44" s="46">
        <v>13779.048684999998</v>
      </c>
      <c r="J44" s="37">
        <v>67104.489299999928</v>
      </c>
      <c r="K44" s="37"/>
      <c r="L44" s="37">
        <v>79189.498411000168</v>
      </c>
      <c r="M44" s="37">
        <v>5745.0337420000042</v>
      </c>
      <c r="N44" s="38">
        <v>604.84242100000006</v>
      </c>
      <c r="O44" s="37">
        <f t="shared" si="1"/>
        <v>80883.53798499993</v>
      </c>
      <c r="P44" s="72">
        <f t="shared" si="2"/>
        <v>0.48601203248576225</v>
      </c>
      <c r="Q44" s="33">
        <v>2</v>
      </c>
      <c r="R44" s="46">
        <v>101.07000000000008</v>
      </c>
      <c r="S44" s="37">
        <v>3327.8399999999965</v>
      </c>
      <c r="T44" s="37">
        <f t="shared" si="3"/>
        <v>3428.9099999999967</v>
      </c>
      <c r="U44" s="37">
        <v>2</v>
      </c>
      <c r="V44" s="68">
        <f t="shared" si="4"/>
        <v>1.4131058414036807E-2</v>
      </c>
      <c r="W44" s="75">
        <v>3</v>
      </c>
      <c r="X44" s="37">
        <v>8253.0000000000127</v>
      </c>
      <c r="Y44" s="38">
        <v>2169.81</v>
      </c>
      <c r="Z44" s="37"/>
      <c r="AA44" s="87">
        <f t="shared" si="5"/>
        <v>2.3333333333333335</v>
      </c>
      <c r="AC44">
        <f t="shared" si="6"/>
        <v>80883.53798499993</v>
      </c>
    </row>
    <row r="45" spans="1:29" x14ac:dyDescent="0.35">
      <c r="A45" s="134" t="s">
        <v>133</v>
      </c>
      <c r="B45">
        <v>26</v>
      </c>
      <c r="C45" s="63" t="s">
        <v>88</v>
      </c>
      <c r="D45" s="92">
        <v>4</v>
      </c>
      <c r="E45" s="101" t="s">
        <v>43</v>
      </c>
      <c r="F45" s="102" t="s">
        <v>117</v>
      </c>
      <c r="G45" s="101">
        <v>1</v>
      </c>
      <c r="H45" s="46">
        <f t="shared" si="0"/>
        <v>161639.69164699988</v>
      </c>
      <c r="I45" s="46">
        <v>0</v>
      </c>
      <c r="J45" s="37">
        <v>77428.903525999849</v>
      </c>
      <c r="K45" s="37">
        <v>707.33667400000002</v>
      </c>
      <c r="L45" s="37">
        <v>70554.922349000044</v>
      </c>
      <c r="M45" s="37">
        <v>5223.1989929999982</v>
      </c>
      <c r="N45" s="38">
        <v>7725.3301050000009</v>
      </c>
      <c r="O45" s="37">
        <f t="shared" si="1"/>
        <v>77428.903525999849</v>
      </c>
      <c r="P45" s="72">
        <f t="shared" si="2"/>
        <v>0.47902159882298295</v>
      </c>
      <c r="Q45" s="33">
        <v>2</v>
      </c>
      <c r="R45" s="46">
        <v>0</v>
      </c>
      <c r="S45" s="37">
        <v>3361.6799999999976</v>
      </c>
      <c r="T45" s="37">
        <f t="shared" si="3"/>
        <v>3361.6799999999976</v>
      </c>
      <c r="U45" s="37">
        <v>2</v>
      </c>
      <c r="V45" s="68">
        <f t="shared" si="4"/>
        <v>1.4472115049694929E-2</v>
      </c>
      <c r="W45" s="75">
        <v>3</v>
      </c>
      <c r="X45" s="37">
        <v>401.85000000000076</v>
      </c>
      <c r="Y45" s="38">
        <v>5568.84</v>
      </c>
      <c r="Z45" s="37"/>
      <c r="AA45" s="87">
        <f t="shared" si="5"/>
        <v>2.3333333333333335</v>
      </c>
      <c r="AC45">
        <f t="shared" si="6"/>
        <v>77428.903525999849</v>
      </c>
    </row>
    <row r="46" spans="1:29" x14ac:dyDescent="0.35">
      <c r="B46">
        <v>27</v>
      </c>
      <c r="C46" s="63" t="s">
        <v>88</v>
      </c>
      <c r="D46" s="106">
        <v>6</v>
      </c>
      <c r="E46" s="104" t="s">
        <v>45</v>
      </c>
      <c r="F46" s="104"/>
      <c r="G46" s="104"/>
      <c r="H46" s="46">
        <f t="shared" si="0"/>
        <v>89952.743686000002</v>
      </c>
      <c r="I46" s="46">
        <v>557.24321900000007</v>
      </c>
      <c r="J46" s="37">
        <v>26711.350499000011</v>
      </c>
      <c r="K46" s="37">
        <v>883.80291899999952</v>
      </c>
      <c r="L46" s="37">
        <v>52727.727267999995</v>
      </c>
      <c r="M46" s="37">
        <v>6919.1622760000009</v>
      </c>
      <c r="N46" s="38">
        <v>2153.4575049999999</v>
      </c>
      <c r="O46" s="37">
        <f t="shared" si="1"/>
        <v>27268.593718000011</v>
      </c>
      <c r="P46" s="72">
        <f t="shared" si="2"/>
        <v>0.30314354627344203</v>
      </c>
      <c r="Q46" s="33">
        <v>1</v>
      </c>
      <c r="R46" s="46">
        <v>73.97999999999999</v>
      </c>
      <c r="S46" s="37">
        <v>1608.6600000000008</v>
      </c>
      <c r="T46" s="37">
        <f t="shared" si="3"/>
        <v>1682.6400000000008</v>
      </c>
      <c r="U46" s="37">
        <v>1</v>
      </c>
      <c r="V46" s="68">
        <f t="shared" si="4"/>
        <v>2.0568717470375569E-2</v>
      </c>
      <c r="W46" s="75">
        <v>5</v>
      </c>
      <c r="X46" s="37">
        <v>156.23999999999998</v>
      </c>
      <c r="Y46" s="38">
        <v>3173.22</v>
      </c>
      <c r="Z46" s="37"/>
      <c r="AA46" s="87">
        <f t="shared" si="5"/>
        <v>2.3333333333333335</v>
      </c>
      <c r="AC46">
        <f t="shared" si="6"/>
        <v>0</v>
      </c>
    </row>
    <row r="47" spans="1:29" ht="29" x14ac:dyDescent="0.35">
      <c r="A47" s="134" t="s">
        <v>133</v>
      </c>
      <c r="B47">
        <v>28</v>
      </c>
      <c r="C47" s="63" t="s">
        <v>88</v>
      </c>
      <c r="D47" s="14">
        <v>11</v>
      </c>
      <c r="E47" s="97" t="s">
        <v>50</v>
      </c>
      <c r="F47" s="98" t="s">
        <v>116</v>
      </c>
      <c r="G47" s="98">
        <v>1</v>
      </c>
      <c r="H47" s="46">
        <f t="shared" si="0"/>
        <v>216168.44955299998</v>
      </c>
      <c r="I47" s="46">
        <v>2302.3712059999998</v>
      </c>
      <c r="J47" s="37">
        <v>85761.052558999974</v>
      </c>
      <c r="K47" s="37">
        <v>353.59405900000007</v>
      </c>
      <c r="L47" s="37">
        <v>119288.41511700001</v>
      </c>
      <c r="M47" s="37">
        <v>6170.0657569999994</v>
      </c>
      <c r="N47" s="38">
        <v>2292.9508549999996</v>
      </c>
      <c r="O47" s="37">
        <f t="shared" si="1"/>
        <v>88063.42376499997</v>
      </c>
      <c r="P47" s="72">
        <f t="shared" si="2"/>
        <v>0.40738333437233937</v>
      </c>
      <c r="Q47" s="33">
        <v>2</v>
      </c>
      <c r="R47" s="46">
        <v>0.72</v>
      </c>
      <c r="S47" s="37">
        <v>2746.6199999999917</v>
      </c>
      <c r="T47" s="37">
        <f t="shared" si="3"/>
        <v>2747.3399999999915</v>
      </c>
      <c r="U47" s="37">
        <v>2</v>
      </c>
      <c r="V47" s="68">
        <f t="shared" si="4"/>
        <v>1.0399096024744451E-2</v>
      </c>
      <c r="W47" s="75">
        <v>3</v>
      </c>
      <c r="X47" s="37">
        <v>320.04000000000008</v>
      </c>
      <c r="Y47" s="38">
        <v>4001.49</v>
      </c>
      <c r="Z47" s="37"/>
      <c r="AA47" s="87">
        <f t="shared" si="5"/>
        <v>2.3333333333333335</v>
      </c>
      <c r="AC47">
        <f t="shared" si="6"/>
        <v>88063.42376499997</v>
      </c>
    </row>
    <row r="48" spans="1:29" x14ac:dyDescent="0.35">
      <c r="B48">
        <v>29</v>
      </c>
      <c r="C48" s="65" t="s">
        <v>90</v>
      </c>
      <c r="D48" s="95">
        <v>1</v>
      </c>
      <c r="E48" s="105" t="s">
        <v>61</v>
      </c>
      <c r="F48" s="105"/>
      <c r="G48" s="105"/>
      <c r="H48" s="49">
        <f t="shared" si="0"/>
        <v>107562.60862600015</v>
      </c>
      <c r="I48" s="49">
        <v>10.231902</v>
      </c>
      <c r="J48" s="50">
        <v>71978.333096000089</v>
      </c>
      <c r="K48" s="50"/>
      <c r="L48" s="50">
        <v>18314.308073000033</v>
      </c>
      <c r="M48" s="50">
        <v>16307.49474300001</v>
      </c>
      <c r="N48" s="52">
        <v>952.24081199999989</v>
      </c>
      <c r="O48" s="50">
        <f t="shared" si="1"/>
        <v>71988.564998000089</v>
      </c>
      <c r="P48" s="73">
        <f t="shared" si="2"/>
        <v>0.66927128225671295</v>
      </c>
      <c r="Q48" s="60">
        <v>4</v>
      </c>
      <c r="R48" s="49">
        <v>0</v>
      </c>
      <c r="S48" s="50">
        <v>1543.77</v>
      </c>
      <c r="T48" s="37">
        <f t="shared" si="3"/>
        <v>1543.77</v>
      </c>
      <c r="U48" s="50">
        <v>1</v>
      </c>
      <c r="V48" s="69">
        <f t="shared" si="4"/>
        <v>7.1482186096402363E-3</v>
      </c>
      <c r="W48" s="75">
        <v>2</v>
      </c>
      <c r="X48" s="50">
        <v>587.15999999999963</v>
      </c>
      <c r="Y48" s="52">
        <v>3250.2599999999998</v>
      </c>
      <c r="Z48" s="37"/>
      <c r="AA48" s="87">
        <f t="shared" si="5"/>
        <v>2.3333333333333335</v>
      </c>
      <c r="AC48">
        <f t="shared" si="6"/>
        <v>0</v>
      </c>
    </row>
    <row r="49" spans="1:29" x14ac:dyDescent="0.35">
      <c r="A49" s="134" t="s">
        <v>133</v>
      </c>
      <c r="B49">
        <v>30</v>
      </c>
      <c r="C49" s="65" t="s">
        <v>90</v>
      </c>
      <c r="D49" s="94">
        <v>3</v>
      </c>
      <c r="E49" s="102" t="s">
        <v>63</v>
      </c>
      <c r="F49" s="102" t="s">
        <v>117</v>
      </c>
      <c r="G49" s="102">
        <v>1</v>
      </c>
      <c r="H49" s="55">
        <f t="shared" si="0"/>
        <v>204140.15611399984</v>
      </c>
      <c r="I49" s="55">
        <v>20258.28799999999</v>
      </c>
      <c r="J49" s="56">
        <v>73221.104133999936</v>
      </c>
      <c r="K49" s="56">
        <v>260.36242900000002</v>
      </c>
      <c r="L49" s="56">
        <v>43688.005391999905</v>
      </c>
      <c r="M49" s="56">
        <v>62779.950316000009</v>
      </c>
      <c r="N49" s="57">
        <v>3932.4458430000022</v>
      </c>
      <c r="O49" s="56">
        <f t="shared" si="1"/>
        <v>93479.392133999921</v>
      </c>
      <c r="P49" s="74">
        <f t="shared" si="2"/>
        <v>0.45791770670439469</v>
      </c>
      <c r="Q49" s="58">
        <v>2</v>
      </c>
      <c r="R49" s="55">
        <v>325.52999999999986</v>
      </c>
      <c r="S49" s="56">
        <v>2899.1699999999955</v>
      </c>
      <c r="T49" s="37">
        <f t="shared" si="3"/>
        <v>3224.6999999999953</v>
      </c>
      <c r="U49" s="56">
        <v>2</v>
      </c>
      <c r="V49" s="70">
        <f t="shared" si="4"/>
        <v>1.1498791075354462E-2</v>
      </c>
      <c r="W49" s="75">
        <v>3</v>
      </c>
      <c r="X49" s="56">
        <v>1922.669999999996</v>
      </c>
      <c r="Y49" s="57">
        <v>5004.54</v>
      </c>
      <c r="Z49" s="37"/>
      <c r="AA49" s="87">
        <f t="shared" si="5"/>
        <v>2.3333333333333335</v>
      </c>
      <c r="AC49">
        <f t="shared" si="6"/>
        <v>93479.392133999921</v>
      </c>
    </row>
    <row r="50" spans="1:29" x14ac:dyDescent="0.35">
      <c r="B50">
        <v>31</v>
      </c>
      <c r="C50" s="65" t="s">
        <v>90</v>
      </c>
      <c r="D50" s="96">
        <v>9</v>
      </c>
      <c r="E50" s="104" t="s">
        <v>69</v>
      </c>
      <c r="F50" s="104"/>
      <c r="G50" s="104"/>
      <c r="H50" s="46">
        <f t="shared" si="0"/>
        <v>72725.445852999968</v>
      </c>
      <c r="I50" s="46">
        <v>1.1389549999999999</v>
      </c>
      <c r="J50" s="37">
        <v>42420.316972000008</v>
      </c>
      <c r="K50" s="37"/>
      <c r="L50" s="37">
        <v>22732.166276999971</v>
      </c>
      <c r="M50" s="37">
        <v>6596.6607299999951</v>
      </c>
      <c r="N50" s="38">
        <v>975.16291899999987</v>
      </c>
      <c r="O50" s="37">
        <f t="shared" si="1"/>
        <v>42421.45592700001</v>
      </c>
      <c r="P50" s="72">
        <f t="shared" si="2"/>
        <v>0.58330967145593782</v>
      </c>
      <c r="Q50" s="33">
        <v>3</v>
      </c>
      <c r="R50" s="46">
        <v>0</v>
      </c>
      <c r="S50" s="37">
        <v>1486.3499999999995</v>
      </c>
      <c r="T50" s="37">
        <f t="shared" si="3"/>
        <v>1486.3499999999995</v>
      </c>
      <c r="U50" s="37">
        <v>1</v>
      </c>
      <c r="V50" s="68">
        <f t="shared" si="4"/>
        <v>1.1679231397729103E-2</v>
      </c>
      <c r="W50" s="75">
        <v>3</v>
      </c>
      <c r="X50" s="37">
        <v>2444.4899999999984</v>
      </c>
      <c r="Y50" s="38">
        <v>2222.46</v>
      </c>
      <c r="Z50" s="37"/>
      <c r="AA50" s="87">
        <f t="shared" si="5"/>
        <v>2.3333333333333335</v>
      </c>
      <c r="AC50">
        <f t="shared" si="6"/>
        <v>0</v>
      </c>
    </row>
    <row r="51" spans="1:29" ht="29" x14ac:dyDescent="0.35">
      <c r="A51" s="134" t="s">
        <v>133</v>
      </c>
      <c r="B51">
        <v>32</v>
      </c>
      <c r="C51" s="88" t="s">
        <v>85</v>
      </c>
      <c r="D51" s="14">
        <v>3</v>
      </c>
      <c r="E51" s="98" t="s">
        <v>22</v>
      </c>
      <c r="F51" s="98" t="s">
        <v>116</v>
      </c>
      <c r="G51" s="98">
        <v>1</v>
      </c>
      <c r="H51" s="46">
        <f t="shared" si="0"/>
        <v>172727.32643900008</v>
      </c>
      <c r="I51" s="91">
        <v>36428.295291000009</v>
      </c>
      <c r="J51" s="75">
        <v>60968.349057000065</v>
      </c>
      <c r="K51" s="37">
        <v>157.529088</v>
      </c>
      <c r="L51" s="37">
        <v>40247.745118000013</v>
      </c>
      <c r="M51" s="37">
        <v>31442.578768999992</v>
      </c>
      <c r="N51" s="38">
        <v>3482.8291160000003</v>
      </c>
      <c r="O51" s="37">
        <f t="shared" si="1"/>
        <v>97396.644348000074</v>
      </c>
      <c r="P51" s="72">
        <f t="shared" si="2"/>
        <v>0.56387513403906253</v>
      </c>
      <c r="Q51" s="42">
        <v>3</v>
      </c>
      <c r="R51" s="46">
        <v>524.0699999999996</v>
      </c>
      <c r="S51" s="37">
        <v>1916.0999999999988</v>
      </c>
      <c r="T51" s="37">
        <f t="shared" si="3"/>
        <v>2440.1699999999983</v>
      </c>
      <c r="U51" s="37">
        <v>1</v>
      </c>
      <c r="V51" s="68">
        <f t="shared" si="4"/>
        <v>8.3513144158616128E-3</v>
      </c>
      <c r="W51" s="75">
        <v>2</v>
      </c>
      <c r="X51" s="37">
        <v>2635.0199999999986</v>
      </c>
      <c r="Y51" s="38">
        <v>2103.39</v>
      </c>
      <c r="Z51" s="37"/>
      <c r="AA51" s="87">
        <f t="shared" si="5"/>
        <v>2</v>
      </c>
      <c r="AC51">
        <f t="shared" si="6"/>
        <v>97396.644348000074</v>
      </c>
    </row>
    <row r="52" spans="1:29" x14ac:dyDescent="0.35">
      <c r="B52">
        <v>33</v>
      </c>
      <c r="C52" s="53" t="s">
        <v>86</v>
      </c>
      <c r="D52" s="96">
        <v>2</v>
      </c>
      <c r="E52" s="104" t="s">
        <v>26</v>
      </c>
      <c r="F52" s="104"/>
      <c r="G52" s="104"/>
      <c r="H52" s="46">
        <f t="shared" ref="H52:H68" si="7">SUM(I52:N52)</f>
        <v>129010.37709000011</v>
      </c>
      <c r="I52" s="46">
        <v>17856.221507000017</v>
      </c>
      <c r="J52" s="37">
        <v>47325.582294</v>
      </c>
      <c r="K52" s="37"/>
      <c r="L52" s="37">
        <v>28848.491279000071</v>
      </c>
      <c r="M52" s="37">
        <v>28648.876275000021</v>
      </c>
      <c r="N52" s="38">
        <v>6331.2057350000068</v>
      </c>
      <c r="O52" s="37">
        <f t="shared" ref="O52:O68" si="8">SUM(I52:J52)</f>
        <v>65181.803801000016</v>
      </c>
      <c r="P52" s="72">
        <f t="shared" ref="P52:P68" si="9">SUM(I52:J52)/H52</f>
        <v>0.50524465761020088</v>
      </c>
      <c r="Q52" s="33">
        <v>3</v>
      </c>
      <c r="R52" s="46">
        <v>166.41000000000005</v>
      </c>
      <c r="S52" s="37">
        <v>1262.9700000000005</v>
      </c>
      <c r="T52" s="37">
        <f t="shared" ref="T52:T68" si="10">SUM(R52:S52)</f>
        <v>1429.3800000000006</v>
      </c>
      <c r="U52" s="37">
        <v>1</v>
      </c>
      <c r="V52" s="68">
        <f t="shared" ref="V52:V68" si="11">(SUM(R52:S52)/O52)/3</f>
        <v>7.3097087256841211E-3</v>
      </c>
      <c r="W52" s="75">
        <v>2</v>
      </c>
      <c r="X52" s="37">
        <v>1181.4299999999982</v>
      </c>
      <c r="Y52" s="38">
        <v>2598.5699999999997</v>
      </c>
      <c r="Z52" s="37"/>
      <c r="AA52" s="87">
        <f t="shared" ref="AA52:AA68" si="12">(Q52+W52+U52)/3</f>
        <v>2</v>
      </c>
      <c r="AC52">
        <f t="shared" si="6"/>
        <v>0</v>
      </c>
    </row>
    <row r="53" spans="1:29" x14ac:dyDescent="0.35">
      <c r="B53">
        <v>34</v>
      </c>
      <c r="C53" s="61" t="s">
        <v>87</v>
      </c>
      <c r="D53" s="96">
        <v>7</v>
      </c>
      <c r="E53" s="104" t="s">
        <v>38</v>
      </c>
      <c r="F53" s="104"/>
      <c r="G53" s="104"/>
      <c r="H53" s="46">
        <f t="shared" si="7"/>
        <v>115233.89078800002</v>
      </c>
      <c r="I53" s="46">
        <v>1211.089984</v>
      </c>
      <c r="J53" s="37">
        <v>56316.503921000025</v>
      </c>
      <c r="K53" s="37"/>
      <c r="L53" s="37">
        <v>54480.838848999992</v>
      </c>
      <c r="M53" s="37">
        <v>2723.5932040000007</v>
      </c>
      <c r="N53" s="38">
        <v>501.86482999999987</v>
      </c>
      <c r="O53" s="37">
        <f t="shared" si="8"/>
        <v>57527.593905000023</v>
      </c>
      <c r="P53" s="72">
        <f t="shared" si="9"/>
        <v>0.49922460754914222</v>
      </c>
      <c r="Q53" s="33">
        <v>2</v>
      </c>
      <c r="R53" s="46">
        <v>0</v>
      </c>
      <c r="S53" s="37">
        <v>1949.8499999999983</v>
      </c>
      <c r="T53" s="37">
        <f t="shared" si="10"/>
        <v>1949.8499999999983</v>
      </c>
      <c r="U53" s="37">
        <v>1</v>
      </c>
      <c r="V53" s="68">
        <f t="shared" si="11"/>
        <v>1.1298056391395658E-2</v>
      </c>
      <c r="W53" s="75">
        <v>3</v>
      </c>
      <c r="X53" s="37">
        <v>4703.3999999999996</v>
      </c>
      <c r="Y53" s="38">
        <v>1741.1399999999999</v>
      </c>
      <c r="Z53" s="37"/>
      <c r="AA53" s="87">
        <f t="shared" si="12"/>
        <v>2</v>
      </c>
      <c r="AC53">
        <f t="shared" si="6"/>
        <v>0</v>
      </c>
    </row>
    <row r="54" spans="1:29" x14ac:dyDescent="0.35">
      <c r="A54" s="134" t="s">
        <v>133</v>
      </c>
      <c r="B54">
        <v>35</v>
      </c>
      <c r="C54" s="63" t="s">
        <v>88</v>
      </c>
      <c r="D54" s="92">
        <v>1</v>
      </c>
      <c r="E54" s="101" t="s">
        <v>40</v>
      </c>
      <c r="F54" s="101" t="s">
        <v>117</v>
      </c>
      <c r="G54" s="101">
        <v>1</v>
      </c>
      <c r="H54" s="46">
        <f t="shared" si="7"/>
        <v>140257.53702299984</v>
      </c>
      <c r="I54" s="46">
        <v>30.715502000000001</v>
      </c>
      <c r="J54" s="37">
        <v>79159.72900599979</v>
      </c>
      <c r="K54" s="37">
        <v>1468.6077799999998</v>
      </c>
      <c r="L54" s="37">
        <v>38065.24658000005</v>
      </c>
      <c r="M54" s="37">
        <v>13231.51318799999</v>
      </c>
      <c r="N54" s="38">
        <v>8301.7249669999983</v>
      </c>
      <c r="O54" s="37">
        <f t="shared" si="8"/>
        <v>79190.444507999797</v>
      </c>
      <c r="P54" s="72">
        <f t="shared" si="9"/>
        <v>0.56460740854884628</v>
      </c>
      <c r="Q54" s="33">
        <v>3</v>
      </c>
      <c r="R54" s="46">
        <v>0</v>
      </c>
      <c r="S54" s="37">
        <v>1889.9099999999967</v>
      </c>
      <c r="T54" s="37">
        <f t="shared" si="10"/>
        <v>1889.9099999999967</v>
      </c>
      <c r="U54" s="37">
        <v>1</v>
      </c>
      <c r="V54" s="68">
        <f t="shared" si="11"/>
        <v>7.955126453878655E-3</v>
      </c>
      <c r="W54" s="75">
        <v>2</v>
      </c>
      <c r="X54" s="37">
        <v>1889.9099999999967</v>
      </c>
      <c r="Y54" s="38">
        <v>5298.75</v>
      </c>
      <c r="Z54" s="37"/>
      <c r="AA54" s="87">
        <f t="shared" si="12"/>
        <v>2</v>
      </c>
      <c r="AC54">
        <f t="shared" si="6"/>
        <v>79190.444507999797</v>
      </c>
    </row>
    <row r="55" spans="1:29" x14ac:dyDescent="0.35">
      <c r="B55">
        <v>36</v>
      </c>
      <c r="C55" s="63" t="s">
        <v>88</v>
      </c>
      <c r="D55" s="96">
        <v>10</v>
      </c>
      <c r="E55" s="104" t="s">
        <v>49</v>
      </c>
      <c r="F55" s="104"/>
      <c r="G55" s="104"/>
      <c r="H55" s="46">
        <f t="shared" si="7"/>
        <v>194697.13281600014</v>
      </c>
      <c r="I55" s="46">
        <v>269.37965300000002</v>
      </c>
      <c r="J55" s="37">
        <v>76939.499353000094</v>
      </c>
      <c r="K55" s="37">
        <v>643.1204110000001</v>
      </c>
      <c r="L55" s="37">
        <v>107873.04146500006</v>
      </c>
      <c r="M55" s="37">
        <v>6435.8891389999962</v>
      </c>
      <c r="N55" s="38">
        <v>2536.2027949999997</v>
      </c>
      <c r="O55" s="37">
        <f t="shared" si="8"/>
        <v>77208.87900600009</v>
      </c>
      <c r="P55" s="72">
        <f t="shared" si="9"/>
        <v>0.39655889066926769</v>
      </c>
      <c r="Q55" s="33">
        <v>1</v>
      </c>
      <c r="R55" s="46">
        <v>2.52</v>
      </c>
      <c r="S55" s="37">
        <v>3135.6899999999951</v>
      </c>
      <c r="T55" s="37">
        <f t="shared" si="10"/>
        <v>3138.209999999995</v>
      </c>
      <c r="U55" s="37">
        <v>2</v>
      </c>
      <c r="V55" s="68">
        <f t="shared" si="11"/>
        <v>1.3548571271429879E-2</v>
      </c>
      <c r="W55" s="75">
        <v>3</v>
      </c>
      <c r="X55" s="37">
        <v>214.02000000000018</v>
      </c>
      <c r="Y55" s="38">
        <v>4428.45</v>
      </c>
      <c r="Z55" s="37"/>
      <c r="AA55" s="87">
        <f t="shared" si="12"/>
        <v>2</v>
      </c>
      <c r="AC55">
        <f t="shared" si="6"/>
        <v>0</v>
      </c>
    </row>
    <row r="56" spans="1:29" ht="29" x14ac:dyDescent="0.35">
      <c r="A56" s="134" t="s">
        <v>135</v>
      </c>
      <c r="B56">
        <v>37</v>
      </c>
      <c r="C56" s="64" t="s">
        <v>89</v>
      </c>
      <c r="D56" s="14">
        <v>1</v>
      </c>
      <c r="E56" s="98" t="s">
        <v>118</v>
      </c>
      <c r="F56" s="98" t="s">
        <v>116</v>
      </c>
      <c r="G56" s="98">
        <v>1</v>
      </c>
      <c r="H56" s="46">
        <f t="shared" si="7"/>
        <v>365264.13875499996</v>
      </c>
      <c r="I56" s="46">
        <v>8653.8342370000028</v>
      </c>
      <c r="J56" s="37">
        <v>214129.82448199997</v>
      </c>
      <c r="K56" s="33"/>
      <c r="L56" s="37">
        <v>117066.60255099995</v>
      </c>
      <c r="M56" s="37">
        <v>5429.3263240000006</v>
      </c>
      <c r="N56" s="38">
        <v>19984.551161000029</v>
      </c>
      <c r="O56" s="37">
        <f t="shared" si="8"/>
        <v>222783.65871899997</v>
      </c>
      <c r="P56" s="72">
        <f t="shared" si="9"/>
        <v>0.60992480531583626</v>
      </c>
      <c r="Q56" s="33">
        <v>4</v>
      </c>
      <c r="R56" s="46">
        <v>111.69000000000001</v>
      </c>
      <c r="S56" s="37">
        <v>1655.819999999999</v>
      </c>
      <c r="T56" s="37">
        <f t="shared" si="10"/>
        <v>1767.5099999999991</v>
      </c>
      <c r="U56" s="37">
        <v>1</v>
      </c>
      <c r="V56" s="68">
        <f t="shared" si="11"/>
        <v>2.6445835542324389E-3</v>
      </c>
      <c r="W56" s="75">
        <v>1</v>
      </c>
      <c r="X56" s="37">
        <v>3580.0199999999959</v>
      </c>
      <c r="Y56" s="38">
        <v>10822.59</v>
      </c>
      <c r="Z56" s="37"/>
      <c r="AA56" s="87">
        <f t="shared" si="12"/>
        <v>2</v>
      </c>
      <c r="AC56">
        <f t="shared" si="6"/>
        <v>222783.65871899997</v>
      </c>
    </row>
    <row r="57" spans="1:29" x14ac:dyDescent="0.35">
      <c r="A57" s="134" t="s">
        <v>133</v>
      </c>
      <c r="B57">
        <v>38</v>
      </c>
      <c r="C57" s="64" t="s">
        <v>89</v>
      </c>
      <c r="D57" s="93">
        <v>7</v>
      </c>
      <c r="E57" s="103" t="s">
        <v>58</v>
      </c>
      <c r="F57" s="103" t="s">
        <v>117</v>
      </c>
      <c r="G57" s="103">
        <v>1</v>
      </c>
      <c r="H57" s="49">
        <f t="shared" si="7"/>
        <v>150883.29256000015</v>
      </c>
      <c r="I57" s="49">
        <v>7790.0633119999993</v>
      </c>
      <c r="J57" s="50">
        <v>69578.114882000082</v>
      </c>
      <c r="K57" s="60"/>
      <c r="L57" s="50">
        <v>63699.866238000068</v>
      </c>
      <c r="M57" s="50">
        <v>6404.7232439999952</v>
      </c>
      <c r="N57" s="52">
        <v>3410.5248840000013</v>
      </c>
      <c r="O57" s="50">
        <f t="shared" si="8"/>
        <v>77368.17819400008</v>
      </c>
      <c r="P57" s="73">
        <f t="shared" si="9"/>
        <v>0.51276835812178412</v>
      </c>
      <c r="Q57" s="60">
        <v>3</v>
      </c>
      <c r="R57" s="49">
        <v>118.97999999999999</v>
      </c>
      <c r="S57" s="50">
        <v>1671.5700000000004</v>
      </c>
      <c r="T57" s="37">
        <f t="shared" si="10"/>
        <v>1790.5500000000004</v>
      </c>
      <c r="U57" s="50">
        <v>1</v>
      </c>
      <c r="V57" s="69">
        <f t="shared" si="11"/>
        <v>7.714411970557244E-3</v>
      </c>
      <c r="W57" s="75">
        <v>2</v>
      </c>
      <c r="X57" s="50">
        <v>2584.3499999999981</v>
      </c>
      <c r="Y57" s="52">
        <v>1645.29</v>
      </c>
      <c r="Z57" s="37"/>
      <c r="AA57" s="87">
        <f t="shared" si="12"/>
        <v>2</v>
      </c>
      <c r="AC57">
        <f t="shared" si="6"/>
        <v>77368.17819400008</v>
      </c>
    </row>
    <row r="58" spans="1:29" ht="29" x14ac:dyDescent="0.35">
      <c r="A58" s="134" t="s">
        <v>133</v>
      </c>
      <c r="B58">
        <v>39</v>
      </c>
      <c r="C58" s="64" t="s">
        <v>89</v>
      </c>
      <c r="D58" s="54">
        <v>8</v>
      </c>
      <c r="E58" s="100" t="s">
        <v>59</v>
      </c>
      <c r="F58" s="100" t="s">
        <v>116</v>
      </c>
      <c r="G58" s="100">
        <v>1</v>
      </c>
      <c r="H58" s="55">
        <f t="shared" si="7"/>
        <v>233729.29942600004</v>
      </c>
      <c r="I58" s="55">
        <v>10403.207467</v>
      </c>
      <c r="J58" s="56">
        <v>106048.59798699996</v>
      </c>
      <c r="K58" s="58"/>
      <c r="L58" s="56">
        <v>107852.99417400004</v>
      </c>
      <c r="M58" s="56">
        <v>8120.0501310000163</v>
      </c>
      <c r="N58" s="57">
        <v>1304.4496670000005</v>
      </c>
      <c r="O58" s="56">
        <f t="shared" si="8"/>
        <v>116451.80545399996</v>
      </c>
      <c r="P58" s="74">
        <f t="shared" si="9"/>
        <v>0.49823366492770083</v>
      </c>
      <c r="Q58" s="58">
        <v>2</v>
      </c>
      <c r="R58" s="55">
        <v>23.759999999999994</v>
      </c>
      <c r="S58" s="56">
        <v>3142.98</v>
      </c>
      <c r="T58" s="37">
        <f t="shared" si="10"/>
        <v>3166.7400000000002</v>
      </c>
      <c r="U58" s="56">
        <v>2</v>
      </c>
      <c r="V58" s="70">
        <f t="shared" si="11"/>
        <v>9.0645224080872534E-3</v>
      </c>
      <c r="W58" s="75">
        <v>2</v>
      </c>
      <c r="X58" s="56">
        <v>5522.3099999999986</v>
      </c>
      <c r="Y58" s="57">
        <v>2128.86</v>
      </c>
      <c r="Z58" s="37"/>
      <c r="AA58" s="87">
        <f t="shared" si="12"/>
        <v>2</v>
      </c>
      <c r="AC58">
        <f t="shared" si="6"/>
        <v>116451.80545399996</v>
      </c>
    </row>
    <row r="59" spans="1:29" x14ac:dyDescent="0.35">
      <c r="B59">
        <v>40</v>
      </c>
      <c r="C59" s="65" t="s">
        <v>90</v>
      </c>
      <c r="D59" s="96">
        <v>7</v>
      </c>
      <c r="E59" s="104" t="s">
        <v>67</v>
      </c>
      <c r="F59" s="104"/>
      <c r="G59" s="104"/>
      <c r="H59" s="46">
        <f t="shared" si="7"/>
        <v>88426.52555500016</v>
      </c>
      <c r="I59" s="46">
        <v>6901.662276</v>
      </c>
      <c r="J59" s="37">
        <v>36539.024031000008</v>
      </c>
      <c r="K59" s="37"/>
      <c r="L59" s="37">
        <v>40823.28475400016</v>
      </c>
      <c r="M59" s="37">
        <v>3532.5142170000036</v>
      </c>
      <c r="N59" s="38">
        <v>630.04027699999949</v>
      </c>
      <c r="O59" s="37">
        <f t="shared" si="8"/>
        <v>43440.686307000011</v>
      </c>
      <c r="P59" s="72">
        <f t="shared" si="9"/>
        <v>0.49126306879467363</v>
      </c>
      <c r="Q59" s="33">
        <v>2</v>
      </c>
      <c r="R59" s="46">
        <v>9.18</v>
      </c>
      <c r="S59" s="37">
        <v>1844.6399999999999</v>
      </c>
      <c r="T59" s="37">
        <f t="shared" si="10"/>
        <v>1853.82</v>
      </c>
      <c r="U59" s="37">
        <v>1</v>
      </c>
      <c r="V59" s="68">
        <f t="shared" si="11"/>
        <v>1.4224913382651264E-2</v>
      </c>
      <c r="W59" s="75">
        <v>3</v>
      </c>
      <c r="X59" s="37">
        <v>6258.5100000000039</v>
      </c>
      <c r="Y59" s="38">
        <v>3401.5499999999997</v>
      </c>
      <c r="Z59" s="37"/>
      <c r="AA59" s="87">
        <f t="shared" si="12"/>
        <v>2</v>
      </c>
      <c r="AC59">
        <f t="shared" si="6"/>
        <v>0</v>
      </c>
    </row>
    <row r="60" spans="1:29" x14ac:dyDescent="0.35">
      <c r="B60">
        <v>41</v>
      </c>
      <c r="C60" s="65" t="s">
        <v>90</v>
      </c>
      <c r="D60" s="96">
        <v>10</v>
      </c>
      <c r="E60" s="104" t="s">
        <v>70</v>
      </c>
      <c r="F60" s="104"/>
      <c r="G60" s="104"/>
      <c r="H60" s="46">
        <f t="shared" si="7"/>
        <v>118683.63427400003</v>
      </c>
      <c r="I60" s="46">
        <v>13029.922444999997</v>
      </c>
      <c r="J60" s="37">
        <v>53572.819362000031</v>
      </c>
      <c r="K60" s="37"/>
      <c r="L60" s="37">
        <v>35984.063876</v>
      </c>
      <c r="M60" s="37">
        <v>14874.495996999991</v>
      </c>
      <c r="N60" s="38">
        <v>1222.3325939999997</v>
      </c>
      <c r="O60" s="37">
        <f t="shared" si="8"/>
        <v>66602.741807000028</v>
      </c>
      <c r="P60" s="72">
        <f t="shared" si="9"/>
        <v>0.56117881976243678</v>
      </c>
      <c r="Q60" s="33">
        <v>3</v>
      </c>
      <c r="R60" s="46">
        <v>102.14999999999998</v>
      </c>
      <c r="S60" s="37">
        <v>1812.6899999999996</v>
      </c>
      <c r="T60" s="37">
        <f t="shared" si="10"/>
        <v>1914.8399999999997</v>
      </c>
      <c r="U60" s="37">
        <v>1</v>
      </c>
      <c r="V60" s="68">
        <f t="shared" si="11"/>
        <v>9.5833892521961592E-3</v>
      </c>
      <c r="W60" s="75">
        <v>2</v>
      </c>
      <c r="X60" s="37">
        <v>1812.6899999999996</v>
      </c>
      <c r="Y60" s="38">
        <v>2591.8199999999997</v>
      </c>
      <c r="Z60" s="37"/>
      <c r="AA60" s="87">
        <f t="shared" si="12"/>
        <v>2</v>
      </c>
      <c r="AC60">
        <f t="shared" si="6"/>
        <v>0</v>
      </c>
    </row>
    <row r="61" spans="1:29" x14ac:dyDescent="0.35">
      <c r="B61">
        <v>42</v>
      </c>
      <c r="C61" s="65" t="s">
        <v>90</v>
      </c>
      <c r="D61" s="96">
        <v>11</v>
      </c>
      <c r="E61" s="104" t="s">
        <v>71</v>
      </c>
      <c r="F61" s="104"/>
      <c r="G61" s="104"/>
      <c r="H61" s="45">
        <f t="shared" si="7"/>
        <v>69761.47249200003</v>
      </c>
      <c r="I61" s="46">
        <v>10925.984499999999</v>
      </c>
      <c r="J61" s="37">
        <v>33121.650292000013</v>
      </c>
      <c r="K61" s="37"/>
      <c r="L61" s="37">
        <v>18149.446134000027</v>
      </c>
      <c r="M61" s="37">
        <v>6844.6333349999895</v>
      </c>
      <c r="N61" s="38">
        <v>719.75823100000002</v>
      </c>
      <c r="O61" s="37">
        <f t="shared" si="8"/>
        <v>44047.634792000012</v>
      </c>
      <c r="P61" s="72">
        <f t="shared" si="9"/>
        <v>0.63140345549688937</v>
      </c>
      <c r="Q61" s="33">
        <v>4</v>
      </c>
      <c r="R61" s="46">
        <v>159.92999999999998</v>
      </c>
      <c r="S61" s="37">
        <v>642.69000000000017</v>
      </c>
      <c r="T61" s="37">
        <f t="shared" si="10"/>
        <v>802.62000000000012</v>
      </c>
      <c r="U61" s="37">
        <v>0</v>
      </c>
      <c r="V61" s="68">
        <f t="shared" si="11"/>
        <v>6.0738789100338031E-3</v>
      </c>
      <c r="W61" s="75">
        <v>2</v>
      </c>
      <c r="X61" s="37">
        <v>447.48000000000042</v>
      </c>
      <c r="Y61" s="38">
        <v>1687.77</v>
      </c>
      <c r="Z61" s="37"/>
      <c r="AA61" s="87">
        <f t="shared" si="12"/>
        <v>2</v>
      </c>
      <c r="AC61">
        <f t="shared" si="6"/>
        <v>0</v>
      </c>
    </row>
    <row r="62" spans="1:29" x14ac:dyDescent="0.35">
      <c r="B62">
        <v>43</v>
      </c>
      <c r="C62" s="88" t="s">
        <v>85</v>
      </c>
      <c r="D62" s="96">
        <v>2</v>
      </c>
      <c r="E62" s="104" t="s">
        <v>21</v>
      </c>
      <c r="F62" s="104"/>
      <c r="G62" s="104"/>
      <c r="H62" s="46">
        <f t="shared" si="7"/>
        <v>88093.363902000012</v>
      </c>
      <c r="I62" s="46">
        <v>5607.5746110000009</v>
      </c>
      <c r="J62" s="37">
        <v>36805.068534999999</v>
      </c>
      <c r="K62" s="37"/>
      <c r="L62" s="37">
        <v>19583.297410000028</v>
      </c>
      <c r="M62" s="37">
        <v>22148.928203999989</v>
      </c>
      <c r="N62" s="38">
        <v>3948.4951419999998</v>
      </c>
      <c r="O62" s="37">
        <f t="shared" si="8"/>
        <v>42412.643146000002</v>
      </c>
      <c r="P62" s="72">
        <f t="shared" si="9"/>
        <v>0.48145105678087396</v>
      </c>
      <c r="Q62" s="42">
        <v>2</v>
      </c>
      <c r="R62" s="46">
        <v>14.04</v>
      </c>
      <c r="S62" s="37">
        <v>1055.25</v>
      </c>
      <c r="T62" s="37">
        <f t="shared" si="10"/>
        <v>1069.29</v>
      </c>
      <c r="U62" s="37">
        <v>1</v>
      </c>
      <c r="V62" s="68">
        <f t="shared" si="11"/>
        <v>8.403861998721375E-3</v>
      </c>
      <c r="W62" s="75">
        <v>2</v>
      </c>
      <c r="X62" s="37">
        <v>1107.8999999999992</v>
      </c>
      <c r="Y62" s="38">
        <v>951.20999999999992</v>
      </c>
      <c r="Z62" s="37"/>
      <c r="AA62" s="87">
        <f t="shared" si="12"/>
        <v>1.6666666666666667</v>
      </c>
      <c r="AC62">
        <f t="shared" si="6"/>
        <v>0</v>
      </c>
    </row>
    <row r="63" spans="1:29" x14ac:dyDescent="0.35">
      <c r="B63">
        <v>44</v>
      </c>
      <c r="C63" s="64" t="s">
        <v>89</v>
      </c>
      <c r="D63" s="96">
        <v>2</v>
      </c>
      <c r="E63" s="104" t="s">
        <v>53</v>
      </c>
      <c r="F63" s="104"/>
      <c r="G63" s="104"/>
      <c r="H63" s="46">
        <f t="shared" si="7"/>
        <v>102642.42229099994</v>
      </c>
      <c r="I63" s="46">
        <v>1939.2528</v>
      </c>
      <c r="J63" s="37">
        <v>46558.950190999996</v>
      </c>
      <c r="K63" s="33"/>
      <c r="L63" s="37">
        <v>40859.224951999968</v>
      </c>
      <c r="M63" s="37">
        <v>11426.907730999988</v>
      </c>
      <c r="N63" s="38">
        <v>1858.0866169999995</v>
      </c>
      <c r="O63" s="37">
        <f t="shared" si="8"/>
        <v>48498.202990999998</v>
      </c>
      <c r="P63" s="72">
        <f t="shared" si="9"/>
        <v>0.47249667251132771</v>
      </c>
      <c r="Q63" s="33">
        <v>2</v>
      </c>
      <c r="R63" s="46">
        <v>23.58</v>
      </c>
      <c r="S63" s="37">
        <v>1074.1500000000003</v>
      </c>
      <c r="T63" s="37">
        <f t="shared" si="10"/>
        <v>1097.7300000000002</v>
      </c>
      <c r="U63" s="37">
        <v>1</v>
      </c>
      <c r="V63" s="68">
        <f t="shared" si="11"/>
        <v>7.5448156309606655E-3</v>
      </c>
      <c r="W63" s="75">
        <v>2</v>
      </c>
      <c r="X63" s="37">
        <v>2115.5399999999981</v>
      </c>
      <c r="Y63" s="38">
        <v>1997.1</v>
      </c>
      <c r="Z63" s="37"/>
      <c r="AA63" s="87">
        <f t="shared" si="12"/>
        <v>1.6666666666666667</v>
      </c>
      <c r="AC63">
        <f t="shared" si="6"/>
        <v>0</v>
      </c>
    </row>
    <row r="64" spans="1:29" x14ac:dyDescent="0.35">
      <c r="B64">
        <v>45</v>
      </c>
      <c r="C64" s="64" t="s">
        <v>89</v>
      </c>
      <c r="D64" s="96">
        <v>5</v>
      </c>
      <c r="E64" s="104" t="s">
        <v>56</v>
      </c>
      <c r="F64" s="104"/>
      <c r="G64" s="104"/>
      <c r="H64" s="46">
        <f t="shared" si="7"/>
        <v>81077.109355999986</v>
      </c>
      <c r="I64" s="46">
        <v>383.13125000000002</v>
      </c>
      <c r="J64" s="37">
        <v>25703.78113900001</v>
      </c>
      <c r="K64" s="33"/>
      <c r="L64" s="37">
        <v>46508.516264999969</v>
      </c>
      <c r="M64" s="37">
        <v>7840.5713550000037</v>
      </c>
      <c r="N64" s="38">
        <v>641.10934699999996</v>
      </c>
      <c r="O64" s="37">
        <f t="shared" si="8"/>
        <v>26086.912389000008</v>
      </c>
      <c r="P64" s="72">
        <f t="shared" si="9"/>
        <v>0.32175434714199619</v>
      </c>
      <c r="Q64" s="33">
        <v>1</v>
      </c>
      <c r="R64" s="46">
        <v>4.5</v>
      </c>
      <c r="S64" s="37">
        <v>1105.3800000000003</v>
      </c>
      <c r="T64" s="37">
        <f t="shared" si="10"/>
        <v>1109.8800000000003</v>
      </c>
      <c r="U64" s="37">
        <v>1</v>
      </c>
      <c r="V64" s="68">
        <f t="shared" si="11"/>
        <v>1.4181823992171647E-2</v>
      </c>
      <c r="W64" s="75">
        <v>3</v>
      </c>
      <c r="X64" s="37">
        <v>2347.2900000000009</v>
      </c>
      <c r="Y64" s="38">
        <v>726.93</v>
      </c>
      <c r="Z64" s="37"/>
      <c r="AA64" s="87">
        <f t="shared" si="12"/>
        <v>1.6666666666666667</v>
      </c>
      <c r="AC64">
        <f t="shared" si="6"/>
        <v>0</v>
      </c>
    </row>
    <row r="65" spans="1:29" ht="29" x14ac:dyDescent="0.35">
      <c r="A65" s="134" t="s">
        <v>133</v>
      </c>
      <c r="B65">
        <v>46</v>
      </c>
      <c r="C65" s="65" t="s">
        <v>90</v>
      </c>
      <c r="D65" s="14">
        <v>4</v>
      </c>
      <c r="E65" s="97" t="s">
        <v>64</v>
      </c>
      <c r="F65" s="97" t="s">
        <v>115</v>
      </c>
      <c r="G65" s="97">
        <v>1</v>
      </c>
      <c r="H65" s="46">
        <f t="shared" si="7"/>
        <v>87753.293682999982</v>
      </c>
      <c r="I65" s="46">
        <v>14729.364350999995</v>
      </c>
      <c r="J65" s="37">
        <v>58569.842073</v>
      </c>
      <c r="K65" s="37"/>
      <c r="L65" s="37">
        <v>6876.7495510000035</v>
      </c>
      <c r="M65" s="37">
        <v>7383.3139769999998</v>
      </c>
      <c r="N65" s="38">
        <v>194.023731</v>
      </c>
      <c r="O65" s="37">
        <f t="shared" si="8"/>
        <v>73299.206423999989</v>
      </c>
      <c r="P65" s="72">
        <f t="shared" si="9"/>
        <v>0.83528723934609295</v>
      </c>
      <c r="Q65" s="33">
        <v>5</v>
      </c>
      <c r="R65" s="46">
        <v>0.81</v>
      </c>
      <c r="S65" s="37">
        <v>107.00999999999999</v>
      </c>
      <c r="T65" s="37">
        <f t="shared" si="10"/>
        <v>107.82</v>
      </c>
      <c r="U65" s="37">
        <v>0</v>
      </c>
      <c r="V65" s="68">
        <f t="shared" si="11"/>
        <v>4.9031908738690437E-4</v>
      </c>
      <c r="W65" s="75">
        <v>0</v>
      </c>
      <c r="X65" s="37">
        <v>21.86999999999999</v>
      </c>
      <c r="Y65" s="38">
        <v>3393</v>
      </c>
      <c r="Z65" s="37"/>
      <c r="AA65" s="87">
        <f t="shared" si="12"/>
        <v>1.6666666666666667</v>
      </c>
      <c r="AC65">
        <f t="shared" si="6"/>
        <v>73299.206423999989</v>
      </c>
    </row>
    <row r="66" spans="1:29" x14ac:dyDescent="0.35">
      <c r="A66" s="44" t="s">
        <v>136</v>
      </c>
      <c r="B66">
        <v>47</v>
      </c>
      <c r="C66" s="64" t="s">
        <v>89</v>
      </c>
      <c r="D66" s="92">
        <v>6</v>
      </c>
      <c r="E66" s="101" t="s">
        <v>57</v>
      </c>
      <c r="F66" s="101" t="s">
        <v>117</v>
      </c>
      <c r="G66" s="101">
        <v>1</v>
      </c>
      <c r="H66" s="46">
        <f t="shared" si="7"/>
        <v>101692.94136200006</v>
      </c>
      <c r="I66" s="46">
        <v>3685.1573990000002</v>
      </c>
      <c r="J66" s="37">
        <v>38791.804671999998</v>
      </c>
      <c r="K66" s="33"/>
      <c r="L66" s="37">
        <v>48965.147741000052</v>
      </c>
      <c r="M66" s="37">
        <v>7794.5003699999888</v>
      </c>
      <c r="N66" s="38">
        <v>2456.3311800000024</v>
      </c>
      <c r="O66" s="37">
        <f t="shared" si="8"/>
        <v>42476.962071000002</v>
      </c>
      <c r="P66" s="72">
        <f t="shared" si="9"/>
        <v>0.41769823452930932</v>
      </c>
      <c r="Q66" s="33">
        <v>2</v>
      </c>
      <c r="R66" s="46">
        <v>7.02</v>
      </c>
      <c r="S66" s="37">
        <v>645.47999999999968</v>
      </c>
      <c r="T66" s="37">
        <f t="shared" si="10"/>
        <v>652.49999999999966</v>
      </c>
      <c r="U66" s="37">
        <v>0</v>
      </c>
      <c r="V66" s="68">
        <f t="shared" si="11"/>
        <v>5.1204226808040055E-3</v>
      </c>
      <c r="W66" s="75">
        <v>2</v>
      </c>
      <c r="X66" s="37">
        <v>1848.8699999999994</v>
      </c>
      <c r="Y66" s="38">
        <v>656.55</v>
      </c>
      <c r="Z66" s="37"/>
      <c r="AA66" s="87">
        <f t="shared" si="12"/>
        <v>1.3333333333333333</v>
      </c>
      <c r="AC66">
        <f t="shared" si="6"/>
        <v>42476.962071000002</v>
      </c>
    </row>
    <row r="67" spans="1:29" x14ac:dyDescent="0.35">
      <c r="B67">
        <v>48</v>
      </c>
      <c r="C67" s="63" t="s">
        <v>88</v>
      </c>
      <c r="D67" s="96">
        <v>3</v>
      </c>
      <c r="E67" s="104" t="s">
        <v>42</v>
      </c>
      <c r="F67" s="104"/>
      <c r="G67" s="104"/>
      <c r="H67" s="46">
        <f t="shared" si="7"/>
        <v>82364.718715999974</v>
      </c>
      <c r="I67" s="46">
        <v>797.05158800000004</v>
      </c>
      <c r="J67" s="37">
        <v>29016.23273599994</v>
      </c>
      <c r="K67" s="37">
        <v>2985.3622539999988</v>
      </c>
      <c r="L67" s="37">
        <v>20309.01946200004</v>
      </c>
      <c r="M67" s="37">
        <v>5149.5898050000014</v>
      </c>
      <c r="N67" s="38">
        <v>24107.462871</v>
      </c>
      <c r="O67" s="37">
        <f t="shared" si="8"/>
        <v>29813.284323999938</v>
      </c>
      <c r="P67" s="72">
        <f t="shared" si="9"/>
        <v>0.3619666865712064</v>
      </c>
      <c r="Q67" s="33">
        <v>1</v>
      </c>
      <c r="R67" s="46">
        <v>8.19</v>
      </c>
      <c r="S67" s="37">
        <v>547.82999999999959</v>
      </c>
      <c r="T67" s="37">
        <f t="shared" si="10"/>
        <v>556.01999999999964</v>
      </c>
      <c r="U67" s="37">
        <v>0</v>
      </c>
      <c r="V67" s="68">
        <f t="shared" si="11"/>
        <v>6.2166917936914345E-3</v>
      </c>
      <c r="W67" s="75">
        <v>2</v>
      </c>
      <c r="X67" s="37">
        <v>63.540000000000177</v>
      </c>
      <c r="Y67" s="38">
        <v>4793.13</v>
      </c>
      <c r="Z67" s="37"/>
      <c r="AA67" s="87">
        <f t="shared" si="12"/>
        <v>1</v>
      </c>
      <c r="AC67">
        <f t="shared" si="6"/>
        <v>0</v>
      </c>
    </row>
    <row r="68" spans="1:29" x14ac:dyDescent="0.35">
      <c r="B68">
        <v>49</v>
      </c>
      <c r="C68" s="65" t="s">
        <v>90</v>
      </c>
      <c r="D68" s="95">
        <v>2</v>
      </c>
      <c r="E68" s="105" t="s">
        <v>62</v>
      </c>
      <c r="F68" s="105"/>
      <c r="G68" s="105"/>
      <c r="H68" s="49">
        <f t="shared" si="7"/>
        <v>126492.92901000007</v>
      </c>
      <c r="I68" s="49">
        <v>19.116686999999999</v>
      </c>
      <c r="J68" s="50">
        <v>42489.221163000024</v>
      </c>
      <c r="K68" s="50"/>
      <c r="L68" s="50">
        <v>29478.731721000044</v>
      </c>
      <c r="M68" s="50">
        <v>52469.749595999994</v>
      </c>
      <c r="N68" s="52">
        <v>2036.1098430000004</v>
      </c>
      <c r="O68" s="50">
        <f t="shared" si="8"/>
        <v>42508.337850000025</v>
      </c>
      <c r="P68" s="73">
        <f t="shared" si="9"/>
        <v>0.33605307571492377</v>
      </c>
      <c r="Q68" s="60">
        <v>1</v>
      </c>
      <c r="R68" s="49">
        <v>0</v>
      </c>
      <c r="S68" s="50">
        <v>592.1099999999999</v>
      </c>
      <c r="T68" s="37">
        <f t="shared" si="10"/>
        <v>592.1099999999999</v>
      </c>
      <c r="U68" s="50">
        <v>0</v>
      </c>
      <c r="V68" s="69">
        <f t="shared" si="11"/>
        <v>4.6430890969311293E-3</v>
      </c>
      <c r="W68" s="75">
        <v>1</v>
      </c>
      <c r="X68" s="50">
        <v>557.54999999999927</v>
      </c>
      <c r="Y68" s="52">
        <v>2449.5299999999997</v>
      </c>
      <c r="Z68" s="37"/>
      <c r="AA68" s="87">
        <f t="shared" si="12"/>
        <v>0.66666666666666663</v>
      </c>
      <c r="AC68">
        <f t="shared" si="6"/>
        <v>0</v>
      </c>
    </row>
    <row r="70" spans="1:29" x14ac:dyDescent="0.35">
      <c r="I70" t="s">
        <v>232</v>
      </c>
      <c r="J70" s="209">
        <f>SUM(I20:J68)</f>
        <v>4283419.8634129977</v>
      </c>
    </row>
    <row r="71" spans="1:29" x14ac:dyDescent="0.35">
      <c r="I71" t="s">
        <v>229</v>
      </c>
      <c r="J71" s="209">
        <f>SUM(I20:L68)</f>
        <v>7255887.7475190004</v>
      </c>
    </row>
    <row r="72" spans="1:29" x14ac:dyDescent="0.35">
      <c r="I72" t="s">
        <v>233</v>
      </c>
      <c r="J72" s="209">
        <f>SUM(H20:H68)</f>
        <v>8119768.5523589998</v>
      </c>
    </row>
    <row r="74" spans="1:29" x14ac:dyDescent="0.35">
      <c r="I74" t="s">
        <v>234</v>
      </c>
      <c r="J74" s="211">
        <f>SUM(M20:M68)</f>
        <v>654368.51544500014</v>
      </c>
    </row>
  </sheetData>
  <sortState xmlns:xlrd2="http://schemas.microsoft.com/office/spreadsheetml/2017/richdata2" ref="C15:AA63">
    <sortCondition descending="1" ref="AA15:AA63"/>
  </sortState>
  <mergeCells count="3">
    <mergeCell ref="I17:Y17"/>
    <mergeCell ref="I18:N18"/>
    <mergeCell ref="R18:Y18"/>
  </mergeCells>
  <conditionalFormatting sqref="P20:Q20 Q21:Q24 P21:P68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0:O68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0:V68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5:Q68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0:Q6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0:W6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20:AA6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0:U6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0:W24 T20:T68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5"/>
  <sheetViews>
    <sheetView zoomScaleNormal="100" workbookViewId="0">
      <selection activeCell="E23" sqref="E23"/>
    </sheetView>
  </sheetViews>
  <sheetFormatPr defaultColWidth="8.81640625" defaultRowHeight="14.5" x14ac:dyDescent="0.35"/>
  <cols>
    <col min="2" max="2" width="19.6328125" customWidth="1"/>
    <col min="3" max="3" width="16.6328125" bestFit="1" customWidth="1"/>
    <col min="4" max="4" width="18.6328125" bestFit="1" customWidth="1"/>
    <col min="5" max="5" width="18.453125" customWidth="1"/>
    <col min="6" max="6" width="14.6328125" customWidth="1"/>
    <col min="7" max="7" width="12.6328125" customWidth="1"/>
    <col min="8" max="8" width="11.6328125" customWidth="1"/>
    <col min="9" max="9" width="10.453125" customWidth="1"/>
    <col min="10" max="10" width="11.36328125" customWidth="1"/>
  </cols>
  <sheetData>
    <row r="1" spans="1:11" x14ac:dyDescent="0.35">
      <c r="A1" s="321" t="s">
        <v>154</v>
      </c>
      <c r="B1" s="321" t="s">
        <v>155</v>
      </c>
      <c r="C1" s="322" t="s">
        <v>203</v>
      </c>
      <c r="D1" s="323" t="s">
        <v>155</v>
      </c>
      <c r="E1" s="323" t="s">
        <v>155</v>
      </c>
      <c r="F1" s="323" t="s">
        <v>155</v>
      </c>
      <c r="G1" s="324"/>
    </row>
    <row r="2" spans="1:11" x14ac:dyDescent="0.35">
      <c r="A2" s="321" t="s">
        <v>155</v>
      </c>
      <c r="B2" s="321" t="s">
        <v>155</v>
      </c>
      <c r="C2" s="325" t="s">
        <v>155</v>
      </c>
      <c r="D2" s="326" t="s">
        <v>155</v>
      </c>
      <c r="E2" s="326" t="s">
        <v>155</v>
      </c>
      <c r="F2" s="326" t="s">
        <v>155</v>
      </c>
      <c r="G2" s="327"/>
    </row>
    <row r="3" spans="1:11" x14ac:dyDescent="0.35">
      <c r="A3" s="321" t="s">
        <v>155</v>
      </c>
      <c r="B3" s="321" t="s">
        <v>155</v>
      </c>
      <c r="C3" s="321" t="s">
        <v>204</v>
      </c>
      <c r="D3" s="321" t="s">
        <v>205</v>
      </c>
      <c r="E3" s="321" t="s">
        <v>206</v>
      </c>
      <c r="F3" s="321" t="s">
        <v>207</v>
      </c>
      <c r="G3" s="321" t="s">
        <v>208</v>
      </c>
    </row>
    <row r="4" spans="1:11" x14ac:dyDescent="0.35">
      <c r="A4" s="321" t="s">
        <v>155</v>
      </c>
      <c r="B4" s="321" t="s">
        <v>155</v>
      </c>
      <c r="C4" s="321" t="s">
        <v>155</v>
      </c>
      <c r="D4" s="321" t="s">
        <v>155</v>
      </c>
      <c r="E4" s="321" t="s">
        <v>155</v>
      </c>
      <c r="F4" s="321" t="s">
        <v>155</v>
      </c>
      <c r="G4" s="321" t="s">
        <v>155</v>
      </c>
    </row>
    <row r="5" spans="1:11" x14ac:dyDescent="0.35">
      <c r="A5" s="321" t="s">
        <v>155</v>
      </c>
      <c r="B5" s="321" t="s">
        <v>155</v>
      </c>
      <c r="C5" s="241" t="s">
        <v>160</v>
      </c>
      <c r="D5" s="241" t="s">
        <v>160</v>
      </c>
      <c r="E5" s="241" t="s">
        <v>160</v>
      </c>
      <c r="F5" s="241" t="s">
        <v>160</v>
      </c>
      <c r="G5" s="242">
        <v>2015</v>
      </c>
    </row>
    <row r="6" spans="1:11" x14ac:dyDescent="0.35">
      <c r="A6" s="315" t="s">
        <v>209</v>
      </c>
      <c r="B6" s="315"/>
      <c r="C6" s="243">
        <v>84614.146686370004</v>
      </c>
      <c r="D6" s="243">
        <v>193685.60847825999</v>
      </c>
      <c r="E6" s="243">
        <v>144202.72192921001</v>
      </c>
      <c r="F6" s="243">
        <v>58914.7152566</v>
      </c>
      <c r="G6" s="243">
        <f t="shared" ref="G6:G11" si="0">SUM(C6:F6)</f>
        <v>481417.19235044002</v>
      </c>
      <c r="H6" s="209"/>
    </row>
    <row r="7" spans="1:11" x14ac:dyDescent="0.35">
      <c r="A7" s="316" t="s">
        <v>162</v>
      </c>
      <c r="B7" s="316"/>
      <c r="C7" s="244">
        <f>SUM('[1]By Province'!C8:C11)</f>
        <v>578072.45869278</v>
      </c>
      <c r="D7" s="244">
        <f>SUM('[1]By Province'!D8:D11)</f>
        <v>579055.04175435007</v>
      </c>
      <c r="E7" s="244">
        <f>SUM('[1]By Province'!E8:E11)</f>
        <v>1731242.5948855099</v>
      </c>
      <c r="F7" s="244">
        <f>SUM('[1]By Province'!F8:F11)</f>
        <v>928867.50215186004</v>
      </c>
      <c r="G7" s="244">
        <f t="shared" si="0"/>
        <v>3817237.5974845001</v>
      </c>
      <c r="H7" s="209"/>
    </row>
    <row r="8" spans="1:11" x14ac:dyDescent="0.35">
      <c r="A8" s="317" t="s">
        <v>163</v>
      </c>
      <c r="B8" s="317"/>
      <c r="C8" s="245">
        <v>154.19065282</v>
      </c>
      <c r="D8" s="245">
        <v>3.24968872</v>
      </c>
      <c r="E8" s="245">
        <v>2133.9129871</v>
      </c>
      <c r="F8" s="245">
        <v>6434.8533689599999</v>
      </c>
      <c r="G8" s="245">
        <f t="shared" si="0"/>
        <v>8726.2066976000006</v>
      </c>
      <c r="H8" s="209"/>
      <c r="I8" s="209">
        <f>SUM(G6:G8)</f>
        <v>4307380.9965325398</v>
      </c>
    </row>
    <row r="9" spans="1:11" x14ac:dyDescent="0.35">
      <c r="A9" s="318" t="s">
        <v>164</v>
      </c>
      <c r="B9" s="318"/>
      <c r="C9" s="246">
        <f>SUM('[1]By Province'!C13:C14)</f>
        <v>332308.24949303997</v>
      </c>
      <c r="D9" s="246">
        <f>SUM('[1]By Province'!D13:D14)</f>
        <v>209771.85125012</v>
      </c>
      <c r="E9" s="246">
        <f>SUM('[1]By Province'!E13:E14)</f>
        <v>1464499.85874257</v>
      </c>
      <c r="F9" s="246">
        <f>SUM('[1]By Province'!F13:F14)</f>
        <v>959956.94614915992</v>
      </c>
      <c r="G9" s="246">
        <f t="shared" si="0"/>
        <v>2966536.9056348903</v>
      </c>
      <c r="H9" s="209"/>
      <c r="I9" s="209">
        <f>SUM(G6:G9)</f>
        <v>7273917.9021674301</v>
      </c>
      <c r="J9" s="209">
        <f>SUM(C6:E9)</f>
        <v>5319743.88524085</v>
      </c>
      <c r="K9">
        <f>J9/I9</f>
        <v>0.73134505458959209</v>
      </c>
    </row>
    <row r="10" spans="1:11" x14ac:dyDescent="0.35">
      <c r="A10" s="319" t="s">
        <v>165</v>
      </c>
      <c r="B10" s="319"/>
      <c r="C10" s="247">
        <f>SUM('[1]By Province'!C19:C22)</f>
        <v>51366.633159680001</v>
      </c>
      <c r="D10" s="247">
        <f>SUM('[1]By Province'!D19:D22)</f>
        <v>16558.449923100001</v>
      </c>
      <c r="E10" s="247">
        <f>SUM('[1]By Province'!E19:E22)</f>
        <v>189419.50304896999</v>
      </c>
      <c r="F10" s="247">
        <f>SUM('[1]By Province'!F19:F22)</f>
        <v>397120.41206092999</v>
      </c>
      <c r="G10" s="247">
        <f t="shared" si="0"/>
        <v>654464.99819267995</v>
      </c>
      <c r="H10" s="209"/>
    </row>
    <row r="11" spans="1:11" x14ac:dyDescent="0.35">
      <c r="A11" s="320" t="s">
        <v>166</v>
      </c>
      <c r="B11" s="320"/>
      <c r="C11" s="248">
        <f>SUM('[1]By Province'!C15,'[1]By Province'!C16,'[1]By Province'!C17,'[1]By Province'!C18,'[1]By Province'!C23,'[1]By Province'!C24,'[1]By Province'!C25,'[1]By Province'!C26,'[1]By Province'!C27,'[1]By Province'!C28)</f>
        <v>8808.5199425400006</v>
      </c>
      <c r="D11" s="248">
        <f>SUM('[1]By Province'!D15,'[1]By Province'!D16,'[1]By Province'!D17,'[1]By Province'!D18,'[1]By Province'!D23,'[1]By Province'!D24,'[1]By Province'!D25,'[1]By Province'!D26,'[1]By Province'!D27,'[1]By Province'!D28)</f>
        <v>18908.442426470003</v>
      </c>
      <c r="E11" s="248">
        <f>SUM('[1]By Province'!E15,'[1]By Province'!E16,'[1]By Province'!E17,'[1]By Province'!E18,'[1]By Province'!E23,'[1]By Province'!E24,'[1]By Province'!E25,'[1]By Province'!E26,'[1]By Province'!E27,'[1]By Province'!E28)</f>
        <v>85383.692716399994</v>
      </c>
      <c r="F11" s="248">
        <f>SUM('[1]By Province'!F15,'[1]By Province'!F16,'[1]By Province'!F17,'[1]By Province'!F18,'[1]By Province'!F23,'[1]By Province'!F24,'[1]By Province'!F25,'[1]By Province'!F26,'[1]By Province'!F27,'[1]By Province'!F28)</f>
        <v>82592.225156989996</v>
      </c>
      <c r="G11" s="248">
        <f t="shared" si="0"/>
        <v>195692.88024239999</v>
      </c>
      <c r="H11" s="209"/>
    </row>
    <row r="12" spans="1:11" x14ac:dyDescent="0.35">
      <c r="A12" s="314" t="s">
        <v>210</v>
      </c>
      <c r="B12" s="314"/>
      <c r="C12" s="249">
        <f>SUM(C6:C11)</f>
        <v>1055324.19862723</v>
      </c>
      <c r="D12" s="249">
        <f t="shared" ref="D12:G12" si="1">SUM(D6:D11)</f>
        <v>1017982.64352102</v>
      </c>
      <c r="E12" s="249">
        <f t="shared" si="1"/>
        <v>3616882.2843097602</v>
      </c>
      <c r="F12" s="249">
        <f t="shared" si="1"/>
        <v>2433886.6541444999</v>
      </c>
      <c r="G12" s="249">
        <f t="shared" si="1"/>
        <v>8124075.7806025101</v>
      </c>
    </row>
    <row r="13" spans="1:11" x14ac:dyDescent="0.35">
      <c r="C13" s="209"/>
      <c r="F13" s="209"/>
      <c r="H13" s="209"/>
      <c r="I13">
        <f>I8/G12</f>
        <v>0.53019950980972874</v>
      </c>
    </row>
    <row r="14" spans="1:11" x14ac:dyDescent="0.35">
      <c r="B14" t="s">
        <v>211</v>
      </c>
      <c r="C14" s="209">
        <f>SUM(C12:E12)</f>
        <v>5690189.1264580097</v>
      </c>
      <c r="I14">
        <f>G9/G12</f>
        <v>0.36515377081020794</v>
      </c>
    </row>
    <row r="15" spans="1:11" x14ac:dyDescent="0.35">
      <c r="B15" t="s">
        <v>212</v>
      </c>
      <c r="C15" s="209">
        <f>SUM(C6:E9)</f>
        <v>5319743.88524085</v>
      </c>
    </row>
  </sheetData>
  <mergeCells count="14">
    <mergeCell ref="A1:B5"/>
    <mergeCell ref="C1:G2"/>
    <mergeCell ref="C3:C4"/>
    <mergeCell ref="D3:D4"/>
    <mergeCell ref="E3:E4"/>
    <mergeCell ref="F3:F4"/>
    <mergeCell ref="G3:G4"/>
    <mergeCell ref="A12:B12"/>
    <mergeCell ref="A6:B6"/>
    <mergeCell ref="A7:B7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AZ38"/>
  <sheetViews>
    <sheetView zoomScale="70" zoomScaleNormal="70" workbookViewId="0">
      <selection activeCell="H40" sqref="H40"/>
    </sheetView>
  </sheetViews>
  <sheetFormatPr defaultColWidth="8.81640625" defaultRowHeight="14.5" x14ac:dyDescent="0.35"/>
  <cols>
    <col min="1" max="2" width="2.453125" customWidth="1"/>
    <col min="3" max="3" width="9.453125" customWidth="1"/>
    <col min="4" max="4" width="18.81640625" customWidth="1"/>
    <col min="5" max="5" width="20.1796875" customWidth="1"/>
    <col min="6" max="6" width="18.6328125" customWidth="1"/>
    <col min="7" max="7" width="16.6328125" customWidth="1"/>
    <col min="8" max="8" width="23.1796875" customWidth="1"/>
    <col min="9" max="10" width="16.6328125" customWidth="1"/>
    <col min="11" max="11" width="11.1796875" bestFit="1" customWidth="1"/>
    <col min="12" max="51" width="16.6328125" customWidth="1"/>
    <col min="52" max="52" width="16.453125" customWidth="1"/>
  </cols>
  <sheetData>
    <row r="2" spans="3:52" x14ac:dyDescent="0.35">
      <c r="G2" s="39"/>
      <c r="H2" s="40"/>
      <c r="I2" s="39"/>
    </row>
    <row r="3" spans="3:52" x14ac:dyDescent="0.35">
      <c r="D3" s="44" t="s">
        <v>137</v>
      </c>
      <c r="F3" s="4"/>
      <c r="G3" s="4"/>
      <c r="H3" s="4"/>
      <c r="I3" s="4"/>
    </row>
    <row r="4" spans="3:52" x14ac:dyDescent="0.35">
      <c r="F4" s="39"/>
      <c r="G4" s="4"/>
      <c r="H4" s="4"/>
      <c r="I4" s="4"/>
    </row>
    <row r="5" spans="3:52" x14ac:dyDescent="0.35">
      <c r="F5" s="4"/>
      <c r="G5" s="4"/>
      <c r="H5" s="4"/>
      <c r="I5" s="4"/>
    </row>
    <row r="6" spans="3:52" x14ac:dyDescent="0.35">
      <c r="F6" s="39"/>
      <c r="G6" s="4"/>
      <c r="H6" s="4"/>
      <c r="I6" s="4"/>
    </row>
    <row r="7" spans="3:52" x14ac:dyDescent="0.35">
      <c r="F7" s="4"/>
      <c r="G7" s="4"/>
      <c r="H7" s="4"/>
      <c r="I7" s="4"/>
    </row>
    <row r="8" spans="3:52" x14ac:dyDescent="0.35">
      <c r="F8" s="39"/>
      <c r="G8" s="4"/>
      <c r="H8" s="4"/>
      <c r="I8" s="4"/>
    </row>
    <row r="9" spans="3:52" ht="15" thickBot="1" x14ac:dyDescent="0.4"/>
    <row r="10" spans="3:52" s="3" customFormat="1" ht="23.5" x14ac:dyDescent="0.55000000000000004">
      <c r="C10" s="1"/>
      <c r="D10" s="2" t="s">
        <v>0</v>
      </c>
      <c r="E10" s="1"/>
      <c r="F10" s="288" t="s">
        <v>1</v>
      </c>
      <c r="G10" s="289"/>
      <c r="H10" s="289"/>
      <c r="I10" s="289"/>
      <c r="J10" s="289"/>
      <c r="K10" s="289"/>
      <c r="L10" s="289"/>
      <c r="M10" s="289"/>
      <c r="N10" s="289"/>
      <c r="O10" s="290"/>
      <c r="P10" s="291" t="s">
        <v>2</v>
      </c>
      <c r="Q10" s="292"/>
      <c r="R10" s="292"/>
      <c r="S10" s="292"/>
      <c r="T10" s="292"/>
      <c r="U10" s="292"/>
      <c r="V10" s="292"/>
      <c r="W10" s="292"/>
      <c r="X10" s="293"/>
      <c r="Y10" s="294" t="s">
        <v>3</v>
      </c>
      <c r="Z10" s="295"/>
      <c r="AA10" s="295"/>
      <c r="AB10" s="295"/>
      <c r="AC10" s="295"/>
      <c r="AD10" s="295"/>
      <c r="AE10" s="295"/>
      <c r="AF10" s="295"/>
      <c r="AG10" s="293"/>
      <c r="AH10" s="296" t="s">
        <v>4</v>
      </c>
      <c r="AI10" s="295"/>
      <c r="AJ10" s="295"/>
      <c r="AK10" s="295"/>
      <c r="AL10" s="295"/>
      <c r="AM10" s="295"/>
      <c r="AN10" s="295"/>
      <c r="AO10" s="295"/>
      <c r="AP10" s="295"/>
      <c r="AQ10" s="307" t="s">
        <v>5</v>
      </c>
      <c r="AR10" s="295"/>
      <c r="AS10" s="295"/>
      <c r="AT10" s="295"/>
      <c r="AU10" s="295"/>
      <c r="AV10" s="295"/>
      <c r="AW10" s="295"/>
      <c r="AX10" s="295"/>
      <c r="AY10" s="293"/>
    </row>
    <row r="11" spans="3:52" s="4" customFormat="1" ht="17.5" thickBot="1" x14ac:dyDescent="0.4">
      <c r="F11" s="328" t="s">
        <v>6</v>
      </c>
      <c r="G11" s="329"/>
      <c r="H11" s="329"/>
      <c r="I11" s="329"/>
      <c r="J11" s="329"/>
      <c r="K11" s="330"/>
      <c r="L11" s="331" t="s">
        <v>7</v>
      </c>
      <c r="M11" s="331"/>
      <c r="N11" s="331"/>
      <c r="O11" s="332"/>
      <c r="P11" s="328" t="s">
        <v>6</v>
      </c>
      <c r="Q11" s="329"/>
      <c r="R11" s="329"/>
      <c r="S11" s="329"/>
      <c r="T11" s="330"/>
      <c r="U11" s="331" t="s">
        <v>7</v>
      </c>
      <c r="V11" s="331"/>
      <c r="W11" s="331"/>
      <c r="X11" s="332"/>
      <c r="Y11" s="328" t="s">
        <v>6</v>
      </c>
      <c r="Z11" s="329"/>
      <c r="AA11" s="329"/>
      <c r="AB11" s="329"/>
      <c r="AC11" s="330"/>
      <c r="AD11" s="331" t="s">
        <v>7</v>
      </c>
      <c r="AE11" s="331"/>
      <c r="AF11" s="331"/>
      <c r="AG11" s="332"/>
      <c r="AH11" s="328" t="s">
        <v>6</v>
      </c>
      <c r="AI11" s="329"/>
      <c r="AJ11" s="329"/>
      <c r="AK11" s="329"/>
      <c r="AL11" s="330"/>
      <c r="AM11" s="331" t="s">
        <v>7</v>
      </c>
      <c r="AN11" s="331"/>
      <c r="AO11" s="331"/>
      <c r="AP11" s="332"/>
      <c r="AQ11" s="328" t="s">
        <v>6</v>
      </c>
      <c r="AR11" s="329"/>
      <c r="AS11" s="329"/>
      <c r="AT11" s="329"/>
      <c r="AU11" s="330"/>
      <c r="AV11" s="331" t="s">
        <v>7</v>
      </c>
      <c r="AW11" s="331"/>
      <c r="AX11" s="331"/>
      <c r="AY11" s="332"/>
    </row>
    <row r="12" spans="3:52" s="13" customFormat="1" ht="72.5" x14ac:dyDescent="0.35">
      <c r="C12" s="157" t="s">
        <v>8</v>
      </c>
      <c r="D12" s="158" t="s">
        <v>9</v>
      </c>
      <c r="E12" s="8" t="s">
        <v>10</v>
      </c>
      <c r="F12" s="8" t="s">
        <v>11</v>
      </c>
      <c r="G12" s="9" t="s">
        <v>12</v>
      </c>
      <c r="H12" s="9" t="s">
        <v>74</v>
      </c>
      <c r="I12" s="9" t="s">
        <v>13</v>
      </c>
      <c r="J12" s="9" t="s">
        <v>14</v>
      </c>
      <c r="K12" s="9" t="s">
        <v>15</v>
      </c>
      <c r="L12" s="8" t="s">
        <v>16</v>
      </c>
      <c r="M12" s="9" t="s">
        <v>17</v>
      </c>
      <c r="N12" s="9" t="s">
        <v>18</v>
      </c>
      <c r="O12" s="12" t="s">
        <v>19</v>
      </c>
      <c r="P12" s="8" t="s">
        <v>11</v>
      </c>
      <c r="Q12" s="9" t="s">
        <v>12</v>
      </c>
      <c r="R12" s="9" t="s">
        <v>13</v>
      </c>
      <c r="S12" s="9" t="s">
        <v>14</v>
      </c>
      <c r="T12" s="9" t="s">
        <v>15</v>
      </c>
      <c r="U12" s="8" t="s">
        <v>16</v>
      </c>
      <c r="V12" s="9" t="s">
        <v>17</v>
      </c>
      <c r="W12" s="9" t="s">
        <v>18</v>
      </c>
      <c r="X12" s="12" t="s">
        <v>19</v>
      </c>
      <c r="Y12" s="8" t="s">
        <v>11</v>
      </c>
      <c r="Z12" s="9" t="s">
        <v>12</v>
      </c>
      <c r="AA12" s="9" t="s">
        <v>13</v>
      </c>
      <c r="AB12" s="9" t="s">
        <v>14</v>
      </c>
      <c r="AC12" s="9" t="s">
        <v>15</v>
      </c>
      <c r="AD12" s="8" t="s">
        <v>16</v>
      </c>
      <c r="AE12" s="9" t="s">
        <v>17</v>
      </c>
      <c r="AF12" s="9" t="s">
        <v>18</v>
      </c>
      <c r="AG12" s="12" t="s">
        <v>19</v>
      </c>
      <c r="AH12" s="8" t="s">
        <v>11</v>
      </c>
      <c r="AI12" s="9" t="s">
        <v>12</v>
      </c>
      <c r="AJ12" s="9" t="s">
        <v>13</v>
      </c>
      <c r="AK12" s="9" t="s">
        <v>14</v>
      </c>
      <c r="AL12" s="9" t="s">
        <v>15</v>
      </c>
      <c r="AM12" s="8" t="s">
        <v>16</v>
      </c>
      <c r="AN12" s="9" t="s">
        <v>17</v>
      </c>
      <c r="AO12" s="9" t="s">
        <v>18</v>
      </c>
      <c r="AP12" s="12" t="s">
        <v>19</v>
      </c>
      <c r="AQ12" s="8" t="s">
        <v>11</v>
      </c>
      <c r="AR12" s="9" t="s">
        <v>12</v>
      </c>
      <c r="AS12" s="9" t="s">
        <v>13</v>
      </c>
      <c r="AT12" s="9" t="s">
        <v>14</v>
      </c>
      <c r="AU12" s="9" t="s">
        <v>15</v>
      </c>
      <c r="AV12" s="8" t="s">
        <v>16</v>
      </c>
      <c r="AW12" s="9" t="s">
        <v>17</v>
      </c>
      <c r="AX12" s="9" t="s">
        <v>18</v>
      </c>
      <c r="AY12" s="12" t="s">
        <v>19</v>
      </c>
      <c r="AZ12" s="31"/>
    </row>
    <row r="13" spans="3:52" s="44" customFormat="1" x14ac:dyDescent="0.35">
      <c r="C13" s="159">
        <v>1</v>
      </c>
      <c r="D13" s="160" t="s">
        <v>20</v>
      </c>
      <c r="E13" s="161">
        <f>SUM(F13:K13)</f>
        <v>160192.13927699983</v>
      </c>
      <c r="F13" s="162">
        <v>46725.190906999931</v>
      </c>
      <c r="G13" s="162">
        <v>78210.714589999989</v>
      </c>
      <c r="H13" s="162"/>
      <c r="I13" s="162">
        <v>24596.086154999906</v>
      </c>
      <c r="J13" s="162">
        <v>9357.558525000004</v>
      </c>
      <c r="K13" s="162">
        <v>1302.5891000000001</v>
      </c>
      <c r="L13" s="168">
        <v>294.93000000000018</v>
      </c>
      <c r="M13" s="168">
        <v>1683.8099999999993</v>
      </c>
      <c r="N13" s="168">
        <v>1333.6199999999956</v>
      </c>
      <c r="O13" s="168">
        <v>1667.1599999999999</v>
      </c>
      <c r="P13" s="161">
        <v>18502.905454000014</v>
      </c>
      <c r="Q13" s="161">
        <v>30752.735857999993</v>
      </c>
      <c r="R13" s="161">
        <v>8333.8788249999961</v>
      </c>
      <c r="S13" s="161">
        <v>1997.4862389999998</v>
      </c>
      <c r="T13" s="161">
        <v>92.641894999999991</v>
      </c>
      <c r="U13" s="161">
        <v>110.43000000000002</v>
      </c>
      <c r="V13" s="161">
        <v>536.40000000000009</v>
      </c>
      <c r="W13" s="161">
        <v>506.7000000000001</v>
      </c>
      <c r="X13" s="161">
        <v>783.44999999999993</v>
      </c>
      <c r="Y13" s="161">
        <v>311.39700500000004</v>
      </c>
      <c r="Z13" s="161">
        <v>934.96434199999999</v>
      </c>
      <c r="AA13" s="161">
        <v>254.97727799999996</v>
      </c>
      <c r="AB13" s="161">
        <v>8.689566000000001</v>
      </c>
      <c r="AC13" s="161">
        <v>0</v>
      </c>
      <c r="AD13" s="161">
        <v>14.400000000000002</v>
      </c>
      <c r="AE13" s="161">
        <v>13.77</v>
      </c>
      <c r="AF13" s="161">
        <v>12.96</v>
      </c>
      <c r="AG13" s="161">
        <v>96.75</v>
      </c>
      <c r="AH13" s="161">
        <v>27499.123727999988</v>
      </c>
      <c r="AI13" s="161">
        <v>13501.906457999998</v>
      </c>
      <c r="AJ13" s="161">
        <v>239.95124200000006</v>
      </c>
      <c r="AK13" s="161">
        <v>239.95124200000006</v>
      </c>
      <c r="AL13" s="161">
        <v>34.651199999999996</v>
      </c>
      <c r="AM13" s="161">
        <v>11.25</v>
      </c>
      <c r="AN13" s="161">
        <v>16.559999999999999</v>
      </c>
      <c r="AO13" s="161">
        <v>0.09</v>
      </c>
      <c r="AP13" s="161">
        <v>235.89</v>
      </c>
      <c r="AQ13" s="161">
        <f>F13-(P13+Y13+AH13)</f>
        <v>411.76471999992646</v>
      </c>
      <c r="AR13" s="161">
        <f>G13-(Q13+Z13+AI13)</f>
        <v>33021.107931999999</v>
      </c>
      <c r="AS13" s="161">
        <f>I13-(R13+AA13+AJ13)</f>
        <v>15767.278809999911</v>
      </c>
      <c r="AT13" s="161">
        <f>J13-(S13+AB13+AK13)</f>
        <v>7111.4314780000041</v>
      </c>
      <c r="AU13" s="161">
        <f>K13-(T13+AC13+AL13)</f>
        <v>1175.2960050000002</v>
      </c>
      <c r="AV13" s="161">
        <f t="shared" ref="AV13:AY13" si="0">L13-(U13+AD13+AM13)</f>
        <v>158.85000000000014</v>
      </c>
      <c r="AW13" s="161">
        <f t="shared" si="0"/>
        <v>1117.0799999999992</v>
      </c>
      <c r="AX13" s="161">
        <f t="shared" si="0"/>
        <v>813.86999999999546</v>
      </c>
      <c r="AY13" s="161">
        <f t="shared" si="0"/>
        <v>551.06999999999994</v>
      </c>
    </row>
    <row r="14" spans="3:52" x14ac:dyDescent="0.35">
      <c r="C14" s="163">
        <v>2</v>
      </c>
      <c r="D14" s="164" t="s">
        <v>21</v>
      </c>
      <c r="E14" s="165">
        <f t="shared" ref="E14:E17" si="1">SUM(F14:K14)</f>
        <v>88093.363902000012</v>
      </c>
      <c r="F14" s="166">
        <v>5607.5746110000009</v>
      </c>
      <c r="G14" s="166">
        <v>36805.068534999999</v>
      </c>
      <c r="H14" s="167"/>
      <c r="I14" s="167">
        <v>19583.297410000028</v>
      </c>
      <c r="J14" s="167">
        <v>22148.928203999989</v>
      </c>
      <c r="K14" s="167">
        <v>3948.4951419999998</v>
      </c>
      <c r="L14" s="169">
        <v>14.04</v>
      </c>
      <c r="M14" s="169">
        <v>1055.25</v>
      </c>
      <c r="N14" s="169">
        <v>1107.8999999999992</v>
      </c>
      <c r="O14" s="169">
        <v>951.20999999999992</v>
      </c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</row>
    <row r="15" spans="3:52" s="44" customFormat="1" x14ac:dyDescent="0.35">
      <c r="C15" s="159">
        <v>3</v>
      </c>
      <c r="D15" s="160" t="s">
        <v>22</v>
      </c>
      <c r="E15" s="161">
        <f t="shared" si="1"/>
        <v>172727.32643900008</v>
      </c>
      <c r="F15" s="162">
        <v>36428.295291000009</v>
      </c>
      <c r="G15" s="162">
        <v>60968.349057000065</v>
      </c>
      <c r="H15" s="162">
        <v>157.529088</v>
      </c>
      <c r="I15" s="162">
        <v>40247.745118000013</v>
      </c>
      <c r="J15" s="162">
        <v>31442.578768999992</v>
      </c>
      <c r="K15" s="162">
        <v>3482.8291160000003</v>
      </c>
      <c r="L15" s="168">
        <v>524.0699999999996</v>
      </c>
      <c r="M15" s="168">
        <v>1916.0999999999988</v>
      </c>
      <c r="N15" s="168">
        <v>2635.0199999999986</v>
      </c>
      <c r="O15" s="168">
        <v>2103.39</v>
      </c>
      <c r="P15" s="161">
        <v>3138.0044819999994</v>
      </c>
      <c r="Q15" s="161">
        <v>4587.277732999999</v>
      </c>
      <c r="R15" s="161">
        <v>5064.6857949999912</v>
      </c>
      <c r="S15" s="161">
        <v>1618.4950830000002</v>
      </c>
      <c r="T15" s="161">
        <v>58.155783</v>
      </c>
      <c r="U15" s="161">
        <v>77.490000000000009</v>
      </c>
      <c r="V15" s="161">
        <v>168.66000000000003</v>
      </c>
      <c r="W15" s="161">
        <v>366.92999999999984</v>
      </c>
      <c r="X15" s="161">
        <v>252.09</v>
      </c>
      <c r="Y15" s="161">
        <v>8298.8513870000006</v>
      </c>
      <c r="Z15" s="161">
        <v>18549.892514000003</v>
      </c>
      <c r="AA15" s="161">
        <v>7555.6119489999992</v>
      </c>
      <c r="AB15" s="161">
        <v>2155.2552670000005</v>
      </c>
      <c r="AC15" s="161">
        <v>80.952759999999998</v>
      </c>
      <c r="AD15" s="161">
        <v>206.6400000000001</v>
      </c>
      <c r="AE15" s="161">
        <v>526.05000000000007</v>
      </c>
      <c r="AF15" s="161">
        <v>387.9</v>
      </c>
      <c r="AG15" s="161">
        <v>662.67</v>
      </c>
      <c r="AH15" s="161">
        <v>22610.954354000009</v>
      </c>
      <c r="AI15" s="161">
        <v>23745.199925000015</v>
      </c>
      <c r="AJ15" s="161">
        <v>10764.393899999988</v>
      </c>
      <c r="AK15" s="161">
        <v>2115.9524719999986</v>
      </c>
      <c r="AL15" s="161">
        <v>283.27240199999994</v>
      </c>
      <c r="AM15" s="161">
        <v>188.37000000000012</v>
      </c>
      <c r="AN15" s="161">
        <v>565.64999999999918</v>
      </c>
      <c r="AO15" s="161">
        <v>975.87</v>
      </c>
      <c r="AP15" s="161">
        <v>728.73</v>
      </c>
      <c r="AQ15" s="161">
        <f t="shared" ref="AQ15:AR17" si="2">F15-(P15+Y15+AH15)</f>
        <v>2380.4850680000018</v>
      </c>
      <c r="AR15" s="161">
        <f t="shared" si="2"/>
        <v>14085.978885000048</v>
      </c>
      <c r="AS15" s="161">
        <f t="shared" ref="AS15:AY17" si="3">I15-(R15+AA15+AJ15)</f>
        <v>16863.053474000037</v>
      </c>
      <c r="AT15" s="161">
        <f t="shared" si="3"/>
        <v>25552.875946999993</v>
      </c>
      <c r="AU15" s="161">
        <f t="shared" si="3"/>
        <v>3060.4481710000005</v>
      </c>
      <c r="AV15" s="161">
        <f t="shared" si="3"/>
        <v>51.569999999999368</v>
      </c>
      <c r="AW15" s="161">
        <f t="shared" si="3"/>
        <v>655.73999999999955</v>
      </c>
      <c r="AX15" s="161">
        <f t="shared" si="3"/>
        <v>904.3199999999988</v>
      </c>
      <c r="AY15" s="161">
        <f t="shared" si="3"/>
        <v>459.89999999999986</v>
      </c>
    </row>
    <row r="16" spans="3:52" s="44" customFormat="1" x14ac:dyDescent="0.35">
      <c r="C16" s="159">
        <v>4</v>
      </c>
      <c r="D16" s="160" t="s">
        <v>23</v>
      </c>
      <c r="E16" s="161">
        <f t="shared" si="1"/>
        <v>186965.90752699986</v>
      </c>
      <c r="F16" s="162">
        <v>8837.4986489999992</v>
      </c>
      <c r="G16" s="162">
        <v>70744.361937000009</v>
      </c>
      <c r="H16" s="162"/>
      <c r="I16" s="162">
        <v>86514.641994999824</v>
      </c>
      <c r="J16" s="162">
        <v>19700.115484000045</v>
      </c>
      <c r="K16" s="162">
        <v>1169.2894620000004</v>
      </c>
      <c r="L16" s="168">
        <v>360.80999999999989</v>
      </c>
      <c r="M16" s="168">
        <v>4777.7400000000034</v>
      </c>
      <c r="N16" s="168">
        <v>8592.2099999999937</v>
      </c>
      <c r="O16" s="168">
        <v>2688.2999999999997</v>
      </c>
      <c r="P16" s="161">
        <v>0</v>
      </c>
      <c r="Q16" s="161">
        <v>13149.803366999999</v>
      </c>
      <c r="R16" s="161">
        <v>29206.095127000011</v>
      </c>
      <c r="S16" s="161">
        <v>2281.9269170000011</v>
      </c>
      <c r="T16" s="161">
        <v>24.409595000000003</v>
      </c>
      <c r="U16" s="161">
        <v>0</v>
      </c>
      <c r="V16" s="161">
        <v>1527.84</v>
      </c>
      <c r="W16" s="161">
        <v>3940.3799999999997</v>
      </c>
      <c r="X16" s="161">
        <v>701.18999999999994</v>
      </c>
      <c r="Y16" s="161">
        <v>5961.6338279999982</v>
      </c>
      <c r="Z16" s="161">
        <v>31848.826580999998</v>
      </c>
      <c r="AA16" s="161">
        <v>29783.561972000025</v>
      </c>
      <c r="AB16" s="161">
        <v>1962.0034440000006</v>
      </c>
      <c r="AC16" s="161">
        <v>193.01571299999998</v>
      </c>
      <c r="AD16" s="161">
        <v>288.53999999999979</v>
      </c>
      <c r="AE16" s="161">
        <v>975.50999999999954</v>
      </c>
      <c r="AF16" s="161">
        <v>1851.7499999999995</v>
      </c>
      <c r="AG16" s="161">
        <v>1026.72</v>
      </c>
      <c r="AH16" s="161">
        <v>2064.9107200000003</v>
      </c>
      <c r="AI16" s="161">
        <v>5837.4883740000005</v>
      </c>
      <c r="AJ16" s="161">
        <v>701.58394500000065</v>
      </c>
      <c r="AK16" s="161">
        <v>12.953133999999999</v>
      </c>
      <c r="AL16" s="161">
        <v>5.4685810000000004</v>
      </c>
      <c r="AM16" s="161">
        <v>0</v>
      </c>
      <c r="AN16" s="161">
        <v>2.4299999999999997</v>
      </c>
      <c r="AO16" s="161">
        <v>0</v>
      </c>
      <c r="AP16" s="161">
        <v>20.25</v>
      </c>
      <c r="AQ16" s="161">
        <f t="shared" si="2"/>
        <v>810.95410100000117</v>
      </c>
      <c r="AR16" s="161">
        <f t="shared" si="2"/>
        <v>19908.243615000014</v>
      </c>
      <c r="AS16" s="161">
        <f t="shared" si="3"/>
        <v>26823.400950999792</v>
      </c>
      <c r="AT16" s="161">
        <f t="shared" si="3"/>
        <v>15443.231989000044</v>
      </c>
      <c r="AU16" s="161">
        <f t="shared" si="3"/>
        <v>946.39557300000047</v>
      </c>
      <c r="AV16" s="161">
        <f t="shared" si="3"/>
        <v>72.270000000000095</v>
      </c>
      <c r="AW16" s="161">
        <f t="shared" si="3"/>
        <v>2271.9600000000041</v>
      </c>
      <c r="AX16" s="161">
        <f t="shared" si="3"/>
        <v>2800.0799999999945</v>
      </c>
      <c r="AY16" s="161">
        <f t="shared" si="3"/>
        <v>940.13999999999987</v>
      </c>
    </row>
    <row r="17" spans="3:51" s="44" customFormat="1" x14ac:dyDescent="0.35">
      <c r="C17" s="159">
        <v>5</v>
      </c>
      <c r="D17" s="160" t="s">
        <v>24</v>
      </c>
      <c r="E17" s="161">
        <f t="shared" si="1"/>
        <v>89218.629153999922</v>
      </c>
      <c r="F17" s="162">
        <v>9674.4011090000022</v>
      </c>
      <c r="G17" s="162">
        <v>42878.574855999992</v>
      </c>
      <c r="H17" s="162"/>
      <c r="I17" s="162">
        <v>25546.44470599994</v>
      </c>
      <c r="J17" s="162">
        <v>9029.2509250000039</v>
      </c>
      <c r="K17" s="162">
        <v>2089.9575580000005</v>
      </c>
      <c r="L17" s="168">
        <v>163.71</v>
      </c>
      <c r="M17" s="168">
        <v>2216.8800000000006</v>
      </c>
      <c r="N17" s="168">
        <v>2766.7799999999934</v>
      </c>
      <c r="O17" s="168">
        <v>1737</v>
      </c>
      <c r="P17" s="161">
        <v>0</v>
      </c>
      <c r="Q17" s="161">
        <v>0</v>
      </c>
      <c r="R17" s="161">
        <v>0</v>
      </c>
      <c r="S17" s="161">
        <v>0</v>
      </c>
      <c r="T17" s="161">
        <v>0</v>
      </c>
      <c r="U17" s="161">
        <v>0</v>
      </c>
      <c r="V17" s="161">
        <v>0</v>
      </c>
      <c r="W17" s="161">
        <v>0</v>
      </c>
      <c r="X17" s="161">
        <v>0</v>
      </c>
      <c r="Y17" s="161">
        <v>3446.7115229999999</v>
      </c>
      <c r="Z17" s="161">
        <v>18661.668570000005</v>
      </c>
      <c r="AA17" s="161">
        <v>9150.2278859999951</v>
      </c>
      <c r="AB17" s="161">
        <v>760.57546599999989</v>
      </c>
      <c r="AC17" s="161">
        <v>502.49744899999996</v>
      </c>
      <c r="AD17" s="161">
        <v>29.7</v>
      </c>
      <c r="AE17" s="161">
        <v>652.86000000000013</v>
      </c>
      <c r="AF17" s="161">
        <v>927.1800000000004</v>
      </c>
      <c r="AG17" s="161">
        <v>640.07999999999993</v>
      </c>
      <c r="AH17" s="161">
        <v>0</v>
      </c>
      <c r="AI17" s="161">
        <v>0</v>
      </c>
      <c r="AJ17" s="161">
        <v>0</v>
      </c>
      <c r="AK17" s="161">
        <v>0</v>
      </c>
      <c r="AL17" s="161">
        <v>0</v>
      </c>
      <c r="AM17" s="161">
        <v>0</v>
      </c>
      <c r="AN17" s="161">
        <v>0</v>
      </c>
      <c r="AO17" s="161">
        <v>0</v>
      </c>
      <c r="AP17" s="161">
        <v>0</v>
      </c>
      <c r="AQ17" s="161">
        <f t="shared" si="2"/>
        <v>6227.6895860000022</v>
      </c>
      <c r="AR17" s="161">
        <f t="shared" si="2"/>
        <v>24216.906285999987</v>
      </c>
      <c r="AS17" s="161">
        <f t="shared" si="3"/>
        <v>16396.216819999943</v>
      </c>
      <c r="AT17" s="161">
        <f t="shared" si="3"/>
        <v>8268.6754590000037</v>
      </c>
      <c r="AU17" s="161">
        <f t="shared" si="3"/>
        <v>1587.4601090000006</v>
      </c>
      <c r="AV17" s="161">
        <f t="shared" si="3"/>
        <v>134.01000000000002</v>
      </c>
      <c r="AW17" s="161">
        <f t="shared" si="3"/>
        <v>1564.0200000000004</v>
      </c>
      <c r="AX17" s="161">
        <f t="shared" si="3"/>
        <v>1839.5999999999931</v>
      </c>
      <c r="AY17" s="161">
        <f t="shared" si="3"/>
        <v>1096.92</v>
      </c>
    </row>
    <row r="18" spans="3:51" x14ac:dyDescent="0.35">
      <c r="C18" s="14"/>
      <c r="D18" s="15"/>
      <c r="E18" s="16"/>
      <c r="F18" s="19"/>
      <c r="G18" s="20"/>
      <c r="H18" s="20"/>
      <c r="I18" s="20"/>
      <c r="J18" s="20"/>
      <c r="K18" s="21"/>
      <c r="L18" s="19"/>
      <c r="M18" s="20"/>
      <c r="N18" s="20"/>
      <c r="O18" s="21"/>
      <c r="P18" s="16"/>
      <c r="Q18" s="22"/>
      <c r="R18" s="22"/>
      <c r="S18" s="22"/>
      <c r="T18" s="23"/>
      <c r="U18" s="16"/>
      <c r="V18" s="22"/>
      <c r="W18" s="22"/>
      <c r="X18" s="23"/>
      <c r="Y18" s="16"/>
      <c r="Z18" s="22"/>
      <c r="AA18" s="22"/>
      <c r="AB18" s="22"/>
      <c r="AC18" s="23"/>
      <c r="AD18" s="16"/>
      <c r="AE18" s="22"/>
      <c r="AF18" s="22"/>
      <c r="AG18" s="23"/>
      <c r="AH18" s="16"/>
      <c r="AI18" s="22"/>
      <c r="AJ18" s="22"/>
      <c r="AK18" s="22"/>
      <c r="AL18" s="23"/>
      <c r="AM18" s="16"/>
      <c r="AN18" s="22"/>
      <c r="AO18" s="22"/>
      <c r="AP18" s="23"/>
      <c r="AQ18" s="16"/>
      <c r="AR18" s="22"/>
      <c r="AS18" s="22"/>
      <c r="AT18" s="22"/>
      <c r="AU18" s="23"/>
      <c r="AV18" s="16"/>
      <c r="AW18" s="22"/>
      <c r="AX18" s="22"/>
      <c r="AY18" s="23"/>
    </row>
    <row r="19" spans="3:51" x14ac:dyDescent="0.35">
      <c r="C19" s="14"/>
      <c r="D19" s="15"/>
      <c r="E19" s="16"/>
      <c r="F19" s="19"/>
      <c r="G19" s="20"/>
      <c r="H19" s="20"/>
      <c r="I19" s="20"/>
      <c r="J19" s="20"/>
      <c r="K19" s="21"/>
      <c r="L19" s="19"/>
      <c r="M19" s="20"/>
      <c r="N19" s="20"/>
      <c r="O19" s="21"/>
      <c r="P19" s="16"/>
      <c r="Q19" s="22"/>
      <c r="R19" s="22"/>
      <c r="S19" s="22"/>
      <c r="T19" s="23"/>
      <c r="U19" s="16"/>
      <c r="V19" s="22"/>
      <c r="W19" s="22"/>
      <c r="X19" s="23"/>
      <c r="Y19" s="16"/>
      <c r="Z19" s="22"/>
      <c r="AA19" s="22"/>
      <c r="AB19" s="22"/>
      <c r="AC19" s="23"/>
      <c r="AD19" s="16"/>
      <c r="AE19" s="22"/>
      <c r="AF19" s="22"/>
      <c r="AG19" s="23"/>
      <c r="AH19" s="16"/>
      <c r="AI19" s="22"/>
      <c r="AJ19" s="22"/>
      <c r="AK19" s="22"/>
      <c r="AL19" s="23"/>
      <c r="AM19" s="16"/>
      <c r="AN19" s="22"/>
      <c r="AO19" s="22"/>
      <c r="AP19" s="23"/>
      <c r="AQ19" s="16"/>
      <c r="AR19" s="22"/>
      <c r="AS19" s="22"/>
      <c r="AT19" s="22"/>
      <c r="AU19" s="23"/>
      <c r="AV19" s="16"/>
      <c r="AW19" s="22"/>
      <c r="AX19" s="22"/>
      <c r="AY19" s="23"/>
    </row>
    <row r="20" spans="3:51" x14ac:dyDescent="0.35">
      <c r="C20" s="14"/>
      <c r="D20" s="15"/>
      <c r="E20" s="16"/>
      <c r="F20" s="19"/>
      <c r="G20" s="20"/>
      <c r="H20" s="20"/>
      <c r="I20" s="20"/>
      <c r="J20" s="20"/>
      <c r="K20" s="21"/>
      <c r="L20" s="19"/>
      <c r="M20" s="20"/>
      <c r="N20" s="20"/>
      <c r="O20" s="21"/>
      <c r="P20" s="16"/>
      <c r="Q20" s="22"/>
      <c r="R20" s="22"/>
      <c r="S20" s="22"/>
      <c r="T20" s="23"/>
      <c r="U20" s="16"/>
      <c r="V20" s="22"/>
      <c r="W20" s="22"/>
      <c r="X20" s="23"/>
      <c r="Y20" s="16"/>
      <c r="Z20" s="22"/>
      <c r="AA20" s="22"/>
      <c r="AB20" s="22"/>
      <c r="AC20" s="23"/>
      <c r="AD20" s="16"/>
      <c r="AE20" s="22"/>
      <c r="AF20" s="22"/>
      <c r="AG20" s="23"/>
      <c r="AH20" s="16"/>
      <c r="AI20" s="22"/>
      <c r="AJ20" s="22"/>
      <c r="AK20" s="22"/>
      <c r="AL20" s="23"/>
      <c r="AM20" s="16"/>
      <c r="AN20" s="22"/>
      <c r="AO20" s="22"/>
      <c r="AP20" s="23"/>
      <c r="AQ20" s="16"/>
      <c r="AR20" s="22"/>
      <c r="AS20" s="22"/>
      <c r="AT20" s="22"/>
      <c r="AU20" s="23"/>
      <c r="AV20" s="16"/>
      <c r="AW20" s="22"/>
      <c r="AX20" s="22"/>
      <c r="AY20" s="23"/>
    </row>
    <row r="21" spans="3:51" x14ac:dyDescent="0.35">
      <c r="C21" s="16"/>
      <c r="D21" s="22"/>
      <c r="E21" s="16"/>
      <c r="F21" s="19"/>
      <c r="G21" s="20"/>
      <c r="H21" s="20"/>
      <c r="I21" s="20"/>
      <c r="J21" s="20"/>
      <c r="K21" s="21"/>
      <c r="L21" s="19"/>
      <c r="M21" s="20"/>
      <c r="N21" s="20"/>
      <c r="O21" s="21"/>
      <c r="P21" s="16"/>
      <c r="Q21" s="22"/>
      <c r="R21" s="22"/>
      <c r="S21" s="22"/>
      <c r="T21" s="23"/>
      <c r="U21" s="16"/>
      <c r="V21" s="22"/>
      <c r="W21" s="22"/>
      <c r="X21" s="23"/>
      <c r="Y21" s="16"/>
      <c r="Z21" s="22"/>
      <c r="AA21" s="22"/>
      <c r="AB21" s="22"/>
      <c r="AC21" s="23"/>
      <c r="AD21" s="16"/>
      <c r="AE21" s="22"/>
      <c r="AF21" s="22"/>
      <c r="AG21" s="23"/>
      <c r="AH21" s="16"/>
      <c r="AI21" s="22"/>
      <c r="AJ21" s="22"/>
      <c r="AK21" s="22"/>
      <c r="AL21" s="23"/>
      <c r="AM21" s="16"/>
      <c r="AN21" s="22"/>
      <c r="AO21" s="22"/>
      <c r="AP21" s="23"/>
      <c r="AQ21" s="16"/>
      <c r="AR21" s="22"/>
      <c r="AS21" s="22"/>
      <c r="AT21" s="22"/>
      <c r="AU21" s="23"/>
      <c r="AV21" s="16"/>
      <c r="AW21" s="22"/>
      <c r="AX21" s="22"/>
      <c r="AY21" s="23"/>
    </row>
    <row r="22" spans="3:51" x14ac:dyDescent="0.35">
      <c r="C22" s="16"/>
      <c r="D22" s="22"/>
      <c r="E22" s="16"/>
      <c r="F22" s="19"/>
      <c r="G22" s="20"/>
      <c r="H22" s="20"/>
      <c r="I22" s="20"/>
      <c r="J22" s="20"/>
      <c r="K22" s="21"/>
      <c r="L22" s="19"/>
      <c r="M22" s="20"/>
      <c r="N22" s="20"/>
      <c r="O22" s="21"/>
      <c r="P22" s="16"/>
      <c r="Q22" s="22"/>
      <c r="R22" s="22"/>
      <c r="S22" s="22"/>
      <c r="T22" s="23"/>
      <c r="U22" s="16"/>
      <c r="V22" s="22"/>
      <c r="W22" s="22"/>
      <c r="X22" s="23"/>
      <c r="Y22" s="16"/>
      <c r="Z22" s="22"/>
      <c r="AA22" s="22"/>
      <c r="AB22" s="22"/>
      <c r="AC22" s="23"/>
      <c r="AD22" s="16"/>
      <c r="AE22" s="22"/>
      <c r="AF22" s="22"/>
      <c r="AG22" s="23"/>
      <c r="AH22" s="16"/>
      <c r="AI22" s="22"/>
      <c r="AJ22" s="22"/>
      <c r="AK22" s="22"/>
      <c r="AL22" s="23"/>
      <c r="AM22" s="16"/>
      <c r="AN22" s="22"/>
      <c r="AO22" s="22"/>
      <c r="AP22" s="23"/>
      <c r="AQ22" s="16"/>
      <c r="AR22" s="22"/>
      <c r="AS22" s="22"/>
      <c r="AT22" s="22"/>
      <c r="AU22" s="23"/>
      <c r="AV22" s="16"/>
      <c r="AW22" s="22"/>
      <c r="AX22" s="22"/>
      <c r="AY22" s="23"/>
    </row>
    <row r="23" spans="3:51" x14ac:dyDescent="0.35">
      <c r="C23" s="16"/>
      <c r="D23" s="22"/>
      <c r="E23" s="16"/>
      <c r="F23" s="19"/>
      <c r="G23" s="20"/>
      <c r="H23" s="20"/>
      <c r="I23" s="20"/>
      <c r="J23" s="20"/>
      <c r="K23" s="21"/>
      <c r="L23" s="19"/>
      <c r="M23" s="20"/>
      <c r="N23" s="20"/>
      <c r="O23" s="21"/>
      <c r="P23" s="16"/>
      <c r="Q23" s="22"/>
      <c r="R23" s="22"/>
      <c r="S23" s="22"/>
      <c r="T23" s="23"/>
      <c r="U23" s="16"/>
      <c r="V23" s="22"/>
      <c r="W23" s="22"/>
      <c r="X23" s="23"/>
      <c r="Y23" s="16"/>
      <c r="Z23" s="22"/>
      <c r="AA23" s="22"/>
      <c r="AB23" s="22"/>
      <c r="AC23" s="23"/>
      <c r="AD23" s="16"/>
      <c r="AE23" s="22"/>
      <c r="AF23" s="22"/>
      <c r="AG23" s="23"/>
      <c r="AH23" s="16"/>
      <c r="AI23" s="22"/>
      <c r="AJ23" s="22"/>
      <c r="AK23" s="22"/>
      <c r="AL23" s="23"/>
      <c r="AM23" s="16"/>
      <c r="AN23" s="22"/>
      <c r="AO23" s="22"/>
      <c r="AP23" s="23"/>
      <c r="AQ23" s="16"/>
      <c r="AR23" s="22"/>
      <c r="AS23" s="22"/>
      <c r="AT23" s="22"/>
      <c r="AU23" s="23"/>
      <c r="AV23" s="16"/>
      <c r="AW23" s="22"/>
      <c r="AX23" s="22"/>
      <c r="AY23" s="23"/>
    </row>
    <row r="24" spans="3:51" x14ac:dyDescent="0.35">
      <c r="C24" s="16"/>
      <c r="D24" s="22"/>
      <c r="E24" s="16"/>
      <c r="F24" s="19"/>
      <c r="G24" s="20"/>
      <c r="H24" s="20"/>
      <c r="I24" s="20"/>
      <c r="J24" s="20"/>
      <c r="K24" s="21"/>
      <c r="L24" s="19"/>
      <c r="M24" s="20"/>
      <c r="N24" s="20"/>
      <c r="O24" s="21"/>
      <c r="P24" s="16"/>
      <c r="Q24" s="22"/>
      <c r="R24" s="22"/>
      <c r="S24" s="22"/>
      <c r="T24" s="23"/>
      <c r="U24" s="16"/>
      <c r="V24" s="22"/>
      <c r="W24" s="22"/>
      <c r="X24" s="23"/>
      <c r="Y24" s="16"/>
      <c r="Z24" s="22"/>
      <c r="AA24" s="22"/>
      <c r="AB24" s="22"/>
      <c r="AC24" s="23"/>
      <c r="AD24" s="16"/>
      <c r="AE24" s="22"/>
      <c r="AF24" s="22"/>
      <c r="AG24" s="23"/>
      <c r="AH24" s="16"/>
      <c r="AI24" s="22"/>
      <c r="AJ24" s="22"/>
      <c r="AK24" s="22"/>
      <c r="AL24" s="23"/>
      <c r="AM24" s="16"/>
      <c r="AN24" s="22"/>
      <c r="AO24" s="22"/>
      <c r="AP24" s="23"/>
      <c r="AQ24" s="16"/>
      <c r="AR24" s="22"/>
      <c r="AS24" s="22"/>
      <c r="AT24" s="22"/>
      <c r="AU24" s="23"/>
      <c r="AV24" s="16"/>
      <c r="AW24" s="22"/>
      <c r="AX24" s="22"/>
      <c r="AY24" s="23"/>
    </row>
    <row r="25" spans="3:51" x14ac:dyDescent="0.35">
      <c r="C25" s="16"/>
      <c r="D25" s="22"/>
      <c r="E25" s="16"/>
      <c r="F25" s="19"/>
      <c r="G25" s="20"/>
      <c r="H25" s="20"/>
      <c r="I25" s="20"/>
      <c r="J25" s="20"/>
      <c r="K25" s="21"/>
      <c r="L25" s="19"/>
      <c r="M25" s="20"/>
      <c r="N25" s="20"/>
      <c r="O25" s="21"/>
      <c r="P25" s="16"/>
      <c r="Q25" s="22"/>
      <c r="R25" s="22"/>
      <c r="S25" s="22"/>
      <c r="T25" s="23"/>
      <c r="U25" s="16"/>
      <c r="V25" s="22"/>
      <c r="W25" s="22"/>
      <c r="X25" s="23"/>
      <c r="Y25" s="16"/>
      <c r="Z25" s="22"/>
      <c r="AA25" s="22"/>
      <c r="AB25" s="22"/>
      <c r="AC25" s="23"/>
      <c r="AD25" s="16"/>
      <c r="AE25" s="22"/>
      <c r="AF25" s="22"/>
      <c r="AG25" s="23"/>
      <c r="AH25" s="16"/>
      <c r="AI25" s="22"/>
      <c r="AJ25" s="22"/>
      <c r="AK25" s="22"/>
      <c r="AL25" s="23"/>
      <c r="AM25" s="16"/>
      <c r="AN25" s="22"/>
      <c r="AO25" s="22"/>
      <c r="AP25" s="23"/>
      <c r="AQ25" s="16"/>
      <c r="AR25" s="22"/>
      <c r="AS25" s="22"/>
      <c r="AT25" s="22"/>
      <c r="AU25" s="23"/>
      <c r="AV25" s="16"/>
      <c r="AW25" s="22"/>
      <c r="AX25" s="22"/>
      <c r="AY25" s="23"/>
    </row>
    <row r="26" spans="3:51" x14ac:dyDescent="0.35">
      <c r="C26" s="16"/>
      <c r="D26" s="22"/>
      <c r="E26" s="16"/>
      <c r="F26" s="19"/>
      <c r="G26" s="20"/>
      <c r="H26" s="20"/>
      <c r="I26" s="20"/>
      <c r="J26" s="20"/>
      <c r="K26" s="21"/>
      <c r="L26" s="19"/>
      <c r="M26" s="20"/>
      <c r="N26" s="20"/>
      <c r="O26" s="21"/>
      <c r="P26" s="16"/>
      <c r="Q26" s="22"/>
      <c r="R26" s="22"/>
      <c r="S26" s="22"/>
      <c r="T26" s="23"/>
      <c r="U26" s="16"/>
      <c r="V26" s="22"/>
      <c r="W26" s="22"/>
      <c r="X26" s="23"/>
      <c r="Y26" s="16"/>
      <c r="Z26" s="22"/>
      <c r="AA26" s="22"/>
      <c r="AB26" s="22"/>
      <c r="AC26" s="23"/>
      <c r="AD26" s="16"/>
      <c r="AE26" s="22"/>
      <c r="AF26" s="22"/>
      <c r="AG26" s="23"/>
      <c r="AH26" s="16"/>
      <c r="AI26" s="22"/>
      <c r="AJ26" s="22"/>
      <c r="AK26" s="22"/>
      <c r="AL26" s="23"/>
      <c r="AM26" s="16"/>
      <c r="AN26" s="22"/>
      <c r="AO26" s="22"/>
      <c r="AP26" s="23"/>
      <c r="AQ26" s="16"/>
      <c r="AR26" s="22"/>
      <c r="AS26" s="22"/>
      <c r="AT26" s="22"/>
      <c r="AU26" s="23"/>
      <c r="AV26" s="16"/>
      <c r="AW26" s="22"/>
      <c r="AX26" s="22"/>
      <c r="AY26" s="23"/>
    </row>
    <row r="27" spans="3:51" x14ac:dyDescent="0.35">
      <c r="C27" s="16"/>
      <c r="D27" s="22"/>
      <c r="E27" s="16"/>
      <c r="F27" s="19"/>
      <c r="G27" s="20"/>
      <c r="H27" s="20"/>
      <c r="I27" s="20"/>
      <c r="J27" s="20"/>
      <c r="K27" s="21"/>
      <c r="L27" s="19"/>
      <c r="M27" s="20"/>
      <c r="N27" s="20"/>
      <c r="O27" s="21"/>
      <c r="P27" s="16"/>
      <c r="Q27" s="22"/>
      <c r="R27" s="22"/>
      <c r="S27" s="22"/>
      <c r="T27" s="23"/>
      <c r="U27" s="16"/>
      <c r="V27" s="22"/>
      <c r="W27" s="22"/>
      <c r="X27" s="23"/>
      <c r="Y27" s="16"/>
      <c r="Z27" s="22"/>
      <c r="AA27" s="22"/>
      <c r="AB27" s="22"/>
      <c r="AC27" s="23"/>
      <c r="AD27" s="16"/>
      <c r="AE27" s="22"/>
      <c r="AF27" s="22"/>
      <c r="AG27" s="23"/>
      <c r="AH27" s="16"/>
      <c r="AI27" s="22"/>
      <c r="AJ27" s="22"/>
      <c r="AK27" s="22"/>
      <c r="AL27" s="23"/>
      <c r="AM27" s="16"/>
      <c r="AN27" s="22"/>
      <c r="AO27" s="22"/>
      <c r="AP27" s="23"/>
      <c r="AQ27" s="16"/>
      <c r="AR27" s="22"/>
      <c r="AS27" s="22"/>
      <c r="AT27" s="22"/>
      <c r="AU27" s="23"/>
      <c r="AV27" s="16"/>
      <c r="AW27" s="22"/>
      <c r="AX27" s="22"/>
      <c r="AY27" s="23"/>
    </row>
    <row r="28" spans="3:51" x14ac:dyDescent="0.35">
      <c r="C28" s="16"/>
      <c r="D28" s="22"/>
      <c r="E28" s="16"/>
      <c r="F28" s="19"/>
      <c r="G28" s="20"/>
      <c r="H28" s="20"/>
      <c r="I28" s="20"/>
      <c r="J28" s="20"/>
      <c r="K28" s="21"/>
      <c r="L28" s="19"/>
      <c r="M28" s="20"/>
      <c r="N28" s="20"/>
      <c r="O28" s="21"/>
      <c r="P28" s="16"/>
      <c r="Q28" s="22"/>
      <c r="R28" s="22"/>
      <c r="S28" s="22"/>
      <c r="T28" s="23"/>
      <c r="U28" s="16"/>
      <c r="V28" s="22"/>
      <c r="W28" s="22"/>
      <c r="X28" s="23"/>
      <c r="Y28" s="16"/>
      <c r="Z28" s="22"/>
      <c r="AA28" s="22"/>
      <c r="AB28" s="22"/>
      <c r="AC28" s="23"/>
      <c r="AD28" s="16"/>
      <c r="AE28" s="22"/>
      <c r="AF28" s="22"/>
      <c r="AG28" s="23"/>
      <c r="AH28" s="16"/>
      <c r="AI28" s="22"/>
      <c r="AJ28" s="22"/>
      <c r="AK28" s="22"/>
      <c r="AL28" s="23"/>
      <c r="AM28" s="16"/>
      <c r="AN28" s="22"/>
      <c r="AO28" s="22"/>
      <c r="AP28" s="23"/>
      <c r="AQ28" s="16"/>
      <c r="AR28" s="22"/>
      <c r="AS28" s="22"/>
      <c r="AT28" s="22"/>
      <c r="AU28" s="23"/>
      <c r="AV28" s="16"/>
      <c r="AW28" s="22"/>
      <c r="AX28" s="22"/>
      <c r="AY28" s="23"/>
    </row>
    <row r="29" spans="3:51" x14ac:dyDescent="0.35">
      <c r="C29" s="16"/>
      <c r="D29" s="22"/>
      <c r="E29" s="16"/>
      <c r="F29" s="19"/>
      <c r="G29" s="20"/>
      <c r="H29" s="20"/>
      <c r="I29" s="20"/>
      <c r="J29" s="20"/>
      <c r="K29" s="21"/>
      <c r="L29" s="19"/>
      <c r="M29" s="20"/>
      <c r="N29" s="20"/>
      <c r="O29" s="21"/>
      <c r="P29" s="16"/>
      <c r="Q29" s="22"/>
      <c r="R29" s="22"/>
      <c r="S29" s="22"/>
      <c r="T29" s="23"/>
      <c r="U29" s="16"/>
      <c r="V29" s="22"/>
      <c r="W29" s="22"/>
      <c r="X29" s="23"/>
      <c r="Y29" s="16"/>
      <c r="Z29" s="22"/>
      <c r="AA29" s="22"/>
      <c r="AB29" s="22"/>
      <c r="AC29" s="23"/>
      <c r="AD29" s="16"/>
      <c r="AE29" s="22"/>
      <c r="AF29" s="22"/>
      <c r="AG29" s="23"/>
      <c r="AH29" s="16"/>
      <c r="AI29" s="22"/>
      <c r="AJ29" s="22"/>
      <c r="AK29" s="22"/>
      <c r="AL29" s="23"/>
      <c r="AM29" s="16"/>
      <c r="AN29" s="22"/>
      <c r="AO29" s="22"/>
      <c r="AP29" s="23"/>
      <c r="AQ29" s="16"/>
      <c r="AR29" s="22"/>
      <c r="AS29" s="22"/>
      <c r="AT29" s="22"/>
      <c r="AU29" s="23"/>
      <c r="AV29" s="16"/>
      <c r="AW29" s="22"/>
      <c r="AX29" s="22"/>
      <c r="AY29" s="23"/>
    </row>
    <row r="30" spans="3:51" x14ac:dyDescent="0.35">
      <c r="C30" s="16"/>
      <c r="D30" s="22"/>
      <c r="E30" s="16"/>
      <c r="F30" s="19"/>
      <c r="G30" s="20"/>
      <c r="H30" s="20"/>
      <c r="I30" s="20"/>
      <c r="J30" s="20"/>
      <c r="K30" s="21"/>
      <c r="L30" s="19"/>
      <c r="M30" s="20"/>
      <c r="N30" s="20"/>
      <c r="O30" s="21"/>
      <c r="P30" s="16"/>
      <c r="Q30" s="22"/>
      <c r="R30" s="22"/>
      <c r="S30" s="22"/>
      <c r="T30" s="23"/>
      <c r="U30" s="16"/>
      <c r="V30" s="22"/>
      <c r="W30" s="22"/>
      <c r="X30" s="23"/>
      <c r="Y30" s="16"/>
      <c r="Z30" s="22"/>
      <c r="AA30" s="22"/>
      <c r="AB30" s="22"/>
      <c r="AC30" s="23"/>
      <c r="AD30" s="16"/>
      <c r="AE30" s="22"/>
      <c r="AF30" s="22"/>
      <c r="AG30" s="23"/>
      <c r="AH30" s="16"/>
      <c r="AI30" s="22"/>
      <c r="AJ30" s="22"/>
      <c r="AK30" s="22"/>
      <c r="AL30" s="23"/>
      <c r="AM30" s="16"/>
      <c r="AN30" s="22"/>
      <c r="AO30" s="22"/>
      <c r="AP30" s="23"/>
      <c r="AQ30" s="16"/>
      <c r="AR30" s="22"/>
      <c r="AS30" s="22"/>
      <c r="AT30" s="22"/>
      <c r="AU30" s="23"/>
      <c r="AV30" s="16"/>
      <c r="AW30" s="22"/>
      <c r="AX30" s="22"/>
      <c r="AY30" s="23"/>
    </row>
    <row r="31" spans="3:51" x14ac:dyDescent="0.35">
      <c r="C31" s="16"/>
      <c r="D31" s="22"/>
      <c r="E31" s="16"/>
      <c r="F31" s="19"/>
      <c r="G31" s="20"/>
      <c r="H31" s="20"/>
      <c r="I31" s="20"/>
      <c r="J31" s="20"/>
      <c r="K31" s="21"/>
      <c r="L31" s="19"/>
      <c r="M31" s="20"/>
      <c r="N31" s="20"/>
      <c r="O31" s="21"/>
      <c r="P31" s="16"/>
      <c r="Q31" s="22"/>
      <c r="R31" s="22"/>
      <c r="S31" s="22"/>
      <c r="T31" s="23"/>
      <c r="U31" s="16"/>
      <c r="V31" s="22"/>
      <c r="W31" s="22"/>
      <c r="X31" s="23"/>
      <c r="Y31" s="16"/>
      <c r="Z31" s="22"/>
      <c r="AA31" s="22"/>
      <c r="AB31" s="22"/>
      <c r="AC31" s="23"/>
      <c r="AD31" s="16"/>
      <c r="AE31" s="22"/>
      <c r="AF31" s="22"/>
      <c r="AG31" s="23"/>
      <c r="AH31" s="16"/>
      <c r="AI31" s="22"/>
      <c r="AJ31" s="22"/>
      <c r="AK31" s="22"/>
      <c r="AL31" s="23"/>
      <c r="AM31" s="16"/>
      <c r="AN31" s="22"/>
      <c r="AO31" s="22"/>
      <c r="AP31" s="23"/>
      <c r="AQ31" s="16"/>
      <c r="AR31" s="22"/>
      <c r="AS31" s="22"/>
      <c r="AT31" s="22"/>
      <c r="AU31" s="23"/>
      <c r="AV31" s="16"/>
      <c r="AW31" s="22"/>
      <c r="AX31" s="22"/>
      <c r="AY31" s="23"/>
    </row>
    <row r="32" spans="3:51" x14ac:dyDescent="0.35">
      <c r="C32" s="16"/>
      <c r="D32" s="22"/>
      <c r="E32" s="16"/>
      <c r="F32" s="19"/>
      <c r="G32" s="20"/>
      <c r="H32" s="20"/>
      <c r="I32" s="20"/>
      <c r="J32" s="20"/>
      <c r="K32" s="21"/>
      <c r="L32" s="19"/>
      <c r="M32" s="20"/>
      <c r="N32" s="20"/>
      <c r="O32" s="21"/>
      <c r="P32" s="16"/>
      <c r="Q32" s="22"/>
      <c r="R32" s="22"/>
      <c r="S32" s="22"/>
      <c r="T32" s="23"/>
      <c r="U32" s="16"/>
      <c r="V32" s="22"/>
      <c r="W32" s="22"/>
      <c r="X32" s="23"/>
      <c r="Y32" s="16"/>
      <c r="Z32" s="22"/>
      <c r="AA32" s="22"/>
      <c r="AB32" s="22"/>
      <c r="AC32" s="23"/>
      <c r="AD32" s="16"/>
      <c r="AE32" s="22"/>
      <c r="AF32" s="22"/>
      <c r="AG32" s="23"/>
      <c r="AH32" s="16"/>
      <c r="AI32" s="22"/>
      <c r="AJ32" s="22"/>
      <c r="AK32" s="22"/>
      <c r="AL32" s="23"/>
      <c r="AM32" s="16"/>
      <c r="AN32" s="22"/>
      <c r="AO32" s="22"/>
      <c r="AP32" s="23"/>
      <c r="AQ32" s="16"/>
      <c r="AR32" s="22"/>
      <c r="AS32" s="22"/>
      <c r="AT32" s="22"/>
      <c r="AU32" s="23"/>
      <c r="AV32" s="16"/>
      <c r="AW32" s="22"/>
      <c r="AX32" s="22"/>
      <c r="AY32" s="23"/>
    </row>
    <row r="33" spans="3:51" x14ac:dyDescent="0.35">
      <c r="C33" s="16"/>
      <c r="D33" s="22"/>
      <c r="E33" s="16"/>
      <c r="F33" s="19"/>
      <c r="G33" s="20"/>
      <c r="H33" s="20"/>
      <c r="I33" s="20"/>
      <c r="J33" s="20"/>
      <c r="K33" s="21"/>
      <c r="L33" s="19"/>
      <c r="M33" s="20"/>
      <c r="N33" s="20"/>
      <c r="O33" s="21"/>
      <c r="P33" s="16"/>
      <c r="Q33" s="22"/>
      <c r="R33" s="22"/>
      <c r="S33" s="22"/>
      <c r="T33" s="23"/>
      <c r="U33" s="16"/>
      <c r="V33" s="22"/>
      <c r="W33" s="22"/>
      <c r="X33" s="23"/>
      <c r="Y33" s="16"/>
      <c r="Z33" s="22"/>
      <c r="AA33" s="22"/>
      <c r="AB33" s="22"/>
      <c r="AC33" s="23"/>
      <c r="AD33" s="16"/>
      <c r="AE33" s="22"/>
      <c r="AF33" s="22"/>
      <c r="AG33" s="23"/>
      <c r="AH33" s="16"/>
      <c r="AI33" s="22"/>
      <c r="AJ33" s="22"/>
      <c r="AK33" s="22"/>
      <c r="AL33" s="23"/>
      <c r="AM33" s="16"/>
      <c r="AN33" s="22"/>
      <c r="AO33" s="22"/>
      <c r="AP33" s="23"/>
      <c r="AQ33" s="16"/>
      <c r="AR33" s="22"/>
      <c r="AS33" s="22"/>
      <c r="AT33" s="22"/>
      <c r="AU33" s="23"/>
      <c r="AV33" s="16"/>
      <c r="AW33" s="22"/>
      <c r="AX33" s="22"/>
      <c r="AY33" s="23"/>
    </row>
    <row r="34" spans="3:51" x14ac:dyDescent="0.35">
      <c r="C34" s="16"/>
      <c r="D34" s="22"/>
      <c r="E34" s="16"/>
      <c r="F34" s="19"/>
      <c r="G34" s="20"/>
      <c r="H34" s="20"/>
      <c r="I34" s="20"/>
      <c r="J34" s="20"/>
      <c r="K34" s="21"/>
      <c r="L34" s="19"/>
      <c r="M34" s="20"/>
      <c r="N34" s="20"/>
      <c r="O34" s="21"/>
      <c r="P34" s="16"/>
      <c r="Q34" s="22"/>
      <c r="R34" s="22"/>
      <c r="S34" s="22"/>
      <c r="T34" s="23"/>
      <c r="U34" s="16"/>
      <c r="V34" s="22"/>
      <c r="W34" s="22"/>
      <c r="X34" s="23"/>
      <c r="Y34" s="16"/>
      <c r="Z34" s="22"/>
      <c r="AA34" s="22"/>
      <c r="AB34" s="22"/>
      <c r="AC34" s="23"/>
      <c r="AD34" s="16"/>
      <c r="AE34" s="22"/>
      <c r="AF34" s="22"/>
      <c r="AG34" s="23"/>
      <c r="AH34" s="16"/>
      <c r="AI34" s="22"/>
      <c r="AJ34" s="22"/>
      <c r="AK34" s="22"/>
      <c r="AL34" s="23"/>
      <c r="AM34" s="16"/>
      <c r="AN34" s="22"/>
      <c r="AO34" s="22"/>
      <c r="AP34" s="23"/>
      <c r="AQ34" s="16"/>
      <c r="AR34" s="22"/>
      <c r="AS34" s="22"/>
      <c r="AT34" s="22"/>
      <c r="AU34" s="23"/>
      <c r="AV34" s="16"/>
      <c r="AW34" s="22"/>
      <c r="AX34" s="22"/>
      <c r="AY34" s="23"/>
    </row>
    <row r="35" spans="3:51" x14ac:dyDescent="0.35">
      <c r="C35" s="16"/>
      <c r="D35" s="22"/>
      <c r="E35" s="16"/>
      <c r="F35" s="19"/>
      <c r="G35" s="20"/>
      <c r="H35" s="20"/>
      <c r="I35" s="20"/>
      <c r="J35" s="20"/>
      <c r="K35" s="21"/>
      <c r="L35" s="19"/>
      <c r="M35" s="20"/>
      <c r="N35" s="20"/>
      <c r="O35" s="21"/>
      <c r="P35" s="16"/>
      <c r="Q35" s="22"/>
      <c r="R35" s="22"/>
      <c r="S35" s="22"/>
      <c r="T35" s="23"/>
      <c r="U35" s="16"/>
      <c r="V35" s="22"/>
      <c r="W35" s="22"/>
      <c r="X35" s="23"/>
      <c r="Y35" s="16"/>
      <c r="Z35" s="22"/>
      <c r="AA35" s="22"/>
      <c r="AB35" s="22"/>
      <c r="AC35" s="23"/>
      <c r="AD35" s="16"/>
      <c r="AE35" s="22"/>
      <c r="AF35" s="22"/>
      <c r="AG35" s="23"/>
      <c r="AH35" s="16"/>
      <c r="AI35" s="22"/>
      <c r="AJ35" s="22"/>
      <c r="AK35" s="22"/>
      <c r="AL35" s="23"/>
      <c r="AM35" s="16"/>
      <c r="AN35" s="22"/>
      <c r="AO35" s="22"/>
      <c r="AP35" s="23"/>
      <c r="AQ35" s="16"/>
      <c r="AR35" s="22"/>
      <c r="AS35" s="22"/>
      <c r="AT35" s="22"/>
      <c r="AU35" s="23"/>
      <c r="AV35" s="16"/>
      <c r="AW35" s="22"/>
      <c r="AX35" s="22"/>
      <c r="AY35" s="23"/>
    </row>
    <row r="36" spans="3:51" x14ac:dyDescent="0.35">
      <c r="C36" s="16"/>
      <c r="D36" s="22"/>
      <c r="E36" s="16"/>
      <c r="F36" s="19"/>
      <c r="G36" s="20"/>
      <c r="H36" s="20"/>
      <c r="I36" s="20"/>
      <c r="J36" s="20"/>
      <c r="K36" s="21"/>
      <c r="L36" s="19"/>
      <c r="M36" s="20"/>
      <c r="N36" s="20"/>
      <c r="O36" s="21"/>
      <c r="P36" s="16"/>
      <c r="Q36" s="22"/>
      <c r="R36" s="22"/>
      <c r="S36" s="22"/>
      <c r="T36" s="23"/>
      <c r="U36" s="16"/>
      <c r="V36" s="22"/>
      <c r="W36" s="22"/>
      <c r="X36" s="23"/>
      <c r="Y36" s="16"/>
      <c r="Z36" s="22"/>
      <c r="AA36" s="22"/>
      <c r="AB36" s="22"/>
      <c r="AC36" s="23"/>
      <c r="AD36" s="16"/>
      <c r="AE36" s="22"/>
      <c r="AF36" s="22"/>
      <c r="AG36" s="23"/>
      <c r="AH36" s="16"/>
      <c r="AI36" s="22"/>
      <c r="AJ36" s="22"/>
      <c r="AK36" s="22"/>
      <c r="AL36" s="23"/>
      <c r="AM36" s="16"/>
      <c r="AN36" s="22"/>
      <c r="AO36" s="22"/>
      <c r="AP36" s="23"/>
      <c r="AQ36" s="16"/>
      <c r="AR36" s="22"/>
      <c r="AS36" s="22"/>
      <c r="AT36" s="22"/>
      <c r="AU36" s="23"/>
      <c r="AV36" s="16"/>
      <c r="AW36" s="22"/>
      <c r="AX36" s="22"/>
      <c r="AY36" s="23"/>
    </row>
    <row r="37" spans="3:51" ht="15" thickBot="1" x14ac:dyDescent="0.4">
      <c r="C37" s="24"/>
      <c r="D37" s="25"/>
      <c r="E37" s="24"/>
      <c r="F37" s="26"/>
      <c r="G37" s="27"/>
      <c r="H37" s="27"/>
      <c r="I37" s="27"/>
      <c r="J37" s="27"/>
      <c r="K37" s="28"/>
      <c r="L37" s="26"/>
      <c r="M37" s="27"/>
      <c r="N37" s="27"/>
      <c r="O37" s="28"/>
      <c r="P37" s="24"/>
      <c r="Q37" s="25"/>
      <c r="R37" s="25"/>
      <c r="S37" s="25"/>
      <c r="T37" s="29"/>
      <c r="U37" s="24"/>
      <c r="V37" s="25"/>
      <c r="W37" s="25"/>
      <c r="X37" s="29"/>
      <c r="Y37" s="24"/>
      <c r="Z37" s="25"/>
      <c r="AA37" s="25"/>
      <c r="AB37" s="25"/>
      <c r="AC37" s="29"/>
      <c r="AD37" s="24"/>
      <c r="AE37" s="25"/>
      <c r="AF37" s="25"/>
      <c r="AG37" s="29"/>
      <c r="AH37" s="24"/>
      <c r="AI37" s="25"/>
      <c r="AJ37" s="25"/>
      <c r="AK37" s="25"/>
      <c r="AL37" s="29"/>
      <c r="AM37" s="24"/>
      <c r="AN37" s="25"/>
      <c r="AO37" s="25"/>
      <c r="AP37" s="29"/>
      <c r="AQ37" s="24"/>
      <c r="AR37" s="25"/>
      <c r="AS37" s="25"/>
      <c r="AT37" s="25"/>
      <c r="AU37" s="29"/>
      <c r="AV37" s="24"/>
      <c r="AW37" s="25"/>
      <c r="AX37" s="25"/>
      <c r="AY37" s="29"/>
    </row>
    <row r="38" spans="3:51" x14ac:dyDescent="0.35"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</row>
  </sheetData>
  <mergeCells count="15">
    <mergeCell ref="AD11:AG11"/>
    <mergeCell ref="AH11:AL11"/>
    <mergeCell ref="AM11:AP11"/>
    <mergeCell ref="AQ11:AU11"/>
    <mergeCell ref="AV11:AY11"/>
    <mergeCell ref="F10:O10"/>
    <mergeCell ref="P10:X10"/>
    <mergeCell ref="Y10:AG10"/>
    <mergeCell ref="AH10:AP10"/>
    <mergeCell ref="AQ10:AY10"/>
    <mergeCell ref="F11:K11"/>
    <mergeCell ref="L11:O11"/>
    <mergeCell ref="P11:T11"/>
    <mergeCell ref="U11:X11"/>
    <mergeCell ref="Y11:AC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AY30"/>
  <sheetViews>
    <sheetView zoomScaleNormal="100" workbookViewId="0">
      <selection activeCell="A9" activeCellId="3" sqref="A5:XFD5 A7:XFD7 A8:XFD8 A9:XFD9"/>
    </sheetView>
  </sheetViews>
  <sheetFormatPr defaultColWidth="8.81640625" defaultRowHeight="14.5" x14ac:dyDescent="0.35"/>
  <cols>
    <col min="1" max="2" width="2.453125" customWidth="1"/>
    <col min="3" max="3" width="9.453125" customWidth="1"/>
    <col min="4" max="4" width="18.81640625" customWidth="1"/>
    <col min="5" max="5" width="20.1796875" customWidth="1"/>
    <col min="6" max="6" width="16.6328125" customWidth="1"/>
    <col min="7" max="7" width="19.453125" customWidth="1"/>
    <col min="8" max="10" width="16.6328125" customWidth="1"/>
    <col min="11" max="11" width="11.1796875" bestFit="1" customWidth="1"/>
    <col min="12" max="51" width="16.6328125" customWidth="1"/>
  </cols>
  <sheetData>
    <row r="1" spans="3:51" ht="15" thickBot="1" x14ac:dyDescent="0.4"/>
    <row r="2" spans="3:51" s="3" customFormat="1" ht="23.5" x14ac:dyDescent="0.55000000000000004">
      <c r="C2" s="1"/>
      <c r="D2" s="2" t="s">
        <v>30</v>
      </c>
      <c r="E2" s="1"/>
      <c r="F2" s="288" t="s">
        <v>1</v>
      </c>
      <c r="G2" s="289"/>
      <c r="H2" s="289"/>
      <c r="I2" s="289"/>
      <c r="J2" s="289"/>
      <c r="K2" s="289"/>
      <c r="L2" s="289"/>
      <c r="M2" s="289"/>
      <c r="N2" s="289"/>
      <c r="O2" s="290"/>
      <c r="P2" s="291" t="s">
        <v>2</v>
      </c>
      <c r="Q2" s="292"/>
      <c r="R2" s="292"/>
      <c r="S2" s="292"/>
      <c r="T2" s="292"/>
      <c r="U2" s="292"/>
      <c r="V2" s="292"/>
      <c r="W2" s="292"/>
      <c r="X2" s="293"/>
      <c r="Y2" s="294" t="s">
        <v>3</v>
      </c>
      <c r="Z2" s="295"/>
      <c r="AA2" s="295"/>
      <c r="AB2" s="295"/>
      <c r="AC2" s="295"/>
      <c r="AD2" s="295"/>
      <c r="AE2" s="295"/>
      <c r="AF2" s="295"/>
      <c r="AG2" s="293"/>
      <c r="AH2" s="296" t="s">
        <v>4</v>
      </c>
      <c r="AI2" s="295"/>
      <c r="AJ2" s="295"/>
      <c r="AK2" s="295"/>
      <c r="AL2" s="295"/>
      <c r="AM2" s="295"/>
      <c r="AN2" s="295"/>
      <c r="AO2" s="295"/>
      <c r="AP2" s="295"/>
      <c r="AQ2" s="307" t="s">
        <v>5</v>
      </c>
      <c r="AR2" s="295"/>
      <c r="AS2" s="295"/>
      <c r="AT2" s="295"/>
      <c r="AU2" s="295"/>
      <c r="AV2" s="295"/>
      <c r="AW2" s="295"/>
      <c r="AX2" s="295"/>
      <c r="AY2" s="293"/>
    </row>
    <row r="3" spans="3:51" s="4" customFormat="1" ht="17.5" thickBot="1" x14ac:dyDescent="0.4">
      <c r="F3" s="328" t="s">
        <v>6</v>
      </c>
      <c r="G3" s="329"/>
      <c r="H3" s="329"/>
      <c r="I3" s="329"/>
      <c r="J3" s="329"/>
      <c r="K3" s="330"/>
      <c r="L3" s="331" t="s">
        <v>7</v>
      </c>
      <c r="M3" s="331"/>
      <c r="N3" s="331"/>
      <c r="O3" s="332"/>
      <c r="P3" s="328" t="s">
        <v>6</v>
      </c>
      <c r="Q3" s="329"/>
      <c r="R3" s="329"/>
      <c r="S3" s="329"/>
      <c r="T3" s="330"/>
      <c r="U3" s="331" t="s">
        <v>7</v>
      </c>
      <c r="V3" s="331"/>
      <c r="W3" s="331"/>
      <c r="X3" s="332"/>
      <c r="Y3" s="328" t="s">
        <v>6</v>
      </c>
      <c r="Z3" s="329"/>
      <c r="AA3" s="329"/>
      <c r="AB3" s="329"/>
      <c r="AC3" s="330"/>
      <c r="AD3" s="331" t="s">
        <v>7</v>
      </c>
      <c r="AE3" s="331"/>
      <c r="AF3" s="331"/>
      <c r="AG3" s="332"/>
      <c r="AH3" s="328" t="s">
        <v>6</v>
      </c>
      <c r="AI3" s="329"/>
      <c r="AJ3" s="329"/>
      <c r="AK3" s="329"/>
      <c r="AL3" s="330"/>
      <c r="AM3" s="331" t="s">
        <v>7</v>
      </c>
      <c r="AN3" s="331"/>
      <c r="AO3" s="331"/>
      <c r="AP3" s="332"/>
      <c r="AQ3" s="328" t="s">
        <v>6</v>
      </c>
      <c r="AR3" s="329"/>
      <c r="AS3" s="329"/>
      <c r="AT3" s="329"/>
      <c r="AU3" s="330"/>
      <c r="AV3" s="331" t="s">
        <v>7</v>
      </c>
      <c r="AW3" s="331"/>
      <c r="AX3" s="331"/>
      <c r="AY3" s="332"/>
    </row>
    <row r="4" spans="3:51" s="13" customFormat="1" ht="72.5" x14ac:dyDescent="0.35">
      <c r="C4" s="157" t="s">
        <v>8</v>
      </c>
      <c r="D4" s="158" t="s">
        <v>9</v>
      </c>
      <c r="E4" s="8" t="s">
        <v>10</v>
      </c>
      <c r="F4" s="8" t="s">
        <v>11</v>
      </c>
      <c r="G4" s="9" t="s">
        <v>12</v>
      </c>
      <c r="H4" s="9" t="s">
        <v>74</v>
      </c>
      <c r="I4" s="9" t="s">
        <v>13</v>
      </c>
      <c r="J4" s="9" t="s">
        <v>14</v>
      </c>
      <c r="K4" s="9" t="s">
        <v>15</v>
      </c>
      <c r="L4" s="8" t="s">
        <v>16</v>
      </c>
      <c r="M4" s="9" t="s">
        <v>17</v>
      </c>
      <c r="N4" s="9" t="s">
        <v>18</v>
      </c>
      <c r="O4" s="12" t="s">
        <v>19</v>
      </c>
      <c r="P4" s="8" t="s">
        <v>11</v>
      </c>
      <c r="Q4" s="9" t="s">
        <v>12</v>
      </c>
      <c r="R4" s="9" t="s">
        <v>13</v>
      </c>
      <c r="S4" s="9" t="s">
        <v>14</v>
      </c>
      <c r="T4" s="9" t="s">
        <v>15</v>
      </c>
      <c r="U4" s="8" t="s">
        <v>16</v>
      </c>
      <c r="V4" s="9" t="s">
        <v>17</v>
      </c>
      <c r="W4" s="9" t="s">
        <v>18</v>
      </c>
      <c r="X4" s="12" t="s">
        <v>19</v>
      </c>
      <c r="Y4" s="8" t="s">
        <v>11</v>
      </c>
      <c r="Z4" s="9" t="s">
        <v>12</v>
      </c>
      <c r="AA4" s="9" t="s">
        <v>13</v>
      </c>
      <c r="AB4" s="9" t="s">
        <v>14</v>
      </c>
      <c r="AC4" s="9" t="s">
        <v>15</v>
      </c>
      <c r="AD4" s="8" t="s">
        <v>16</v>
      </c>
      <c r="AE4" s="9" t="s">
        <v>17</v>
      </c>
      <c r="AF4" s="9" t="s">
        <v>18</v>
      </c>
      <c r="AG4" s="12" t="s">
        <v>19</v>
      </c>
      <c r="AH4" s="8" t="s">
        <v>11</v>
      </c>
      <c r="AI4" s="9" t="s">
        <v>12</v>
      </c>
      <c r="AJ4" s="9" t="s">
        <v>13</v>
      </c>
      <c r="AK4" s="9" t="s">
        <v>14</v>
      </c>
      <c r="AL4" s="9" t="s">
        <v>15</v>
      </c>
      <c r="AM4" s="8" t="s">
        <v>16</v>
      </c>
      <c r="AN4" s="9" t="s">
        <v>17</v>
      </c>
      <c r="AO4" s="9" t="s">
        <v>18</v>
      </c>
      <c r="AP4" s="12" t="s">
        <v>19</v>
      </c>
      <c r="AQ4" s="8" t="s">
        <v>11</v>
      </c>
      <c r="AR4" s="9" t="s">
        <v>12</v>
      </c>
      <c r="AS4" s="9" t="s">
        <v>13</v>
      </c>
      <c r="AT4" s="9" t="s">
        <v>14</v>
      </c>
      <c r="AU4" s="9" t="s">
        <v>15</v>
      </c>
      <c r="AV4" s="8" t="s">
        <v>16</v>
      </c>
      <c r="AW4" s="9" t="s">
        <v>17</v>
      </c>
      <c r="AX4" s="9" t="s">
        <v>18</v>
      </c>
      <c r="AY4" s="12" t="s">
        <v>19</v>
      </c>
    </row>
    <row r="5" spans="3:51" s="44" customFormat="1" x14ac:dyDescent="0.35">
      <c r="C5" s="159">
        <v>1</v>
      </c>
      <c r="D5" s="160" t="s">
        <v>25</v>
      </c>
      <c r="E5" s="161">
        <f>SUM(F5:K5)</f>
        <v>258235.67468900006</v>
      </c>
      <c r="F5" s="162">
        <v>26042.536399000001</v>
      </c>
      <c r="G5" s="162">
        <v>120868.88135699998</v>
      </c>
      <c r="H5" s="162">
        <v>161.41315099999997</v>
      </c>
      <c r="I5" s="162">
        <v>82313.586996000115</v>
      </c>
      <c r="J5" s="162">
        <v>23647.178479000002</v>
      </c>
      <c r="K5" s="162">
        <v>5202.0783070000016</v>
      </c>
      <c r="L5" s="162">
        <v>341.54999999999995</v>
      </c>
      <c r="M5" s="162">
        <v>4337.0999999999985</v>
      </c>
      <c r="N5" s="162">
        <v>5262.7499999999945</v>
      </c>
      <c r="O5" s="162">
        <v>3814.29</v>
      </c>
      <c r="P5" s="161">
        <v>3601.0217110000008</v>
      </c>
      <c r="Q5" s="161">
        <v>13598.809047000001</v>
      </c>
      <c r="R5" s="161">
        <v>6301.9426779999985</v>
      </c>
      <c r="S5" s="161">
        <v>814.36791500000004</v>
      </c>
      <c r="T5" s="161">
        <v>135.06998399999998</v>
      </c>
      <c r="U5" s="161">
        <v>38.160000000000004</v>
      </c>
      <c r="V5" s="161">
        <v>561.06000000000006</v>
      </c>
      <c r="W5" s="161">
        <v>275.40000000000015</v>
      </c>
      <c r="X5" s="161">
        <v>343.26</v>
      </c>
      <c r="Y5" s="161">
        <v>9702.0988439999874</v>
      </c>
      <c r="Z5" s="161">
        <v>47098.423491000045</v>
      </c>
      <c r="AA5" s="161">
        <v>37131.40575899995</v>
      </c>
      <c r="AB5" s="161">
        <v>6888.0532160000021</v>
      </c>
      <c r="AC5" s="161">
        <v>2621.9894569999988</v>
      </c>
      <c r="AD5" s="161">
        <v>275.85000000000008</v>
      </c>
      <c r="AE5" s="161">
        <v>2379.1499999999978</v>
      </c>
      <c r="AF5" s="161">
        <v>2918.069999999997</v>
      </c>
      <c r="AG5" s="161">
        <v>1945.8899999999999</v>
      </c>
      <c r="AH5" s="161">
        <v>11820.128488999995</v>
      </c>
      <c r="AI5" s="161">
        <v>16849.557580999997</v>
      </c>
      <c r="AJ5" s="161">
        <v>2601.2566600000014</v>
      </c>
      <c r="AK5" s="161">
        <v>148.915449</v>
      </c>
      <c r="AL5" s="161">
        <v>1430.2003560000001</v>
      </c>
      <c r="AM5" s="161">
        <v>15.119999999999997</v>
      </c>
      <c r="AN5" s="161">
        <v>47.879999999999995</v>
      </c>
      <c r="AO5" s="161">
        <v>32.489999999999995</v>
      </c>
      <c r="AP5" s="161">
        <v>469.89</v>
      </c>
      <c r="AQ5" s="161">
        <f>F5-(P5+Y5+AH5)</f>
        <v>919.28735500001858</v>
      </c>
      <c r="AR5" s="161">
        <f>G5-(Q5+Z5+AI5)</f>
        <v>43322.091237999935</v>
      </c>
      <c r="AS5" s="161">
        <f>I5-(R5+AA5+AJ5)</f>
        <v>36278.981899000166</v>
      </c>
      <c r="AT5" s="161">
        <f>J5-(S5+AB5+AK5)</f>
        <v>15795.841898999999</v>
      </c>
      <c r="AU5" s="161">
        <f>K5-(T5+AC5+AL5)</f>
        <v>1014.8185100000028</v>
      </c>
      <c r="AV5" s="161">
        <f>O5-(U5+AD5+AM5)</f>
        <v>3485.16</v>
      </c>
      <c r="AW5" s="161">
        <f>M5-(V5+AE5+AN5)</f>
        <v>1349.0100000000007</v>
      </c>
      <c r="AX5" s="161">
        <f>N5-(W5+AF5+AO5)</f>
        <v>2036.7899999999977</v>
      </c>
      <c r="AY5" s="161">
        <f>O5-(X5+AG5+AP5)</f>
        <v>1055.2500000000005</v>
      </c>
    </row>
    <row r="6" spans="3:51" x14ac:dyDescent="0.35">
      <c r="C6" s="163">
        <v>2</v>
      </c>
      <c r="D6" s="164" t="s">
        <v>26</v>
      </c>
      <c r="E6" s="165">
        <f t="shared" ref="E6:E9" si="0">SUM(F6:K6)</f>
        <v>129010.37709000011</v>
      </c>
      <c r="F6" s="167">
        <v>17856.221507000017</v>
      </c>
      <c r="G6" s="167">
        <v>47325.582294</v>
      </c>
      <c r="H6" s="167"/>
      <c r="I6" s="167">
        <v>28848.491279000071</v>
      </c>
      <c r="J6" s="167">
        <v>28648.876275000021</v>
      </c>
      <c r="K6" s="167">
        <v>6331.2057350000068</v>
      </c>
      <c r="L6" s="167">
        <v>166.41000000000005</v>
      </c>
      <c r="M6" s="167">
        <v>1262.9700000000005</v>
      </c>
      <c r="N6" s="167">
        <v>1181.4299999999982</v>
      </c>
      <c r="O6" s="167">
        <v>2598.5699999999997</v>
      </c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65"/>
      <c r="AQ6" s="170"/>
      <c r="AR6" s="170"/>
      <c r="AS6" s="170"/>
      <c r="AT6" s="170"/>
      <c r="AU6" s="170"/>
      <c r="AV6" s="170"/>
      <c r="AW6" s="170"/>
      <c r="AX6" s="170"/>
      <c r="AY6" s="170"/>
    </row>
    <row r="7" spans="3:51" s="44" customFormat="1" x14ac:dyDescent="0.35">
      <c r="C7" s="159">
        <v>3</v>
      </c>
      <c r="D7" s="160" t="s">
        <v>27</v>
      </c>
      <c r="E7" s="161">
        <f t="shared" si="0"/>
        <v>214926.91595300025</v>
      </c>
      <c r="F7" s="162">
        <v>52044.31198300008</v>
      </c>
      <c r="G7" s="162">
        <v>100137.47851500005</v>
      </c>
      <c r="H7" s="162">
        <v>14.177075</v>
      </c>
      <c r="I7" s="162">
        <v>41896.858737000104</v>
      </c>
      <c r="J7" s="162">
        <v>18730.060450999979</v>
      </c>
      <c r="K7" s="162">
        <v>2104.0291920000018</v>
      </c>
      <c r="L7" s="162">
        <v>841.58999999999935</v>
      </c>
      <c r="M7" s="162">
        <v>3836.9699999999975</v>
      </c>
      <c r="N7" s="162">
        <v>2013.1199999999924</v>
      </c>
      <c r="O7" s="162">
        <v>4515.4799999999996</v>
      </c>
      <c r="P7" s="161">
        <v>0</v>
      </c>
      <c r="Q7" s="161">
        <v>0</v>
      </c>
      <c r="R7" s="161">
        <v>0</v>
      </c>
      <c r="S7" s="161">
        <v>0</v>
      </c>
      <c r="T7" s="161">
        <v>0</v>
      </c>
      <c r="U7" s="161">
        <v>0</v>
      </c>
      <c r="V7" s="161">
        <v>0</v>
      </c>
      <c r="W7" s="161">
        <v>0</v>
      </c>
      <c r="X7" s="161">
        <v>0</v>
      </c>
      <c r="Y7" s="161">
        <v>9259.594010999992</v>
      </c>
      <c r="Z7" s="161">
        <v>23756.789802000003</v>
      </c>
      <c r="AA7" s="161">
        <v>6964.4862500000054</v>
      </c>
      <c r="AB7" s="161">
        <v>1132.9794040000006</v>
      </c>
      <c r="AC7" s="161">
        <v>86.664626000000013</v>
      </c>
      <c r="AD7" s="161">
        <v>153.36000000000021</v>
      </c>
      <c r="AE7" s="161">
        <v>1106.3700000000001</v>
      </c>
      <c r="AF7" s="161">
        <v>438.47999999999951</v>
      </c>
      <c r="AG7" s="161">
        <v>1225.71</v>
      </c>
      <c r="AH7" s="161">
        <v>39417.593825999975</v>
      </c>
      <c r="AI7" s="161">
        <v>56315.703543000003</v>
      </c>
      <c r="AJ7" s="161">
        <v>17753.662186000063</v>
      </c>
      <c r="AK7" s="161">
        <v>2824.076939</v>
      </c>
      <c r="AL7" s="161">
        <v>876.41823999999986</v>
      </c>
      <c r="AM7" s="161">
        <v>590.66999999999905</v>
      </c>
      <c r="AN7" s="161">
        <v>1642.4099999999994</v>
      </c>
      <c r="AO7" s="161">
        <v>856.88999999999919</v>
      </c>
      <c r="AP7" s="161">
        <v>2276.1</v>
      </c>
      <c r="AQ7" s="161">
        <f>F7-(P7+Y7+AH7)</f>
        <v>3367.1241460001111</v>
      </c>
      <c r="AR7" s="161">
        <f t="shared" ref="AR7:AR9" si="1">G7-(Q7+Z7+AI7)</f>
        <v>20064.985170000044</v>
      </c>
      <c r="AS7" s="161">
        <f t="shared" ref="AS7:AS9" si="2">I7-(R7+AA7+AJ7)</f>
        <v>17178.710301000036</v>
      </c>
      <c r="AT7" s="161">
        <f t="shared" ref="AT7:AT9" si="3">J7-(S7+AB7+AK7)</f>
        <v>14773.004107999979</v>
      </c>
      <c r="AU7" s="161">
        <f t="shared" ref="AU7:AU8" si="4">K7-(T7+AC7+AL7)</f>
        <v>1140.946326000002</v>
      </c>
      <c r="AV7" s="161">
        <f t="shared" ref="AV7:AV9" si="5">O7-(U7+AD7+AM7)</f>
        <v>3771.4500000000003</v>
      </c>
      <c r="AW7" s="161">
        <f t="shared" ref="AW7:AW9" si="6">M7-(V7+AE7+AN7)</f>
        <v>1088.1899999999978</v>
      </c>
      <c r="AX7" s="161">
        <f t="shared" ref="AX7:AX9" si="7">N7-(W7+AF7+AO7)</f>
        <v>717.74999999999363</v>
      </c>
      <c r="AY7" s="161">
        <f t="shared" ref="AY7:AY9" si="8">O7-(X7+AG7+AP7)</f>
        <v>1013.6699999999996</v>
      </c>
    </row>
    <row r="8" spans="3:51" s="44" customFormat="1" x14ac:dyDescent="0.35">
      <c r="C8" s="159">
        <v>4</v>
      </c>
      <c r="D8" s="160" t="s">
        <v>28</v>
      </c>
      <c r="E8" s="161">
        <f t="shared" si="0"/>
        <v>184160.56230300001</v>
      </c>
      <c r="F8" s="162">
        <v>33690.806854999995</v>
      </c>
      <c r="G8" s="162">
        <v>82429.87909599999</v>
      </c>
      <c r="H8" s="162"/>
      <c r="I8" s="162">
        <v>52286.193206000018</v>
      </c>
      <c r="J8" s="162">
        <v>13384.524395999993</v>
      </c>
      <c r="K8" s="162">
        <v>2369.1587499999991</v>
      </c>
      <c r="L8" s="162">
        <v>316.62000000000063</v>
      </c>
      <c r="M8" s="162">
        <v>2771.3699999999963</v>
      </c>
      <c r="N8" s="162">
        <v>4255.0200000000013</v>
      </c>
      <c r="O8" s="162">
        <v>2646.72</v>
      </c>
      <c r="P8" s="161">
        <v>879.44990399999961</v>
      </c>
      <c r="Q8" s="161">
        <v>1307.2937100000001</v>
      </c>
      <c r="R8" s="161">
        <v>1097.8106319999999</v>
      </c>
      <c r="S8" s="161">
        <v>49.267199999999995</v>
      </c>
      <c r="T8" s="161">
        <v>0</v>
      </c>
      <c r="U8" s="161">
        <v>10.26</v>
      </c>
      <c r="V8" s="161">
        <v>45.72</v>
      </c>
      <c r="W8" s="161">
        <v>62.819999999999993</v>
      </c>
      <c r="X8" s="161">
        <v>48.69</v>
      </c>
      <c r="Y8" s="161">
        <v>2792.8417650000006</v>
      </c>
      <c r="Z8" s="161">
        <v>11321.140239999997</v>
      </c>
      <c r="AA8" s="161">
        <v>82.03383599999998</v>
      </c>
      <c r="AB8" s="161">
        <v>473.59275700000001</v>
      </c>
      <c r="AC8" s="161">
        <v>82.03383599999998</v>
      </c>
      <c r="AD8" s="161">
        <v>102.6</v>
      </c>
      <c r="AE8" s="161">
        <v>590.94000000000005</v>
      </c>
      <c r="AF8" s="161">
        <v>1.3499999999999999</v>
      </c>
      <c r="AG8" s="161">
        <v>447.93</v>
      </c>
      <c r="AH8" s="161">
        <v>23647.547706999991</v>
      </c>
      <c r="AI8" s="161">
        <v>37008.578343000008</v>
      </c>
      <c r="AJ8" s="161">
        <v>12035.207402000007</v>
      </c>
      <c r="AK8" s="161">
        <v>1367.3880250000002</v>
      </c>
      <c r="AL8" s="161">
        <v>1873.1009960000006</v>
      </c>
      <c r="AM8" s="161">
        <v>76.770000000000053</v>
      </c>
      <c r="AN8" s="161">
        <v>410.04000000000008</v>
      </c>
      <c r="AO8" s="161">
        <v>630.27</v>
      </c>
      <c r="AP8" s="161">
        <v>758.16</v>
      </c>
      <c r="AQ8" s="161">
        <f>F8-(P8+Y8+AH8)</f>
        <v>6370.9674790000063</v>
      </c>
      <c r="AR8" s="161">
        <f t="shared" si="1"/>
        <v>32792.866802999983</v>
      </c>
      <c r="AS8" s="161">
        <f t="shared" si="2"/>
        <v>39071.141336000015</v>
      </c>
      <c r="AT8" s="161">
        <f t="shared" si="3"/>
        <v>11494.276413999993</v>
      </c>
      <c r="AU8" s="161">
        <f t="shared" si="4"/>
        <v>414.0239179999985</v>
      </c>
      <c r="AV8" s="161">
        <f t="shared" si="5"/>
        <v>2457.0899999999997</v>
      </c>
      <c r="AW8" s="161">
        <f t="shared" si="6"/>
        <v>1724.669999999996</v>
      </c>
      <c r="AX8" s="161">
        <f t="shared" si="7"/>
        <v>3560.5800000000013</v>
      </c>
      <c r="AY8" s="161">
        <f t="shared" si="8"/>
        <v>1391.9399999999998</v>
      </c>
    </row>
    <row r="9" spans="3:51" s="44" customFormat="1" x14ac:dyDescent="0.35">
      <c r="C9" s="159">
        <v>5</v>
      </c>
      <c r="D9" s="160" t="s">
        <v>29</v>
      </c>
      <c r="E9" s="161">
        <f t="shared" si="0"/>
        <v>166422.91255900011</v>
      </c>
      <c r="F9" s="162">
        <v>13779.048684999998</v>
      </c>
      <c r="G9" s="162">
        <v>67104.489299999928</v>
      </c>
      <c r="H9" s="162"/>
      <c r="I9" s="162">
        <v>79189.498411000168</v>
      </c>
      <c r="J9" s="162">
        <v>5745.0337420000042</v>
      </c>
      <c r="K9" s="162">
        <v>604.84242100000006</v>
      </c>
      <c r="L9" s="162">
        <v>101.07000000000008</v>
      </c>
      <c r="M9" s="162">
        <v>3327.8399999999965</v>
      </c>
      <c r="N9" s="162">
        <v>8253.0000000000127</v>
      </c>
      <c r="O9" s="162">
        <v>2169.81</v>
      </c>
      <c r="P9" s="161">
        <v>2353.0013179999978</v>
      </c>
      <c r="Q9" s="161">
        <v>8371.4779649999982</v>
      </c>
      <c r="R9" s="161">
        <v>5775.6779839999945</v>
      </c>
      <c r="S9" s="161">
        <v>311.79633500000006</v>
      </c>
      <c r="T9" s="161">
        <v>3.7987109999999999</v>
      </c>
      <c r="U9" s="161">
        <v>50.670000000000009</v>
      </c>
      <c r="V9" s="161">
        <v>249.12000000000003</v>
      </c>
      <c r="W9" s="161">
        <v>281.25000000000006</v>
      </c>
      <c r="X9" s="161">
        <v>224.01</v>
      </c>
      <c r="Y9" s="161">
        <v>3419.2325139999957</v>
      </c>
      <c r="Z9" s="161">
        <v>38319.172141000032</v>
      </c>
      <c r="AA9" s="161">
        <v>60285.154867000136</v>
      </c>
      <c r="AB9" s="161">
        <v>5092.6490820000035</v>
      </c>
      <c r="AC9" s="161">
        <v>598.84198500000002</v>
      </c>
      <c r="AD9" s="161">
        <v>27.810000000000002</v>
      </c>
      <c r="AE9" s="161">
        <v>2524.409999999998</v>
      </c>
      <c r="AF9" s="161">
        <v>6967.1700000000092</v>
      </c>
      <c r="AG9" s="161">
        <v>1433.97</v>
      </c>
      <c r="AH9" s="161">
        <v>5886.8804790000058</v>
      </c>
      <c r="AI9" s="161">
        <v>13361.398184</v>
      </c>
      <c r="AJ9" s="161">
        <v>4942.0948530000069</v>
      </c>
      <c r="AK9" s="161">
        <v>124.60809700000001</v>
      </c>
      <c r="AL9" s="161">
        <v>1.9352369999999999</v>
      </c>
      <c r="AM9" s="161">
        <v>18.45</v>
      </c>
      <c r="AN9" s="161">
        <v>80.099999999999994</v>
      </c>
      <c r="AO9" s="161">
        <v>80.099999999999994</v>
      </c>
      <c r="AP9" s="161">
        <v>182.97</v>
      </c>
      <c r="AQ9" s="161">
        <f>F9-(P9+Y9+AH9)</f>
        <v>2119.9343739999986</v>
      </c>
      <c r="AR9" s="161">
        <f t="shared" si="1"/>
        <v>7052.4410099999004</v>
      </c>
      <c r="AS9" s="161">
        <f t="shared" si="2"/>
        <v>8186.5707070000353</v>
      </c>
      <c r="AT9" s="161">
        <f t="shared" si="3"/>
        <v>215.98022800000035</v>
      </c>
      <c r="AU9" s="161">
        <f>K9-(T9+AC9+AL9)</f>
        <v>0.26648799999998118</v>
      </c>
      <c r="AV9" s="161">
        <f t="shared" si="5"/>
        <v>2072.88</v>
      </c>
      <c r="AW9" s="161">
        <f t="shared" si="6"/>
        <v>474.20999999999867</v>
      </c>
      <c r="AX9" s="161">
        <f t="shared" si="7"/>
        <v>924.4800000000032</v>
      </c>
      <c r="AY9" s="161">
        <f t="shared" si="8"/>
        <v>328.8599999999999</v>
      </c>
    </row>
    <row r="10" spans="3:51" x14ac:dyDescent="0.35">
      <c r="C10" s="14"/>
      <c r="D10" s="15"/>
      <c r="E10" s="16"/>
      <c r="F10" s="19"/>
      <c r="G10" s="20"/>
      <c r="H10" s="20"/>
      <c r="I10" s="20"/>
      <c r="J10" s="20"/>
      <c r="K10" s="21"/>
      <c r="L10" s="19"/>
      <c r="M10" s="20"/>
      <c r="N10" s="20"/>
      <c r="O10" s="21"/>
      <c r="P10" s="16"/>
      <c r="Q10" s="22"/>
      <c r="R10" s="22"/>
      <c r="S10" s="22"/>
      <c r="T10" s="23"/>
      <c r="U10" s="16"/>
      <c r="V10" s="22"/>
      <c r="W10" s="22"/>
      <c r="X10" s="23"/>
      <c r="Y10" s="16"/>
      <c r="Z10" s="22"/>
      <c r="AA10" s="22"/>
      <c r="AB10" s="22"/>
      <c r="AC10" s="23"/>
      <c r="AD10" s="16"/>
      <c r="AE10" s="22"/>
      <c r="AF10" s="22"/>
      <c r="AG10" s="23"/>
      <c r="AH10" s="16"/>
      <c r="AI10" s="22"/>
      <c r="AJ10" s="22"/>
      <c r="AK10" s="22"/>
      <c r="AL10" s="23"/>
      <c r="AM10" s="16"/>
      <c r="AN10" s="22"/>
      <c r="AO10" s="22"/>
      <c r="AP10" s="23"/>
      <c r="AQ10" s="16"/>
      <c r="AR10" s="22"/>
      <c r="AS10" s="22"/>
      <c r="AT10" s="22"/>
      <c r="AU10" s="23"/>
      <c r="AV10" s="16"/>
      <c r="AW10" s="22"/>
      <c r="AX10" s="22"/>
      <c r="AY10" s="23"/>
    </row>
    <row r="11" spans="3:51" x14ac:dyDescent="0.35">
      <c r="C11" s="14"/>
      <c r="D11" s="15"/>
      <c r="E11" s="16"/>
      <c r="F11" s="19"/>
      <c r="G11" s="20"/>
      <c r="H11" s="20"/>
      <c r="I11" s="20"/>
      <c r="J11" s="20"/>
      <c r="K11" s="21"/>
      <c r="L11" s="19"/>
      <c r="M11" s="20"/>
      <c r="N11" s="20"/>
      <c r="O11" s="21"/>
      <c r="P11" s="16"/>
      <c r="Q11" s="22"/>
      <c r="R11" s="22"/>
      <c r="S11" s="22"/>
      <c r="T11" s="23"/>
      <c r="U11" s="16"/>
      <c r="V11" s="22"/>
      <c r="W11" s="22"/>
      <c r="X11" s="23"/>
      <c r="Y11" s="16"/>
      <c r="Z11" s="22"/>
      <c r="AA11" s="22"/>
      <c r="AB11" s="22"/>
      <c r="AC11" s="23"/>
      <c r="AD11" s="16"/>
      <c r="AE11" s="22"/>
      <c r="AF11" s="22"/>
      <c r="AG11" s="23"/>
      <c r="AH11" s="16"/>
      <c r="AI11" s="22"/>
      <c r="AJ11" s="22"/>
      <c r="AK11" s="22"/>
      <c r="AL11" s="23"/>
      <c r="AM11" s="16"/>
      <c r="AN11" s="22"/>
      <c r="AO11" s="22"/>
      <c r="AP11" s="23"/>
      <c r="AQ11" s="16"/>
      <c r="AR11" s="22"/>
      <c r="AS11" s="22"/>
      <c r="AT11" s="22"/>
      <c r="AU11" s="23"/>
      <c r="AV11" s="16"/>
      <c r="AW11" s="22"/>
      <c r="AX11" s="22"/>
      <c r="AY11" s="23"/>
    </row>
    <row r="12" spans="3:51" x14ac:dyDescent="0.35">
      <c r="C12" s="14"/>
      <c r="D12" s="15"/>
      <c r="E12" s="16"/>
      <c r="F12" s="19"/>
      <c r="G12" s="20"/>
      <c r="H12" s="20"/>
      <c r="I12" s="20"/>
      <c r="J12" s="20"/>
      <c r="K12" s="21"/>
      <c r="L12" s="19"/>
      <c r="M12" s="20"/>
      <c r="N12" s="20"/>
      <c r="O12" s="21"/>
      <c r="P12" s="16"/>
      <c r="Q12" s="22"/>
      <c r="R12" s="22"/>
      <c r="S12" s="22"/>
      <c r="T12" s="23"/>
      <c r="U12" s="16"/>
      <c r="V12" s="22"/>
      <c r="W12" s="22"/>
      <c r="X12" s="23"/>
      <c r="Y12" s="16"/>
      <c r="Z12" s="22"/>
      <c r="AA12" s="22"/>
      <c r="AB12" s="22"/>
      <c r="AC12" s="23"/>
      <c r="AD12" s="16"/>
      <c r="AE12" s="22"/>
      <c r="AF12" s="22"/>
      <c r="AG12" s="23"/>
      <c r="AH12" s="16"/>
      <c r="AI12" s="22"/>
      <c r="AJ12" s="22"/>
      <c r="AK12" s="22"/>
      <c r="AL12" s="23"/>
      <c r="AM12" s="16"/>
      <c r="AN12" s="22"/>
      <c r="AO12" s="22"/>
      <c r="AP12" s="23"/>
      <c r="AQ12" s="16"/>
      <c r="AR12" s="22"/>
      <c r="AS12" s="22"/>
      <c r="AT12" s="22"/>
      <c r="AU12" s="23"/>
      <c r="AV12" s="16"/>
      <c r="AW12" s="22"/>
      <c r="AX12" s="22"/>
      <c r="AY12" s="23"/>
    </row>
    <row r="13" spans="3:51" x14ac:dyDescent="0.35">
      <c r="C13" s="16"/>
      <c r="D13" s="22"/>
      <c r="E13" s="16"/>
      <c r="F13" s="19"/>
      <c r="G13" s="20"/>
      <c r="H13" s="20"/>
      <c r="I13" s="20"/>
      <c r="J13" s="20"/>
      <c r="K13" s="21"/>
      <c r="L13" s="19"/>
      <c r="M13" s="20"/>
      <c r="N13" s="20"/>
      <c r="O13" s="21"/>
      <c r="P13" s="16"/>
      <c r="Q13" s="22"/>
      <c r="R13" s="22"/>
      <c r="S13" s="22"/>
      <c r="T13" s="23"/>
      <c r="U13" s="16"/>
      <c r="V13" s="22"/>
      <c r="W13" s="22"/>
      <c r="X13" s="23"/>
      <c r="Y13" s="16"/>
      <c r="Z13" s="22"/>
      <c r="AA13" s="22"/>
      <c r="AB13" s="22"/>
      <c r="AC13" s="23"/>
      <c r="AD13" s="16"/>
      <c r="AE13" s="22"/>
      <c r="AF13" s="22"/>
      <c r="AG13" s="23"/>
      <c r="AH13" s="16"/>
      <c r="AI13" s="22"/>
      <c r="AJ13" s="22"/>
      <c r="AK13" s="22"/>
      <c r="AL13" s="23"/>
      <c r="AM13" s="16"/>
      <c r="AN13" s="22"/>
      <c r="AO13" s="22"/>
      <c r="AP13" s="23"/>
      <c r="AQ13" s="16"/>
      <c r="AR13" s="22"/>
      <c r="AS13" s="22"/>
      <c r="AT13" s="22"/>
      <c r="AU13" s="23"/>
      <c r="AV13" s="16"/>
      <c r="AW13" s="22"/>
      <c r="AX13" s="22"/>
      <c r="AY13" s="23"/>
    </row>
    <row r="14" spans="3:51" x14ac:dyDescent="0.35">
      <c r="C14" s="16"/>
      <c r="D14" s="22"/>
      <c r="E14" s="16"/>
      <c r="F14" s="19"/>
      <c r="G14" s="20"/>
      <c r="H14" s="20"/>
      <c r="I14" s="20"/>
      <c r="J14" s="20"/>
      <c r="K14" s="21"/>
      <c r="L14" s="19"/>
      <c r="M14" s="20"/>
      <c r="N14" s="20"/>
      <c r="O14" s="21"/>
      <c r="P14" s="16"/>
      <c r="Q14" s="22"/>
      <c r="R14" s="22"/>
      <c r="S14" s="22"/>
      <c r="T14" s="23"/>
      <c r="U14" s="16"/>
      <c r="V14" s="22"/>
      <c r="W14" s="22"/>
      <c r="X14" s="23"/>
      <c r="Y14" s="16"/>
      <c r="Z14" s="22"/>
      <c r="AA14" s="22"/>
      <c r="AB14" s="22"/>
      <c r="AC14" s="23"/>
      <c r="AD14" s="16"/>
      <c r="AE14" s="22"/>
      <c r="AF14" s="22"/>
      <c r="AG14" s="23"/>
      <c r="AH14" s="16"/>
      <c r="AI14" s="22"/>
      <c r="AJ14" s="22"/>
      <c r="AK14" s="22"/>
      <c r="AL14" s="23"/>
      <c r="AM14" s="16"/>
      <c r="AN14" s="22"/>
      <c r="AO14" s="22"/>
      <c r="AP14" s="23"/>
      <c r="AQ14" s="16"/>
      <c r="AR14" s="22"/>
      <c r="AS14" s="22"/>
      <c r="AT14" s="22"/>
      <c r="AU14" s="23"/>
      <c r="AV14" s="16"/>
      <c r="AW14" s="22"/>
      <c r="AX14" s="22"/>
      <c r="AY14" s="23"/>
    </row>
    <row r="15" spans="3:51" x14ac:dyDescent="0.35">
      <c r="C15" s="16"/>
      <c r="D15" s="22"/>
      <c r="E15" s="16"/>
      <c r="F15" s="19"/>
      <c r="G15" s="20"/>
      <c r="H15" s="20"/>
      <c r="I15" s="20"/>
      <c r="J15" s="20"/>
      <c r="K15" s="21"/>
      <c r="L15" s="19"/>
      <c r="M15" s="20"/>
      <c r="N15" s="20"/>
      <c r="O15" s="21"/>
      <c r="P15" s="16"/>
      <c r="Q15" s="22"/>
      <c r="R15" s="22"/>
      <c r="S15" s="22"/>
      <c r="T15" s="23"/>
      <c r="U15" s="16"/>
      <c r="V15" s="22"/>
      <c r="W15" s="22"/>
      <c r="X15" s="23"/>
      <c r="Y15" s="16"/>
      <c r="Z15" s="22"/>
      <c r="AA15" s="22"/>
      <c r="AB15" s="22"/>
      <c r="AC15" s="23"/>
      <c r="AD15" s="16"/>
      <c r="AE15" s="22"/>
      <c r="AF15" s="22"/>
      <c r="AG15" s="23"/>
      <c r="AH15" s="16"/>
      <c r="AI15" s="22"/>
      <c r="AJ15" s="22"/>
      <c r="AK15" s="22"/>
      <c r="AL15" s="23"/>
      <c r="AM15" s="16"/>
      <c r="AN15" s="22"/>
      <c r="AO15" s="22"/>
      <c r="AP15" s="23"/>
      <c r="AQ15" s="16"/>
      <c r="AR15" s="22"/>
      <c r="AS15" s="22"/>
      <c r="AT15" s="22"/>
      <c r="AU15" s="23"/>
      <c r="AV15" s="16"/>
      <c r="AW15" s="22"/>
      <c r="AX15" s="22"/>
      <c r="AY15" s="23"/>
    </row>
    <row r="16" spans="3:51" x14ac:dyDescent="0.35">
      <c r="C16" s="16"/>
      <c r="D16" s="22"/>
      <c r="E16" s="16"/>
      <c r="F16" s="19"/>
      <c r="G16" s="20"/>
      <c r="H16" s="20"/>
      <c r="I16" s="20"/>
      <c r="J16" s="20"/>
      <c r="K16" s="21"/>
      <c r="L16" s="19"/>
      <c r="M16" s="20"/>
      <c r="N16" s="20"/>
      <c r="O16" s="21"/>
      <c r="P16" s="16"/>
      <c r="Q16" s="22"/>
      <c r="R16" s="22"/>
      <c r="S16" s="22"/>
      <c r="T16" s="23"/>
      <c r="U16" s="16"/>
      <c r="V16" s="22"/>
      <c r="W16" s="22"/>
      <c r="X16" s="23"/>
      <c r="Y16" s="16"/>
      <c r="Z16" s="22"/>
      <c r="AA16" s="22"/>
      <c r="AB16" s="22"/>
      <c r="AC16" s="23"/>
      <c r="AD16" s="16"/>
      <c r="AE16" s="22"/>
      <c r="AF16" s="22"/>
      <c r="AG16" s="23"/>
      <c r="AH16" s="16"/>
      <c r="AI16" s="22"/>
      <c r="AJ16" s="22"/>
      <c r="AK16" s="22"/>
      <c r="AL16" s="23"/>
      <c r="AM16" s="16"/>
      <c r="AN16" s="22"/>
      <c r="AO16" s="22"/>
      <c r="AP16" s="23"/>
      <c r="AQ16" s="16"/>
      <c r="AR16" s="22"/>
      <c r="AS16" s="22"/>
      <c r="AT16" s="22"/>
      <c r="AU16" s="23"/>
      <c r="AV16" s="16"/>
      <c r="AW16" s="22"/>
      <c r="AX16" s="22"/>
      <c r="AY16" s="23"/>
    </row>
    <row r="17" spans="3:51" x14ac:dyDescent="0.35">
      <c r="C17" s="16"/>
      <c r="D17" s="22"/>
      <c r="E17" s="16"/>
      <c r="F17" s="19"/>
      <c r="G17" s="20"/>
      <c r="H17" s="20"/>
      <c r="I17" s="20"/>
      <c r="J17" s="20"/>
      <c r="K17" s="21"/>
      <c r="L17" s="19"/>
      <c r="M17" s="20"/>
      <c r="N17" s="20"/>
      <c r="O17" s="21"/>
      <c r="P17" s="16"/>
      <c r="Q17" s="22"/>
      <c r="R17" s="22"/>
      <c r="S17" s="22"/>
      <c r="T17" s="23"/>
      <c r="U17" s="16"/>
      <c r="V17" s="22"/>
      <c r="W17" s="22"/>
      <c r="X17" s="23"/>
      <c r="Y17" s="16"/>
      <c r="Z17" s="22"/>
      <c r="AA17" s="22"/>
      <c r="AB17" s="22"/>
      <c r="AC17" s="23"/>
      <c r="AD17" s="16"/>
      <c r="AE17" s="22"/>
      <c r="AF17" s="22"/>
      <c r="AG17" s="23"/>
      <c r="AH17" s="16"/>
      <c r="AI17" s="22"/>
      <c r="AJ17" s="22"/>
      <c r="AK17" s="22"/>
      <c r="AL17" s="23"/>
      <c r="AM17" s="16"/>
      <c r="AN17" s="22"/>
      <c r="AO17" s="22"/>
      <c r="AP17" s="23"/>
      <c r="AQ17" s="16"/>
      <c r="AR17" s="22"/>
      <c r="AS17" s="22"/>
      <c r="AT17" s="22"/>
      <c r="AU17" s="23"/>
      <c r="AV17" s="16"/>
      <c r="AW17" s="22"/>
      <c r="AX17" s="22"/>
      <c r="AY17" s="23"/>
    </row>
    <row r="18" spans="3:51" x14ac:dyDescent="0.35">
      <c r="C18" s="16"/>
      <c r="D18" s="22"/>
      <c r="E18" s="16"/>
      <c r="F18" s="19"/>
      <c r="G18" s="20"/>
      <c r="H18" s="20"/>
      <c r="I18" s="20"/>
      <c r="J18" s="20"/>
      <c r="K18" s="21"/>
      <c r="L18" s="19"/>
      <c r="M18" s="20"/>
      <c r="N18" s="20"/>
      <c r="O18" s="21"/>
      <c r="P18" s="16"/>
      <c r="Q18" s="22"/>
      <c r="R18" s="22"/>
      <c r="S18" s="22"/>
      <c r="T18" s="23"/>
      <c r="U18" s="16"/>
      <c r="V18" s="22"/>
      <c r="W18" s="22"/>
      <c r="X18" s="23"/>
      <c r="Y18" s="16"/>
      <c r="Z18" s="22" t="s">
        <v>171</v>
      </c>
      <c r="AA18" s="22"/>
      <c r="AB18" s="22"/>
      <c r="AC18" s="23"/>
      <c r="AD18" s="16"/>
      <c r="AE18" s="22"/>
      <c r="AF18" s="22"/>
      <c r="AG18" s="23"/>
      <c r="AH18" s="16"/>
      <c r="AI18" s="22"/>
      <c r="AJ18" s="22"/>
      <c r="AK18" s="22"/>
      <c r="AL18" s="23"/>
      <c r="AM18" s="16"/>
      <c r="AN18" s="22"/>
      <c r="AO18" s="22"/>
      <c r="AP18" s="23"/>
      <c r="AQ18" s="16"/>
      <c r="AR18" s="22"/>
      <c r="AS18" s="22"/>
      <c r="AT18" s="22"/>
      <c r="AU18" s="23"/>
      <c r="AV18" s="16"/>
      <c r="AW18" s="22"/>
      <c r="AX18" s="22"/>
      <c r="AY18" s="23"/>
    </row>
    <row r="19" spans="3:51" x14ac:dyDescent="0.35">
      <c r="C19" s="16"/>
      <c r="D19" s="22"/>
      <c r="E19" s="16"/>
      <c r="F19" s="19"/>
      <c r="G19" s="20"/>
      <c r="H19" s="20"/>
      <c r="I19" s="20"/>
      <c r="J19" s="20"/>
      <c r="K19" s="21"/>
      <c r="L19" s="19"/>
      <c r="M19" s="20"/>
      <c r="N19" s="20"/>
      <c r="O19" s="21"/>
      <c r="P19" s="16"/>
      <c r="Q19" s="22"/>
      <c r="R19" s="22"/>
      <c r="S19" s="22"/>
      <c r="T19" s="23"/>
      <c r="U19" s="16"/>
      <c r="V19" s="22"/>
      <c r="W19" s="22"/>
      <c r="X19" s="23"/>
      <c r="Y19" s="16"/>
      <c r="Z19" s="22"/>
      <c r="AA19" s="22"/>
      <c r="AB19" s="22"/>
      <c r="AC19" s="23"/>
      <c r="AD19" s="16"/>
      <c r="AE19" s="22"/>
      <c r="AF19" s="22"/>
      <c r="AG19" s="23"/>
      <c r="AH19" s="16"/>
      <c r="AI19" s="22"/>
      <c r="AJ19" s="22"/>
      <c r="AK19" s="22"/>
      <c r="AL19" s="23"/>
      <c r="AM19" s="16"/>
      <c r="AN19" s="22"/>
      <c r="AO19" s="22"/>
      <c r="AP19" s="23"/>
      <c r="AQ19" s="16"/>
      <c r="AR19" s="22"/>
      <c r="AS19" s="22"/>
      <c r="AT19" s="22"/>
      <c r="AU19" s="23"/>
      <c r="AV19" s="16"/>
      <c r="AW19" s="22"/>
      <c r="AX19" s="22"/>
      <c r="AY19" s="23"/>
    </row>
    <row r="20" spans="3:51" x14ac:dyDescent="0.35">
      <c r="C20" s="16"/>
      <c r="D20" s="22"/>
      <c r="E20" s="16"/>
      <c r="F20" s="19"/>
      <c r="G20" s="20"/>
      <c r="H20" s="20"/>
      <c r="I20" s="20"/>
      <c r="J20" s="20"/>
      <c r="K20" s="21"/>
      <c r="L20" s="19"/>
      <c r="M20" s="20"/>
      <c r="N20" s="20"/>
      <c r="O20" s="21"/>
      <c r="P20" s="16"/>
      <c r="Q20" s="22"/>
      <c r="R20" s="22"/>
      <c r="S20" s="22"/>
      <c r="T20" s="23"/>
      <c r="U20" s="16"/>
      <c r="V20" s="22"/>
      <c r="W20" s="22"/>
      <c r="X20" s="23"/>
      <c r="Y20" s="16"/>
      <c r="Z20" s="22"/>
      <c r="AA20" s="22"/>
      <c r="AB20" s="22"/>
      <c r="AC20" s="23"/>
      <c r="AD20" s="16"/>
      <c r="AE20" s="22"/>
      <c r="AF20" s="22"/>
      <c r="AG20" s="23"/>
      <c r="AH20" s="16"/>
      <c r="AI20" s="22"/>
      <c r="AJ20" s="22"/>
      <c r="AK20" s="22"/>
      <c r="AL20" s="23"/>
      <c r="AM20" s="16"/>
      <c r="AN20" s="22"/>
      <c r="AO20" s="22"/>
      <c r="AP20" s="23"/>
      <c r="AQ20" s="16"/>
      <c r="AR20" s="22"/>
      <c r="AS20" s="22"/>
      <c r="AT20" s="22"/>
      <c r="AU20" s="23"/>
      <c r="AV20" s="16"/>
      <c r="AW20" s="22"/>
      <c r="AX20" s="22"/>
      <c r="AY20" s="23"/>
    </row>
    <row r="21" spans="3:51" x14ac:dyDescent="0.35">
      <c r="C21" s="16"/>
      <c r="D21" s="22"/>
      <c r="E21" s="16"/>
      <c r="F21" s="19"/>
      <c r="G21" s="20"/>
      <c r="H21" s="20"/>
      <c r="I21" s="20"/>
      <c r="J21" s="20"/>
      <c r="K21" s="21"/>
      <c r="L21" s="19"/>
      <c r="M21" s="20"/>
      <c r="N21" s="20"/>
      <c r="O21" s="21"/>
      <c r="P21" s="16"/>
      <c r="Q21" s="22"/>
      <c r="R21" s="22"/>
      <c r="S21" s="22"/>
      <c r="T21" s="23"/>
      <c r="U21" s="16"/>
      <c r="V21" s="22"/>
      <c r="W21" s="22"/>
      <c r="X21" s="23"/>
      <c r="Y21" s="16"/>
      <c r="Z21" s="22"/>
      <c r="AA21" s="22"/>
      <c r="AB21" s="22"/>
      <c r="AC21" s="23"/>
      <c r="AD21" s="16"/>
      <c r="AE21" s="22"/>
      <c r="AF21" s="22"/>
      <c r="AG21" s="23"/>
      <c r="AH21" s="16"/>
      <c r="AI21" s="22"/>
      <c r="AJ21" s="22"/>
      <c r="AK21" s="22"/>
      <c r="AL21" s="23"/>
      <c r="AM21" s="16"/>
      <c r="AN21" s="22"/>
      <c r="AO21" s="22"/>
      <c r="AP21" s="23"/>
      <c r="AQ21" s="16"/>
      <c r="AR21" s="22"/>
      <c r="AS21" s="22"/>
      <c r="AT21" s="22"/>
      <c r="AU21" s="23"/>
      <c r="AV21" s="16"/>
      <c r="AW21" s="22"/>
      <c r="AX21" s="22"/>
      <c r="AY21" s="23"/>
    </row>
    <row r="22" spans="3:51" x14ac:dyDescent="0.35">
      <c r="C22" s="16"/>
      <c r="D22" s="22"/>
      <c r="E22" s="16"/>
      <c r="F22" s="19"/>
      <c r="G22" s="20"/>
      <c r="H22" s="20"/>
      <c r="I22" s="20"/>
      <c r="J22" s="20"/>
      <c r="K22" s="21"/>
      <c r="L22" s="19"/>
      <c r="M22" s="20"/>
      <c r="N22" s="20"/>
      <c r="O22" s="21"/>
      <c r="P22" s="16"/>
      <c r="Q22" s="22"/>
      <c r="R22" s="22"/>
      <c r="S22" s="22"/>
      <c r="T22" s="23"/>
      <c r="U22" s="16"/>
      <c r="V22" s="22"/>
      <c r="W22" s="22"/>
      <c r="X22" s="23"/>
      <c r="Y22" s="16"/>
      <c r="Z22" s="22"/>
      <c r="AA22" s="22"/>
      <c r="AB22" s="22"/>
      <c r="AC22" s="23"/>
      <c r="AD22" s="16"/>
      <c r="AE22" s="22"/>
      <c r="AF22" s="22"/>
      <c r="AG22" s="23"/>
      <c r="AH22" s="16"/>
      <c r="AI22" s="22"/>
      <c r="AJ22" s="22"/>
      <c r="AK22" s="22"/>
      <c r="AL22" s="23"/>
      <c r="AM22" s="16"/>
      <c r="AN22" s="22"/>
      <c r="AO22" s="22"/>
      <c r="AP22" s="23"/>
      <c r="AQ22" s="16"/>
      <c r="AR22" s="22"/>
      <c r="AS22" s="22"/>
      <c r="AT22" s="22"/>
      <c r="AU22" s="23"/>
      <c r="AV22" s="16"/>
      <c r="AW22" s="22"/>
      <c r="AX22" s="22"/>
      <c r="AY22" s="23"/>
    </row>
    <row r="23" spans="3:51" x14ac:dyDescent="0.35">
      <c r="C23" s="16"/>
      <c r="D23" s="22"/>
      <c r="E23" s="16"/>
      <c r="F23" s="19"/>
      <c r="G23" s="20"/>
      <c r="H23" s="20"/>
      <c r="I23" s="20"/>
      <c r="J23" s="20"/>
      <c r="K23" s="21"/>
      <c r="L23" s="19"/>
      <c r="M23" s="20"/>
      <c r="N23" s="20"/>
      <c r="O23" s="21"/>
      <c r="P23" s="16"/>
      <c r="Q23" s="22"/>
      <c r="R23" s="22"/>
      <c r="S23" s="22"/>
      <c r="T23" s="23"/>
      <c r="U23" s="16"/>
      <c r="V23" s="22"/>
      <c r="W23" s="22"/>
      <c r="X23" s="23"/>
      <c r="Y23" s="16"/>
      <c r="Z23" s="22"/>
      <c r="AA23" s="22"/>
      <c r="AB23" s="22"/>
      <c r="AC23" s="23"/>
      <c r="AD23" s="16"/>
      <c r="AE23" s="22"/>
      <c r="AF23" s="22"/>
      <c r="AG23" s="23"/>
      <c r="AH23" s="16"/>
      <c r="AI23" s="22"/>
      <c r="AJ23" s="22"/>
      <c r="AK23" s="22"/>
      <c r="AL23" s="23"/>
      <c r="AM23" s="16"/>
      <c r="AN23" s="22"/>
      <c r="AO23" s="22"/>
      <c r="AP23" s="23"/>
      <c r="AQ23" s="16"/>
      <c r="AR23" s="22"/>
      <c r="AS23" s="22"/>
      <c r="AT23" s="22"/>
      <c r="AU23" s="23"/>
      <c r="AV23" s="16"/>
      <c r="AW23" s="22"/>
      <c r="AX23" s="22"/>
      <c r="AY23" s="23"/>
    </row>
    <row r="24" spans="3:51" x14ac:dyDescent="0.35">
      <c r="C24" s="16"/>
      <c r="D24" s="22"/>
      <c r="E24" s="16"/>
      <c r="F24" s="19"/>
      <c r="G24" s="20"/>
      <c r="H24" s="20"/>
      <c r="I24" s="20"/>
      <c r="J24" s="20"/>
      <c r="K24" s="21"/>
      <c r="L24" s="19"/>
      <c r="M24" s="20"/>
      <c r="N24" s="20"/>
      <c r="O24" s="21"/>
      <c r="P24" s="16"/>
      <c r="Q24" s="22"/>
      <c r="R24" s="22"/>
      <c r="S24" s="22"/>
      <c r="T24" s="23"/>
      <c r="U24" s="16"/>
      <c r="V24" s="22"/>
      <c r="W24" s="22"/>
      <c r="X24" s="23"/>
      <c r="Y24" s="16"/>
      <c r="Z24" s="22"/>
      <c r="AA24" s="22"/>
      <c r="AB24" s="22"/>
      <c r="AC24" s="23"/>
      <c r="AD24" s="16"/>
      <c r="AE24" s="22"/>
      <c r="AF24" s="22"/>
      <c r="AG24" s="23"/>
      <c r="AH24" s="16"/>
      <c r="AI24" s="22"/>
      <c r="AJ24" s="22"/>
      <c r="AK24" s="22"/>
      <c r="AL24" s="23"/>
      <c r="AM24" s="16"/>
      <c r="AN24" s="22"/>
      <c r="AO24" s="22"/>
      <c r="AP24" s="23"/>
      <c r="AQ24" s="16"/>
      <c r="AR24" s="22"/>
      <c r="AS24" s="22"/>
      <c r="AT24" s="22"/>
      <c r="AU24" s="23"/>
      <c r="AV24" s="16"/>
      <c r="AW24" s="22"/>
      <c r="AX24" s="22"/>
      <c r="AY24" s="23"/>
    </row>
    <row r="25" spans="3:51" x14ac:dyDescent="0.35">
      <c r="C25" s="16"/>
      <c r="D25" s="22"/>
      <c r="E25" s="16"/>
      <c r="F25" s="19"/>
      <c r="G25" s="20"/>
      <c r="H25" s="20"/>
      <c r="I25" s="20"/>
      <c r="J25" s="20"/>
      <c r="K25" s="21"/>
      <c r="L25" s="19"/>
      <c r="M25" s="20"/>
      <c r="N25" s="20"/>
      <c r="O25" s="21"/>
      <c r="P25" s="16"/>
      <c r="Q25" s="22"/>
      <c r="R25" s="22"/>
      <c r="S25" s="22"/>
      <c r="T25" s="23"/>
      <c r="U25" s="16"/>
      <c r="V25" s="22"/>
      <c r="W25" s="22"/>
      <c r="X25" s="23"/>
      <c r="Y25" s="16"/>
      <c r="Z25" s="22"/>
      <c r="AA25" s="22"/>
      <c r="AB25" s="22"/>
      <c r="AC25" s="23"/>
      <c r="AD25" s="16"/>
      <c r="AE25" s="22"/>
      <c r="AF25" s="22"/>
      <c r="AG25" s="23"/>
      <c r="AH25" s="16"/>
      <c r="AI25" s="22"/>
      <c r="AJ25" s="22"/>
      <c r="AK25" s="22"/>
      <c r="AL25" s="23"/>
      <c r="AM25" s="16"/>
      <c r="AN25" s="22"/>
      <c r="AO25" s="22"/>
      <c r="AP25" s="23"/>
      <c r="AQ25" s="16"/>
      <c r="AR25" s="22"/>
      <c r="AS25" s="22"/>
      <c r="AT25" s="22"/>
      <c r="AU25" s="23"/>
      <c r="AV25" s="16"/>
      <c r="AW25" s="22"/>
      <c r="AX25" s="22"/>
      <c r="AY25" s="23"/>
    </row>
    <row r="26" spans="3:51" x14ac:dyDescent="0.35">
      <c r="C26" s="16"/>
      <c r="D26" s="22"/>
      <c r="E26" s="16"/>
      <c r="F26" s="19"/>
      <c r="G26" s="20"/>
      <c r="H26" s="20"/>
      <c r="I26" s="20"/>
      <c r="J26" s="20"/>
      <c r="K26" s="21"/>
      <c r="L26" s="19"/>
      <c r="M26" s="20"/>
      <c r="N26" s="20"/>
      <c r="O26" s="21"/>
      <c r="P26" s="16"/>
      <c r="Q26" s="22"/>
      <c r="R26" s="22"/>
      <c r="S26" s="22"/>
      <c r="T26" s="23"/>
      <c r="U26" s="16"/>
      <c r="V26" s="22"/>
      <c r="W26" s="22"/>
      <c r="X26" s="23"/>
      <c r="Y26" s="16"/>
      <c r="Z26" s="22"/>
      <c r="AA26" s="22"/>
      <c r="AB26" s="22"/>
      <c r="AC26" s="23"/>
      <c r="AD26" s="16"/>
      <c r="AE26" s="22"/>
      <c r="AF26" s="22"/>
      <c r="AG26" s="23"/>
      <c r="AH26" s="16"/>
      <c r="AI26" s="22"/>
      <c r="AJ26" s="22"/>
      <c r="AK26" s="22"/>
      <c r="AL26" s="23"/>
      <c r="AM26" s="16"/>
      <c r="AN26" s="22"/>
      <c r="AO26" s="22"/>
      <c r="AP26" s="23"/>
      <c r="AQ26" s="16"/>
      <c r="AR26" s="22"/>
      <c r="AS26" s="22"/>
      <c r="AT26" s="22"/>
      <c r="AU26" s="23"/>
      <c r="AV26" s="16"/>
      <c r="AW26" s="22"/>
      <c r="AX26" s="22"/>
      <c r="AY26" s="23"/>
    </row>
    <row r="27" spans="3:51" x14ac:dyDescent="0.35">
      <c r="C27" s="16"/>
      <c r="D27" s="22"/>
      <c r="E27" s="16"/>
      <c r="F27" s="19"/>
      <c r="G27" s="20"/>
      <c r="H27" s="20"/>
      <c r="I27" s="20"/>
      <c r="J27" s="20"/>
      <c r="K27" s="21"/>
      <c r="L27" s="19"/>
      <c r="M27" s="20"/>
      <c r="N27" s="20"/>
      <c r="O27" s="21"/>
      <c r="P27" s="16"/>
      <c r="Q27" s="22"/>
      <c r="R27" s="22"/>
      <c r="S27" s="22"/>
      <c r="T27" s="23"/>
      <c r="U27" s="16"/>
      <c r="V27" s="22"/>
      <c r="W27" s="22"/>
      <c r="X27" s="23"/>
      <c r="Y27" s="16"/>
      <c r="Z27" s="22"/>
      <c r="AA27" s="22"/>
      <c r="AB27" s="22"/>
      <c r="AC27" s="23"/>
      <c r="AD27" s="16"/>
      <c r="AE27" s="22"/>
      <c r="AF27" s="22"/>
      <c r="AG27" s="23"/>
      <c r="AH27" s="16"/>
      <c r="AI27" s="22"/>
      <c r="AJ27" s="22"/>
      <c r="AK27" s="22"/>
      <c r="AL27" s="23"/>
      <c r="AM27" s="16"/>
      <c r="AN27" s="22"/>
      <c r="AO27" s="22"/>
      <c r="AP27" s="23"/>
      <c r="AQ27" s="16"/>
      <c r="AR27" s="22"/>
      <c r="AS27" s="22"/>
      <c r="AT27" s="22"/>
      <c r="AU27" s="23"/>
      <c r="AV27" s="16"/>
      <c r="AW27" s="22"/>
      <c r="AX27" s="22"/>
      <c r="AY27" s="23"/>
    </row>
    <row r="28" spans="3:51" x14ac:dyDescent="0.35">
      <c r="C28" s="16"/>
      <c r="D28" s="22"/>
      <c r="E28" s="16"/>
      <c r="F28" s="19"/>
      <c r="G28" s="20"/>
      <c r="H28" s="20"/>
      <c r="I28" s="20"/>
      <c r="J28" s="20"/>
      <c r="K28" s="21"/>
      <c r="L28" s="19"/>
      <c r="M28" s="20"/>
      <c r="N28" s="20"/>
      <c r="O28" s="21"/>
      <c r="P28" s="16"/>
      <c r="Q28" s="22"/>
      <c r="R28" s="22"/>
      <c r="S28" s="22"/>
      <c r="T28" s="23"/>
      <c r="U28" s="16"/>
      <c r="V28" s="22"/>
      <c r="W28" s="22"/>
      <c r="X28" s="23"/>
      <c r="Y28" s="16"/>
      <c r="Z28" s="22"/>
      <c r="AA28" s="22"/>
      <c r="AB28" s="22"/>
      <c r="AC28" s="23"/>
      <c r="AD28" s="16"/>
      <c r="AE28" s="22"/>
      <c r="AF28" s="22"/>
      <c r="AG28" s="23"/>
      <c r="AH28" s="16"/>
      <c r="AI28" s="22"/>
      <c r="AJ28" s="22"/>
      <c r="AK28" s="22"/>
      <c r="AL28" s="23"/>
      <c r="AM28" s="16"/>
      <c r="AN28" s="22"/>
      <c r="AO28" s="22"/>
      <c r="AP28" s="23"/>
      <c r="AQ28" s="16"/>
      <c r="AR28" s="22"/>
      <c r="AS28" s="22"/>
      <c r="AT28" s="22"/>
      <c r="AU28" s="23"/>
      <c r="AV28" s="16"/>
      <c r="AW28" s="22"/>
      <c r="AX28" s="22"/>
      <c r="AY28" s="23"/>
    </row>
    <row r="29" spans="3:51" ht="15" thickBot="1" x14ac:dyDescent="0.4">
      <c r="C29" s="24"/>
      <c r="D29" s="25"/>
      <c r="E29" s="24"/>
      <c r="F29" s="26"/>
      <c r="G29" s="27"/>
      <c r="H29" s="27"/>
      <c r="I29" s="27"/>
      <c r="J29" s="27"/>
      <c r="K29" s="28"/>
      <c r="L29" s="26"/>
      <c r="M29" s="27"/>
      <c r="N29" s="27"/>
      <c r="O29" s="28"/>
      <c r="P29" s="24"/>
      <c r="Q29" s="25"/>
      <c r="R29" s="25"/>
      <c r="S29" s="25"/>
      <c r="T29" s="29"/>
      <c r="U29" s="24"/>
      <c r="V29" s="25"/>
      <c r="W29" s="25"/>
      <c r="X29" s="29"/>
      <c r="Y29" s="24"/>
      <c r="Z29" s="25"/>
      <c r="AA29" s="25"/>
      <c r="AB29" s="25"/>
      <c r="AC29" s="29"/>
      <c r="AD29" s="24"/>
      <c r="AE29" s="25"/>
      <c r="AF29" s="25"/>
      <c r="AG29" s="29"/>
      <c r="AH29" s="24"/>
      <c r="AI29" s="25"/>
      <c r="AJ29" s="25"/>
      <c r="AK29" s="25"/>
      <c r="AL29" s="29"/>
      <c r="AM29" s="24"/>
      <c r="AN29" s="25"/>
      <c r="AO29" s="25"/>
      <c r="AP29" s="29"/>
      <c r="AQ29" s="24"/>
      <c r="AR29" s="25"/>
      <c r="AS29" s="25"/>
      <c r="AT29" s="25"/>
      <c r="AU29" s="29"/>
      <c r="AV29" s="24"/>
      <c r="AW29" s="25"/>
      <c r="AX29" s="25"/>
      <c r="AY29" s="29"/>
    </row>
    <row r="30" spans="3:51" x14ac:dyDescent="0.35"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</row>
  </sheetData>
  <mergeCells count="15">
    <mergeCell ref="AD3:AG3"/>
    <mergeCell ref="AH3:AL3"/>
    <mergeCell ref="AM3:AP3"/>
    <mergeCell ref="AQ3:AU3"/>
    <mergeCell ref="AV3:AY3"/>
    <mergeCell ref="F2:O2"/>
    <mergeCell ref="P2:X2"/>
    <mergeCell ref="Y2:AG2"/>
    <mergeCell ref="AH2:AP2"/>
    <mergeCell ref="AQ2:AY2"/>
    <mergeCell ref="F3:K3"/>
    <mergeCell ref="L3:O3"/>
    <mergeCell ref="P3:T3"/>
    <mergeCell ref="U3:X3"/>
    <mergeCell ref="Y3:AC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AY30"/>
  <sheetViews>
    <sheetView topLeftCell="A4" zoomScaleNormal="100" workbookViewId="0">
      <selection activeCell="A7" sqref="A7:XFD10"/>
    </sheetView>
  </sheetViews>
  <sheetFormatPr defaultColWidth="8.81640625" defaultRowHeight="14.5" x14ac:dyDescent="0.35"/>
  <cols>
    <col min="1" max="2" width="2.453125" customWidth="1"/>
    <col min="3" max="3" width="9.453125" customWidth="1"/>
    <col min="4" max="4" width="18.81640625" customWidth="1"/>
    <col min="5" max="5" width="20.1796875" customWidth="1"/>
    <col min="6" max="10" width="16.6328125" customWidth="1"/>
    <col min="11" max="11" width="11.1796875" bestFit="1" customWidth="1"/>
    <col min="12" max="51" width="16.6328125" customWidth="1"/>
  </cols>
  <sheetData>
    <row r="1" spans="3:51" ht="15" thickBot="1" x14ac:dyDescent="0.4"/>
    <row r="2" spans="3:51" s="3" customFormat="1" ht="23.5" x14ac:dyDescent="0.55000000000000004">
      <c r="C2" s="1"/>
      <c r="D2" s="2" t="s">
        <v>31</v>
      </c>
      <c r="E2" s="1"/>
      <c r="F2" s="288" t="s">
        <v>1</v>
      </c>
      <c r="G2" s="289"/>
      <c r="H2" s="289"/>
      <c r="I2" s="289"/>
      <c r="J2" s="289"/>
      <c r="K2" s="289"/>
      <c r="L2" s="289"/>
      <c r="M2" s="289"/>
      <c r="N2" s="289"/>
      <c r="O2" s="290"/>
      <c r="P2" s="291" t="s">
        <v>2</v>
      </c>
      <c r="Q2" s="292"/>
      <c r="R2" s="292"/>
      <c r="S2" s="292"/>
      <c r="T2" s="292"/>
      <c r="U2" s="292"/>
      <c r="V2" s="292"/>
      <c r="W2" s="292"/>
      <c r="X2" s="293"/>
      <c r="Y2" s="294" t="s">
        <v>3</v>
      </c>
      <c r="Z2" s="295"/>
      <c r="AA2" s="295"/>
      <c r="AB2" s="295"/>
      <c r="AC2" s="295"/>
      <c r="AD2" s="295"/>
      <c r="AE2" s="295"/>
      <c r="AF2" s="295"/>
      <c r="AG2" s="293"/>
      <c r="AH2" s="296" t="s">
        <v>4</v>
      </c>
      <c r="AI2" s="295"/>
      <c r="AJ2" s="295"/>
      <c r="AK2" s="295"/>
      <c r="AL2" s="295"/>
      <c r="AM2" s="295"/>
      <c r="AN2" s="295"/>
      <c r="AO2" s="295"/>
      <c r="AP2" s="295"/>
      <c r="AQ2" s="307" t="s">
        <v>5</v>
      </c>
      <c r="AR2" s="295"/>
      <c r="AS2" s="295"/>
      <c r="AT2" s="295"/>
      <c r="AU2" s="295"/>
      <c r="AV2" s="295"/>
      <c r="AW2" s="295"/>
      <c r="AX2" s="295"/>
      <c r="AY2" s="293"/>
    </row>
    <row r="3" spans="3:51" s="4" customFormat="1" ht="17.5" thickBot="1" x14ac:dyDescent="0.4">
      <c r="F3" s="328" t="s">
        <v>6</v>
      </c>
      <c r="G3" s="329"/>
      <c r="H3" s="329"/>
      <c r="I3" s="329"/>
      <c r="J3" s="329"/>
      <c r="K3" s="330"/>
      <c r="L3" s="331" t="s">
        <v>7</v>
      </c>
      <c r="M3" s="331"/>
      <c r="N3" s="331"/>
      <c r="O3" s="332"/>
      <c r="P3" s="328" t="s">
        <v>6</v>
      </c>
      <c r="Q3" s="329"/>
      <c r="R3" s="329"/>
      <c r="S3" s="329"/>
      <c r="T3" s="330"/>
      <c r="U3" s="331" t="s">
        <v>7</v>
      </c>
      <c r="V3" s="331"/>
      <c r="W3" s="331"/>
      <c r="X3" s="332"/>
      <c r="Y3" s="328" t="s">
        <v>6</v>
      </c>
      <c r="Z3" s="329"/>
      <c r="AA3" s="329"/>
      <c r="AB3" s="329"/>
      <c r="AC3" s="330"/>
      <c r="AD3" s="331" t="s">
        <v>7</v>
      </c>
      <c r="AE3" s="331"/>
      <c r="AF3" s="331"/>
      <c r="AG3" s="332"/>
      <c r="AH3" s="328" t="s">
        <v>6</v>
      </c>
      <c r="AI3" s="329"/>
      <c r="AJ3" s="329"/>
      <c r="AK3" s="329"/>
      <c r="AL3" s="330"/>
      <c r="AM3" s="331" t="s">
        <v>7</v>
      </c>
      <c r="AN3" s="331"/>
      <c r="AO3" s="331"/>
      <c r="AP3" s="332"/>
      <c r="AQ3" s="328" t="s">
        <v>6</v>
      </c>
      <c r="AR3" s="329"/>
      <c r="AS3" s="329"/>
      <c r="AT3" s="329"/>
      <c r="AU3" s="330"/>
      <c r="AV3" s="331" t="s">
        <v>7</v>
      </c>
      <c r="AW3" s="331"/>
      <c r="AX3" s="331"/>
      <c r="AY3" s="332"/>
    </row>
    <row r="4" spans="3:51" s="13" customFormat="1" ht="72.5" x14ac:dyDescent="0.35">
      <c r="C4" s="157" t="s">
        <v>8</v>
      </c>
      <c r="D4" s="158" t="s">
        <v>9</v>
      </c>
      <c r="E4" s="8" t="s">
        <v>10</v>
      </c>
      <c r="F4" s="8" t="s">
        <v>11</v>
      </c>
      <c r="G4" s="9" t="s">
        <v>12</v>
      </c>
      <c r="H4" s="9" t="s">
        <v>74</v>
      </c>
      <c r="I4" s="9" t="s">
        <v>13</v>
      </c>
      <c r="J4" s="9" t="s">
        <v>14</v>
      </c>
      <c r="K4" s="9" t="s">
        <v>15</v>
      </c>
      <c r="L4" s="8" t="s">
        <v>16</v>
      </c>
      <c r="M4" s="9" t="s">
        <v>17</v>
      </c>
      <c r="N4" s="9" t="s">
        <v>18</v>
      </c>
      <c r="O4" s="12" t="s">
        <v>19</v>
      </c>
      <c r="P4" s="8" t="s">
        <v>11</v>
      </c>
      <c r="Q4" s="9" t="s">
        <v>12</v>
      </c>
      <c r="R4" s="9" t="s">
        <v>13</v>
      </c>
      <c r="S4" s="9" t="s">
        <v>14</v>
      </c>
      <c r="T4" s="9" t="s">
        <v>15</v>
      </c>
      <c r="U4" s="8" t="s">
        <v>16</v>
      </c>
      <c r="V4" s="9" t="s">
        <v>17</v>
      </c>
      <c r="W4" s="9" t="s">
        <v>18</v>
      </c>
      <c r="X4" s="12" t="s">
        <v>19</v>
      </c>
      <c r="Y4" s="8" t="s">
        <v>11</v>
      </c>
      <c r="Z4" s="9" t="s">
        <v>12</v>
      </c>
      <c r="AA4" s="9" t="s">
        <v>13</v>
      </c>
      <c r="AB4" s="9" t="s">
        <v>14</v>
      </c>
      <c r="AC4" s="9" t="s">
        <v>15</v>
      </c>
      <c r="AD4" s="8" t="s">
        <v>16</v>
      </c>
      <c r="AE4" s="9" t="s">
        <v>17</v>
      </c>
      <c r="AF4" s="9" t="s">
        <v>18</v>
      </c>
      <c r="AG4" s="12" t="s">
        <v>19</v>
      </c>
      <c r="AH4" s="8" t="s">
        <v>11</v>
      </c>
      <c r="AI4" s="9" t="s">
        <v>12</v>
      </c>
      <c r="AJ4" s="9" t="s">
        <v>13</v>
      </c>
      <c r="AK4" s="9" t="s">
        <v>14</v>
      </c>
      <c r="AL4" s="9" t="s">
        <v>15</v>
      </c>
      <c r="AM4" s="8" t="s">
        <v>16</v>
      </c>
      <c r="AN4" s="9" t="s">
        <v>17</v>
      </c>
      <c r="AO4" s="9" t="s">
        <v>18</v>
      </c>
      <c r="AP4" s="12" t="s">
        <v>19</v>
      </c>
      <c r="AQ4" s="8" t="s">
        <v>11</v>
      </c>
      <c r="AR4" s="9" t="s">
        <v>12</v>
      </c>
      <c r="AS4" s="9" t="s">
        <v>13</v>
      </c>
      <c r="AT4" s="9" t="s">
        <v>14</v>
      </c>
      <c r="AU4" s="9" t="s">
        <v>15</v>
      </c>
      <c r="AV4" s="8" t="s">
        <v>16</v>
      </c>
      <c r="AW4" s="9" t="s">
        <v>17</v>
      </c>
      <c r="AX4" s="9" t="s">
        <v>18</v>
      </c>
      <c r="AY4" s="12" t="s">
        <v>19</v>
      </c>
    </row>
    <row r="5" spans="3:51" x14ac:dyDescent="0.35">
      <c r="C5" s="163">
        <v>1</v>
      </c>
      <c r="D5" s="164" t="s">
        <v>32</v>
      </c>
      <c r="E5" s="167">
        <f>SUM(F5:K5)</f>
        <v>114419.28731999989</v>
      </c>
      <c r="F5" s="167">
        <v>1.431748</v>
      </c>
      <c r="G5" s="167">
        <v>43333.984107999946</v>
      </c>
      <c r="H5" s="167"/>
      <c r="I5" s="167">
        <v>65583.625143999947</v>
      </c>
      <c r="J5" s="167">
        <v>4778.5968569999959</v>
      </c>
      <c r="K5" s="167">
        <v>721.64946300000008</v>
      </c>
      <c r="L5" s="167">
        <v>0</v>
      </c>
      <c r="M5" s="167">
        <v>3542.3100000000004</v>
      </c>
      <c r="N5" s="167">
        <v>8777.43</v>
      </c>
      <c r="O5" s="167">
        <v>2887.29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</row>
    <row r="6" spans="3:51" x14ac:dyDescent="0.35">
      <c r="C6" s="163">
        <v>2</v>
      </c>
      <c r="D6" s="164" t="s">
        <v>33</v>
      </c>
      <c r="E6" s="167">
        <f t="shared" ref="E6:E11" si="0">SUM(F6:K6)</f>
        <v>211881.61534700013</v>
      </c>
      <c r="F6" s="167">
        <v>0</v>
      </c>
      <c r="G6" s="167">
        <v>85876.915495999972</v>
      </c>
      <c r="H6" s="167">
        <v>97.345910000000003</v>
      </c>
      <c r="I6" s="167">
        <v>80443.560066000122</v>
      </c>
      <c r="J6" s="167">
        <v>44542.11650900005</v>
      </c>
      <c r="K6" s="167">
        <v>921.67736599999978</v>
      </c>
      <c r="L6" s="167">
        <v>0</v>
      </c>
      <c r="M6" s="167">
        <v>6389.729999999995</v>
      </c>
      <c r="N6" s="167">
        <v>12149.369999999995</v>
      </c>
      <c r="O6" s="167">
        <v>7148.4299999999994</v>
      </c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</row>
    <row r="7" spans="3:51" s="44" customFormat="1" x14ac:dyDescent="0.35">
      <c r="C7" s="159">
        <v>3</v>
      </c>
      <c r="D7" s="160" t="s">
        <v>34</v>
      </c>
      <c r="E7" s="162">
        <f t="shared" si="0"/>
        <v>168945.99744800007</v>
      </c>
      <c r="F7" s="162">
        <v>565.81547500000011</v>
      </c>
      <c r="G7" s="162">
        <v>81605.327220000021</v>
      </c>
      <c r="H7" s="162"/>
      <c r="I7" s="162">
        <v>75422.259636000075</v>
      </c>
      <c r="J7" s="162">
        <v>10160.335352999997</v>
      </c>
      <c r="K7" s="162">
        <v>1192.2597639999997</v>
      </c>
      <c r="L7" s="162">
        <v>1.71</v>
      </c>
      <c r="M7" s="162">
        <v>4099.6799999999957</v>
      </c>
      <c r="N7" s="162">
        <v>10914.569999999991</v>
      </c>
      <c r="O7" s="162">
        <v>5335.92</v>
      </c>
      <c r="P7" s="162">
        <v>24.680864000000003</v>
      </c>
      <c r="Q7" s="162">
        <v>11165.120448</v>
      </c>
      <c r="R7" s="162">
        <v>2578.6518119999969</v>
      </c>
      <c r="S7" s="162">
        <v>62.93416999999998</v>
      </c>
      <c r="T7" s="162">
        <v>7.8049320000000009</v>
      </c>
      <c r="U7" s="162">
        <v>0</v>
      </c>
      <c r="V7" s="162">
        <v>90.899999999999991</v>
      </c>
      <c r="W7" s="162">
        <v>54.81</v>
      </c>
      <c r="X7" s="162">
        <v>332.90999999999997</v>
      </c>
      <c r="Y7" s="162">
        <v>37.248258</v>
      </c>
      <c r="Z7" s="162">
        <v>66534.829103000011</v>
      </c>
      <c r="AA7" s="162">
        <v>66428.891806999993</v>
      </c>
      <c r="AB7" s="162">
        <v>9741.2473679999966</v>
      </c>
      <c r="AC7" s="162">
        <v>1124.6022449999998</v>
      </c>
      <c r="AD7" s="162">
        <v>0</v>
      </c>
      <c r="AE7" s="162">
        <v>3464.0099999999966</v>
      </c>
      <c r="AF7" s="162">
        <v>9106.8299999999963</v>
      </c>
      <c r="AG7" s="162">
        <v>4618.8</v>
      </c>
      <c r="AH7" s="162">
        <v>0</v>
      </c>
      <c r="AI7" s="162">
        <v>0</v>
      </c>
      <c r="AJ7" s="162">
        <v>0</v>
      </c>
      <c r="AK7" s="162">
        <v>0</v>
      </c>
      <c r="AL7" s="162">
        <v>0</v>
      </c>
      <c r="AM7" s="162">
        <v>0</v>
      </c>
      <c r="AN7" s="162">
        <v>0</v>
      </c>
      <c r="AO7" s="162">
        <v>0</v>
      </c>
      <c r="AP7" s="162">
        <v>0</v>
      </c>
      <c r="AQ7" s="162">
        <f>F7-(P7+Y7+AH7)</f>
        <v>503.8863530000001</v>
      </c>
      <c r="AR7" s="162">
        <f>G7-(Q7+Z7+AI7)</f>
        <v>3905.3776690000086</v>
      </c>
      <c r="AS7" s="162">
        <f t="shared" ref="AS7:AY7" si="1">I7-(R7+AA7+AJ7)</f>
        <v>6414.7160170000861</v>
      </c>
      <c r="AT7" s="162">
        <f t="shared" si="1"/>
        <v>356.15381499999967</v>
      </c>
      <c r="AU7" s="162">
        <f t="shared" si="1"/>
        <v>59.852586999999858</v>
      </c>
      <c r="AV7" s="162">
        <f t="shared" si="1"/>
        <v>1.71</v>
      </c>
      <c r="AW7" s="162">
        <f t="shared" si="1"/>
        <v>544.76999999999907</v>
      </c>
      <c r="AX7" s="162">
        <f t="shared" si="1"/>
        <v>1752.9299999999948</v>
      </c>
      <c r="AY7" s="162">
        <f t="shared" si="1"/>
        <v>384.21000000000004</v>
      </c>
    </row>
    <row r="8" spans="3:51" s="44" customFormat="1" x14ac:dyDescent="0.35">
      <c r="C8" s="159">
        <v>4</v>
      </c>
      <c r="D8" s="160" t="s">
        <v>35</v>
      </c>
      <c r="E8" s="162">
        <f t="shared" si="0"/>
        <v>198356.29454199987</v>
      </c>
      <c r="F8" s="162">
        <v>384.60015199999998</v>
      </c>
      <c r="G8" s="162">
        <v>99440.697914000004</v>
      </c>
      <c r="H8" s="162"/>
      <c r="I8" s="162">
        <v>92897.215893999863</v>
      </c>
      <c r="J8" s="162">
        <v>4211.1226449999995</v>
      </c>
      <c r="K8" s="162">
        <v>1422.6579369999986</v>
      </c>
      <c r="L8" s="162">
        <v>0</v>
      </c>
      <c r="M8" s="162">
        <v>4783.0499999999956</v>
      </c>
      <c r="N8" s="162">
        <v>8260.8300000000163</v>
      </c>
      <c r="O8" s="162">
        <v>7214.8499999999995</v>
      </c>
      <c r="P8" s="162">
        <v>342.35403400000001</v>
      </c>
      <c r="Q8" s="162">
        <v>46205.349334999992</v>
      </c>
      <c r="R8" s="162">
        <v>36143.252315999947</v>
      </c>
      <c r="S8" s="162">
        <v>1301.5599780000002</v>
      </c>
      <c r="T8" s="162">
        <v>349.50876600000026</v>
      </c>
      <c r="U8" s="162">
        <v>0</v>
      </c>
      <c r="V8" s="162">
        <v>1666.71</v>
      </c>
      <c r="W8" s="162">
        <v>2318.3099999999968</v>
      </c>
      <c r="X8" s="162">
        <v>3164.94</v>
      </c>
      <c r="Y8" s="162">
        <v>42.246118000000003</v>
      </c>
      <c r="Z8" s="162">
        <v>43943.077379999988</v>
      </c>
      <c r="AA8" s="162">
        <v>43305.160708999996</v>
      </c>
      <c r="AB8" s="162">
        <v>2616.3729570000032</v>
      </c>
      <c r="AC8" s="162">
        <v>511.93242199999997</v>
      </c>
      <c r="AD8" s="162">
        <v>0</v>
      </c>
      <c r="AE8" s="162">
        <v>2597.9399999999996</v>
      </c>
      <c r="AF8" s="162">
        <v>4651.5599999999995</v>
      </c>
      <c r="AG8" s="162">
        <v>3288.06</v>
      </c>
      <c r="AH8" s="162">
        <v>0</v>
      </c>
      <c r="AI8" s="162">
        <v>0</v>
      </c>
      <c r="AJ8" s="162">
        <v>0</v>
      </c>
      <c r="AK8" s="162">
        <v>0</v>
      </c>
      <c r="AL8" s="162">
        <v>0</v>
      </c>
      <c r="AM8" s="162">
        <v>0</v>
      </c>
      <c r="AN8" s="162">
        <v>0</v>
      </c>
      <c r="AO8" s="162">
        <v>0</v>
      </c>
      <c r="AP8" s="162">
        <v>0</v>
      </c>
      <c r="AQ8" s="162">
        <f t="shared" ref="AQ8:AQ10" si="2">F8-(P8+Y8+AH8)</f>
        <v>0</v>
      </c>
      <c r="AR8" s="162">
        <f t="shared" ref="AR8:AR10" si="3">G8-(Q8+Z8+AI8)</f>
        <v>9292.2711990000244</v>
      </c>
      <c r="AS8" s="162">
        <f t="shared" ref="AS8:AS10" si="4">I8-(R8+AA8+AJ8)</f>
        <v>13448.802868999919</v>
      </c>
      <c r="AT8" s="162">
        <f t="shared" ref="AT8:AT10" si="5">J8-(S8+AB8+AK8)</f>
        <v>293.18970999999601</v>
      </c>
      <c r="AU8" s="162">
        <f t="shared" ref="AU8:AU10" si="6">K8-(T8+AC8+AL8)</f>
        <v>561.21674899999834</v>
      </c>
      <c r="AV8" s="162">
        <f t="shared" ref="AV8:AV10" si="7">L8-(U8+AD8+AM8)</f>
        <v>0</v>
      </c>
      <c r="AW8" s="162">
        <f t="shared" ref="AW8:AW10" si="8">M8-(V8+AE8+AN8)</f>
        <v>518.399999999996</v>
      </c>
      <c r="AX8" s="162">
        <f t="shared" ref="AX8:AX10" si="9">N8-(W8+AF8+AO8)</f>
        <v>1290.96000000002</v>
      </c>
      <c r="AY8" s="162">
        <f t="shared" ref="AY8:AY10" si="10">O8-(X8+AG8+AP8)</f>
        <v>761.84999999999945</v>
      </c>
    </row>
    <row r="9" spans="3:51" s="44" customFormat="1" x14ac:dyDescent="0.35">
      <c r="C9" s="159">
        <v>5</v>
      </c>
      <c r="D9" s="160" t="s">
        <v>36</v>
      </c>
      <c r="E9" s="162">
        <f t="shared" si="0"/>
        <v>213438.11655200002</v>
      </c>
      <c r="F9" s="162">
        <v>6551.4922870000019</v>
      </c>
      <c r="G9" s="162">
        <v>77562.517285000009</v>
      </c>
      <c r="H9" s="162"/>
      <c r="I9" s="162">
        <v>115028.27482200002</v>
      </c>
      <c r="J9" s="162">
        <v>11361.561591999998</v>
      </c>
      <c r="K9" s="162">
        <v>2934.2705660000029</v>
      </c>
      <c r="L9" s="162">
        <v>8.4599999999999991</v>
      </c>
      <c r="M9" s="162">
        <v>7994.7900000000018</v>
      </c>
      <c r="N9" s="162">
        <v>11754.089999999987</v>
      </c>
      <c r="O9" s="162">
        <v>6592.32</v>
      </c>
      <c r="P9" s="162">
        <v>504.08837700000015</v>
      </c>
      <c r="Q9" s="162">
        <v>15438.322312000006</v>
      </c>
      <c r="R9" s="162">
        <v>13529.441995000001</v>
      </c>
      <c r="S9" s="162">
        <v>1412.3282889999996</v>
      </c>
      <c r="T9" s="162">
        <v>77.116476999999989</v>
      </c>
      <c r="U9" s="162">
        <v>1.08</v>
      </c>
      <c r="V9" s="162">
        <v>1132.1999999999996</v>
      </c>
      <c r="W9" s="162">
        <v>1255.5900000000001</v>
      </c>
      <c r="X9" s="162">
        <v>1224.27</v>
      </c>
      <c r="Y9" s="162">
        <v>11.389526</v>
      </c>
      <c r="Z9" s="162">
        <v>29672.479762000024</v>
      </c>
      <c r="AA9" s="162">
        <v>51827.104446999991</v>
      </c>
      <c r="AB9" s="162">
        <v>2754.0384249999961</v>
      </c>
      <c r="AC9" s="162">
        <v>798.52748899999949</v>
      </c>
      <c r="AD9" s="162">
        <v>0</v>
      </c>
      <c r="AE9" s="162">
        <v>4087.619999999999</v>
      </c>
      <c r="AF9" s="162">
        <v>5796.8999999999978</v>
      </c>
      <c r="AG9" s="162">
        <v>3078.45</v>
      </c>
      <c r="AH9" s="162">
        <v>5536.3753370000022</v>
      </c>
      <c r="AI9" s="162">
        <v>14407.978023999998</v>
      </c>
      <c r="AJ9" s="162">
        <v>28089.01959</v>
      </c>
      <c r="AK9" s="162">
        <v>1685.4534679999992</v>
      </c>
      <c r="AL9" s="162">
        <v>320.89125400000006</v>
      </c>
      <c r="AM9" s="162">
        <v>2.6100000000000003</v>
      </c>
      <c r="AN9" s="162">
        <v>289.44000000000028</v>
      </c>
      <c r="AO9" s="162">
        <v>1738.8</v>
      </c>
      <c r="AP9" s="162">
        <v>747.36</v>
      </c>
      <c r="AQ9" s="162">
        <f t="shared" si="2"/>
        <v>499.63904699999966</v>
      </c>
      <c r="AR9" s="162">
        <f t="shared" si="3"/>
        <v>18043.737186999984</v>
      </c>
      <c r="AS9" s="162">
        <f t="shared" si="4"/>
        <v>21582.708790000033</v>
      </c>
      <c r="AT9" s="162">
        <f t="shared" si="5"/>
        <v>5509.7414100000024</v>
      </c>
      <c r="AU9" s="162">
        <f t="shared" si="6"/>
        <v>1737.7353460000033</v>
      </c>
      <c r="AV9" s="162">
        <f t="shared" si="7"/>
        <v>4.7699999999999987</v>
      </c>
      <c r="AW9" s="162">
        <f t="shared" si="8"/>
        <v>2485.5300000000025</v>
      </c>
      <c r="AX9" s="162">
        <f t="shared" si="9"/>
        <v>2962.7999999999902</v>
      </c>
      <c r="AY9" s="162">
        <f t="shared" si="10"/>
        <v>1542.2400000000007</v>
      </c>
    </row>
    <row r="10" spans="3:51" s="44" customFormat="1" x14ac:dyDescent="0.35">
      <c r="C10" s="159">
        <v>6</v>
      </c>
      <c r="D10" s="160" t="s">
        <v>37</v>
      </c>
      <c r="E10" s="162">
        <f t="shared" si="0"/>
        <v>161609.71630200019</v>
      </c>
      <c r="F10" s="162">
        <v>8297.737296999996</v>
      </c>
      <c r="G10" s="162">
        <v>82715.106027000002</v>
      </c>
      <c r="H10" s="162"/>
      <c r="I10" s="162">
        <v>52132.911169000203</v>
      </c>
      <c r="J10" s="162">
        <v>17709.730412999994</v>
      </c>
      <c r="K10" s="162">
        <v>754.23139600000036</v>
      </c>
      <c r="L10" s="162">
        <v>213.12000000000023</v>
      </c>
      <c r="M10" s="162">
        <v>7108.4699999999903</v>
      </c>
      <c r="N10" s="162">
        <v>5523.03</v>
      </c>
      <c r="O10" s="162">
        <v>5891.76</v>
      </c>
      <c r="P10" s="162">
        <v>2376.4662720000006</v>
      </c>
      <c r="Q10" s="162">
        <v>15428.606607</v>
      </c>
      <c r="R10" s="162">
        <v>3972.073428999995</v>
      </c>
      <c r="S10" s="162">
        <v>1151.8716889999998</v>
      </c>
      <c r="T10" s="162">
        <v>172.82536399999995</v>
      </c>
      <c r="U10" s="162">
        <v>26.72999999999999</v>
      </c>
      <c r="V10" s="162">
        <v>626.66999999999996</v>
      </c>
      <c r="W10" s="162">
        <v>353.60999999999979</v>
      </c>
      <c r="X10" s="162">
        <v>660.06</v>
      </c>
      <c r="Y10" s="162">
        <v>5317.0907629999983</v>
      </c>
      <c r="Z10" s="162">
        <v>52698.996788000004</v>
      </c>
      <c r="AA10" s="162">
        <v>32289.484745000049</v>
      </c>
      <c r="AB10" s="162">
        <v>3897.6800070000004</v>
      </c>
      <c r="AC10" s="162">
        <v>354.01418699999982</v>
      </c>
      <c r="AD10" s="162">
        <v>168.48</v>
      </c>
      <c r="AE10" s="162">
        <v>5062.6799999999985</v>
      </c>
      <c r="AF10" s="162">
        <v>3329.5499999999961</v>
      </c>
      <c r="AG10" s="162">
        <v>3834.0899999999997</v>
      </c>
      <c r="AH10" s="162">
        <v>0</v>
      </c>
      <c r="AI10" s="162">
        <v>0</v>
      </c>
      <c r="AJ10" s="162">
        <v>0</v>
      </c>
      <c r="AK10" s="162">
        <v>0</v>
      </c>
      <c r="AL10" s="162">
        <v>0</v>
      </c>
      <c r="AM10" s="162">
        <v>0</v>
      </c>
      <c r="AN10" s="162">
        <v>0</v>
      </c>
      <c r="AO10" s="162">
        <v>0</v>
      </c>
      <c r="AP10" s="162">
        <v>0</v>
      </c>
      <c r="AQ10" s="162">
        <f t="shared" si="2"/>
        <v>604.18026199999713</v>
      </c>
      <c r="AR10" s="162">
        <f t="shared" si="3"/>
        <v>14587.502632000003</v>
      </c>
      <c r="AS10" s="162">
        <f t="shared" si="4"/>
        <v>15871.352995000161</v>
      </c>
      <c r="AT10" s="162">
        <f t="shared" si="5"/>
        <v>12660.178716999993</v>
      </c>
      <c r="AU10" s="162">
        <f t="shared" si="6"/>
        <v>227.39184500000056</v>
      </c>
      <c r="AV10" s="162">
        <f t="shared" si="7"/>
        <v>17.910000000000252</v>
      </c>
      <c r="AW10" s="162">
        <f t="shared" si="8"/>
        <v>1419.1199999999917</v>
      </c>
      <c r="AX10" s="162">
        <f t="shared" si="9"/>
        <v>1839.870000000004</v>
      </c>
      <c r="AY10" s="162">
        <f t="shared" si="10"/>
        <v>1397.6100000000006</v>
      </c>
    </row>
    <row r="11" spans="3:51" x14ac:dyDescent="0.35">
      <c r="C11" s="163">
        <v>7</v>
      </c>
      <c r="D11" s="171" t="s">
        <v>38</v>
      </c>
      <c r="E11" s="167">
        <f t="shared" si="0"/>
        <v>115233.89078800002</v>
      </c>
      <c r="F11" s="167">
        <v>1211.089984</v>
      </c>
      <c r="G11" s="167">
        <v>56316.503921000025</v>
      </c>
      <c r="H11" s="167"/>
      <c r="I11" s="167">
        <v>54480.838848999992</v>
      </c>
      <c r="J11" s="167">
        <v>2723.5932040000007</v>
      </c>
      <c r="K11" s="167">
        <v>501.86482999999987</v>
      </c>
      <c r="L11" s="167">
        <v>0</v>
      </c>
      <c r="M11" s="167">
        <v>1949.8499999999983</v>
      </c>
      <c r="N11" s="167">
        <v>4703.3999999999996</v>
      </c>
      <c r="O11" s="167">
        <v>1741.1399999999999</v>
      </c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</row>
    <row r="12" spans="3:51" x14ac:dyDescent="0.35">
      <c r="C12" s="14"/>
      <c r="D12" s="15"/>
      <c r="E12" s="16"/>
      <c r="F12" s="19"/>
      <c r="G12" s="20"/>
      <c r="H12" s="20"/>
      <c r="I12" s="20"/>
      <c r="J12" s="20"/>
      <c r="K12" s="21"/>
      <c r="L12" s="19"/>
      <c r="M12" s="20"/>
      <c r="N12" s="20"/>
      <c r="O12" s="21"/>
      <c r="P12" s="16"/>
      <c r="Q12" s="22"/>
      <c r="R12" s="22"/>
      <c r="S12" s="22"/>
      <c r="T12" s="23"/>
      <c r="U12" s="16"/>
      <c r="V12" s="22"/>
      <c r="W12" s="22"/>
      <c r="X12" s="23"/>
      <c r="Y12" s="16"/>
      <c r="Z12" s="22"/>
      <c r="AA12" s="22"/>
      <c r="AB12" s="22"/>
      <c r="AC12" s="23"/>
      <c r="AD12" s="16"/>
      <c r="AE12" s="22"/>
      <c r="AF12" s="22"/>
      <c r="AG12" s="23"/>
      <c r="AH12" s="16"/>
      <c r="AI12" s="22"/>
      <c r="AJ12" s="22"/>
      <c r="AK12" s="22"/>
      <c r="AL12" s="23"/>
      <c r="AM12" s="16"/>
      <c r="AN12" s="22"/>
      <c r="AO12" s="22"/>
      <c r="AP12" s="23"/>
      <c r="AQ12" s="16"/>
      <c r="AR12" s="22"/>
      <c r="AS12" s="22"/>
      <c r="AT12" s="22"/>
      <c r="AU12" s="23"/>
      <c r="AV12" s="16"/>
      <c r="AW12" s="22"/>
      <c r="AX12" s="22"/>
      <c r="AY12" s="23"/>
    </row>
    <row r="13" spans="3:51" x14ac:dyDescent="0.35">
      <c r="C13" s="16"/>
      <c r="D13" s="22"/>
      <c r="E13" s="16"/>
      <c r="F13" s="19"/>
      <c r="G13" s="20"/>
      <c r="H13" s="20"/>
      <c r="I13" s="20"/>
      <c r="J13" s="20"/>
      <c r="K13" s="21"/>
      <c r="L13" s="19"/>
      <c r="M13" s="20"/>
      <c r="N13" s="20"/>
      <c r="O13" s="21"/>
      <c r="P13" s="16"/>
      <c r="Q13" s="22"/>
      <c r="R13" s="22"/>
      <c r="S13" s="22"/>
      <c r="T13" s="23"/>
      <c r="U13" s="16"/>
      <c r="V13" s="22"/>
      <c r="W13" s="22"/>
      <c r="X13" s="23"/>
      <c r="Y13" s="16"/>
      <c r="Z13" s="22"/>
      <c r="AA13" s="22"/>
      <c r="AB13" s="22"/>
      <c r="AC13" s="23"/>
      <c r="AD13" s="16"/>
      <c r="AE13" s="22"/>
      <c r="AF13" s="22"/>
      <c r="AG13" s="23"/>
      <c r="AH13" s="16"/>
      <c r="AI13" s="22"/>
      <c r="AJ13" s="22"/>
      <c r="AK13" s="22"/>
      <c r="AL13" s="23"/>
      <c r="AM13" s="16"/>
      <c r="AN13" s="22"/>
      <c r="AO13" s="22"/>
      <c r="AP13" s="23"/>
      <c r="AQ13" s="16"/>
      <c r="AR13" s="22"/>
      <c r="AS13" s="22"/>
      <c r="AT13" s="22"/>
      <c r="AU13" s="23"/>
      <c r="AV13" s="16"/>
      <c r="AW13" s="22"/>
      <c r="AX13" s="22"/>
      <c r="AY13" s="23"/>
    </row>
    <row r="14" spans="3:51" x14ac:dyDescent="0.35">
      <c r="C14" s="16"/>
      <c r="D14" s="22"/>
      <c r="E14" s="16"/>
      <c r="F14" s="19"/>
      <c r="G14" s="20"/>
      <c r="H14" s="20"/>
      <c r="I14" s="20"/>
      <c r="J14" s="20"/>
      <c r="K14" s="21"/>
      <c r="L14" s="19"/>
      <c r="M14" s="20"/>
      <c r="N14" s="20"/>
      <c r="O14" s="21"/>
      <c r="P14" s="16"/>
      <c r="Q14" s="22"/>
      <c r="R14" s="22"/>
      <c r="S14" s="22"/>
      <c r="T14" s="23"/>
      <c r="U14" s="16"/>
      <c r="V14" s="22"/>
      <c r="W14" s="22"/>
      <c r="X14" s="23"/>
      <c r="Y14" s="16"/>
      <c r="Z14" s="22"/>
      <c r="AA14" s="22"/>
      <c r="AB14" s="22"/>
      <c r="AC14" s="23"/>
      <c r="AD14" s="16"/>
      <c r="AE14" s="22"/>
      <c r="AF14" s="22"/>
      <c r="AG14" s="23"/>
      <c r="AH14" s="16"/>
      <c r="AI14" s="22"/>
      <c r="AJ14" s="22"/>
      <c r="AK14" s="22"/>
      <c r="AL14" s="23"/>
      <c r="AM14" s="16"/>
      <c r="AN14" s="22"/>
      <c r="AO14" s="22"/>
      <c r="AP14" s="23"/>
      <c r="AQ14" s="16"/>
      <c r="AR14" s="22"/>
      <c r="AS14" s="22"/>
      <c r="AT14" s="22"/>
      <c r="AU14" s="23"/>
      <c r="AV14" s="16"/>
      <c r="AW14" s="22"/>
      <c r="AX14" s="22"/>
      <c r="AY14" s="23"/>
    </row>
    <row r="15" spans="3:51" x14ac:dyDescent="0.35">
      <c r="C15" s="16"/>
      <c r="D15" s="22"/>
      <c r="E15" s="16"/>
      <c r="F15" s="19"/>
      <c r="G15" s="20"/>
      <c r="H15" s="20"/>
      <c r="I15" s="20"/>
      <c r="J15" s="20"/>
      <c r="K15" s="21"/>
      <c r="L15" s="19"/>
      <c r="M15" s="20"/>
      <c r="N15" s="20"/>
      <c r="O15" s="21"/>
      <c r="P15" s="16"/>
      <c r="Q15" s="22"/>
      <c r="R15" s="22"/>
      <c r="S15" s="22"/>
      <c r="T15" s="23"/>
      <c r="U15" s="16"/>
      <c r="V15" s="22"/>
      <c r="W15" s="22"/>
      <c r="X15" s="23"/>
      <c r="Y15" s="16"/>
      <c r="Z15" s="22"/>
      <c r="AA15" s="22"/>
      <c r="AB15" s="22"/>
      <c r="AC15" s="23"/>
      <c r="AD15" s="16"/>
      <c r="AE15" s="22"/>
      <c r="AF15" s="22"/>
      <c r="AG15" s="23"/>
      <c r="AH15" s="16"/>
      <c r="AI15" s="22"/>
      <c r="AJ15" s="22"/>
      <c r="AK15" s="22"/>
      <c r="AL15" s="23"/>
      <c r="AM15" s="16"/>
      <c r="AN15" s="22"/>
      <c r="AO15" s="22"/>
      <c r="AP15" s="23"/>
      <c r="AQ15" s="16"/>
      <c r="AR15" s="22"/>
      <c r="AS15" s="22"/>
      <c r="AT15" s="22"/>
      <c r="AU15" s="23"/>
      <c r="AV15" s="16"/>
      <c r="AW15" s="22"/>
      <c r="AX15" s="22"/>
      <c r="AY15" s="23"/>
    </row>
    <row r="16" spans="3:51" x14ac:dyDescent="0.35">
      <c r="C16" s="16"/>
      <c r="D16" s="22"/>
      <c r="E16" s="16"/>
      <c r="F16" s="19"/>
      <c r="G16" s="20"/>
      <c r="H16" s="20"/>
      <c r="I16" s="20"/>
      <c r="J16" s="20"/>
      <c r="K16" s="21"/>
      <c r="L16" s="19"/>
      <c r="M16" s="20"/>
      <c r="N16" s="20"/>
      <c r="O16" s="21"/>
      <c r="P16" s="16"/>
      <c r="Q16" s="22"/>
      <c r="R16" s="22"/>
      <c r="S16" s="22"/>
      <c r="T16" s="23"/>
      <c r="U16" s="16"/>
      <c r="V16" s="22"/>
      <c r="W16" s="22"/>
      <c r="X16" s="23"/>
      <c r="Y16" s="16"/>
      <c r="Z16" s="22"/>
      <c r="AA16" s="22"/>
      <c r="AB16" s="22"/>
      <c r="AC16" s="23"/>
      <c r="AD16" s="16"/>
      <c r="AE16" s="22"/>
      <c r="AF16" s="22"/>
      <c r="AG16" s="23"/>
      <c r="AH16" s="16"/>
      <c r="AI16" s="22"/>
      <c r="AJ16" s="22"/>
      <c r="AK16" s="22"/>
      <c r="AL16" s="23"/>
      <c r="AM16" s="16"/>
      <c r="AN16" s="22"/>
      <c r="AO16" s="22"/>
      <c r="AP16" s="23"/>
      <c r="AQ16" s="16"/>
      <c r="AR16" s="22"/>
      <c r="AS16" s="22"/>
      <c r="AT16" s="22"/>
      <c r="AU16" s="23"/>
      <c r="AV16" s="16"/>
      <c r="AW16" s="22"/>
      <c r="AX16" s="22"/>
      <c r="AY16" s="23"/>
    </row>
    <row r="17" spans="3:51" x14ac:dyDescent="0.35">
      <c r="C17" s="16"/>
      <c r="D17" s="22"/>
      <c r="E17" s="16"/>
      <c r="F17" s="19"/>
      <c r="G17" s="20"/>
      <c r="H17" s="20"/>
      <c r="I17" s="20"/>
      <c r="J17" s="20"/>
      <c r="K17" s="21"/>
      <c r="L17" s="19"/>
      <c r="M17" s="20"/>
      <c r="N17" s="20"/>
      <c r="O17" s="21"/>
      <c r="P17" s="16"/>
      <c r="Q17" s="22"/>
      <c r="R17" s="22"/>
      <c r="S17" s="22"/>
      <c r="T17" s="23"/>
      <c r="U17" s="16"/>
      <c r="V17" s="22"/>
      <c r="W17" s="22"/>
      <c r="X17" s="23"/>
      <c r="Y17" s="16"/>
      <c r="Z17" s="22"/>
      <c r="AA17" s="22"/>
      <c r="AB17" s="22"/>
      <c r="AC17" s="23"/>
      <c r="AD17" s="16"/>
      <c r="AE17" s="22"/>
      <c r="AF17" s="22"/>
      <c r="AG17" s="23"/>
      <c r="AH17" s="16"/>
      <c r="AI17" s="22"/>
      <c r="AJ17" s="22"/>
      <c r="AK17" s="22"/>
      <c r="AL17" s="23"/>
      <c r="AM17" s="16"/>
      <c r="AN17" s="22"/>
      <c r="AO17" s="22"/>
      <c r="AP17" s="23"/>
      <c r="AQ17" s="16"/>
      <c r="AR17" s="22"/>
      <c r="AS17" s="22"/>
      <c r="AT17" s="22"/>
      <c r="AU17" s="23"/>
      <c r="AV17" s="16"/>
      <c r="AW17" s="22"/>
      <c r="AX17" s="22"/>
      <c r="AY17" s="23"/>
    </row>
    <row r="18" spans="3:51" x14ac:dyDescent="0.35">
      <c r="C18" s="16"/>
      <c r="D18" s="22"/>
      <c r="E18" s="16"/>
      <c r="F18" s="19"/>
      <c r="G18" s="20"/>
      <c r="H18" s="20"/>
      <c r="I18" s="20"/>
      <c r="J18" s="20"/>
      <c r="K18" s="21"/>
      <c r="L18" s="19"/>
      <c r="M18" s="20"/>
      <c r="N18" s="20"/>
      <c r="O18" s="21"/>
      <c r="P18" s="16"/>
      <c r="Q18" s="22"/>
      <c r="R18" s="22"/>
      <c r="S18" s="22"/>
      <c r="T18" s="23"/>
      <c r="U18" s="16"/>
      <c r="V18" s="22"/>
      <c r="W18" s="22"/>
      <c r="X18" s="23"/>
      <c r="Y18" s="16"/>
      <c r="Z18" s="22"/>
      <c r="AA18" s="22"/>
      <c r="AB18" s="22"/>
      <c r="AC18" s="23"/>
      <c r="AD18" s="16"/>
      <c r="AE18" s="22"/>
      <c r="AF18" s="22"/>
      <c r="AG18" s="23"/>
      <c r="AH18" s="16"/>
      <c r="AI18" s="22"/>
      <c r="AJ18" s="22"/>
      <c r="AK18" s="22"/>
      <c r="AL18" s="23"/>
      <c r="AM18" s="16"/>
      <c r="AN18" s="22"/>
      <c r="AO18" s="22"/>
      <c r="AP18" s="23"/>
      <c r="AQ18" s="16"/>
      <c r="AR18" s="22"/>
      <c r="AS18" s="22"/>
      <c r="AT18" s="22"/>
      <c r="AU18" s="23"/>
      <c r="AV18" s="16"/>
      <c r="AW18" s="22"/>
      <c r="AX18" s="22"/>
      <c r="AY18" s="23"/>
    </row>
    <row r="19" spans="3:51" x14ac:dyDescent="0.35">
      <c r="C19" s="16"/>
      <c r="D19" s="22"/>
      <c r="E19" s="16"/>
      <c r="F19" s="19"/>
      <c r="G19" s="20"/>
      <c r="H19" s="20"/>
      <c r="I19" s="20"/>
      <c r="J19" s="20"/>
      <c r="K19" s="21"/>
      <c r="L19" s="19"/>
      <c r="M19" s="20"/>
      <c r="N19" s="20"/>
      <c r="O19" s="21"/>
      <c r="P19" s="16"/>
      <c r="Q19" s="22"/>
      <c r="R19" s="22"/>
      <c r="S19" s="22"/>
      <c r="T19" s="23"/>
      <c r="U19" s="16"/>
      <c r="V19" s="22"/>
      <c r="W19" s="22"/>
      <c r="X19" s="23"/>
      <c r="Y19" s="16"/>
      <c r="Z19" s="22"/>
      <c r="AA19" s="22"/>
      <c r="AB19" s="22"/>
      <c r="AC19" s="23"/>
      <c r="AD19" s="16"/>
      <c r="AE19" s="22"/>
      <c r="AF19" s="22"/>
      <c r="AG19" s="23"/>
      <c r="AH19" s="16"/>
      <c r="AI19" s="22"/>
      <c r="AJ19" s="22"/>
      <c r="AK19" s="22"/>
      <c r="AL19" s="23"/>
      <c r="AM19" s="16"/>
      <c r="AN19" s="22"/>
      <c r="AO19" s="22"/>
      <c r="AP19" s="23"/>
      <c r="AQ19" s="16"/>
      <c r="AR19" s="22"/>
      <c r="AS19" s="22"/>
      <c r="AT19" s="22"/>
      <c r="AU19" s="23"/>
      <c r="AV19" s="16"/>
      <c r="AW19" s="22"/>
      <c r="AX19" s="22"/>
      <c r="AY19" s="23"/>
    </row>
    <row r="20" spans="3:51" x14ac:dyDescent="0.35">
      <c r="C20" s="16"/>
      <c r="D20" s="22"/>
      <c r="E20" s="16"/>
      <c r="F20" s="19"/>
      <c r="G20" s="20"/>
      <c r="H20" s="20"/>
      <c r="I20" s="20"/>
      <c r="J20" s="20"/>
      <c r="K20" s="21"/>
      <c r="L20" s="19"/>
      <c r="M20" s="20"/>
      <c r="N20" s="20"/>
      <c r="O20" s="21"/>
      <c r="P20" s="16"/>
      <c r="Q20" s="22"/>
      <c r="R20" s="22"/>
      <c r="S20" s="22"/>
      <c r="T20" s="23"/>
      <c r="U20" s="16"/>
      <c r="V20" s="22"/>
      <c r="W20" s="22"/>
      <c r="X20" s="23"/>
      <c r="Y20" s="16"/>
      <c r="Z20" s="22"/>
      <c r="AA20" s="22"/>
      <c r="AB20" s="22"/>
      <c r="AC20" s="23"/>
      <c r="AD20" s="16"/>
      <c r="AE20" s="22"/>
      <c r="AF20" s="22"/>
      <c r="AG20" s="23"/>
      <c r="AH20" s="16"/>
      <c r="AI20" s="22"/>
      <c r="AJ20" s="22"/>
      <c r="AK20" s="22"/>
      <c r="AL20" s="23"/>
      <c r="AM20" s="16"/>
      <c r="AN20" s="22"/>
      <c r="AO20" s="22"/>
      <c r="AP20" s="23"/>
      <c r="AQ20" s="16"/>
      <c r="AR20" s="22"/>
      <c r="AS20" s="22"/>
      <c r="AT20" s="22"/>
      <c r="AU20" s="23"/>
      <c r="AV20" s="16"/>
      <c r="AW20" s="22"/>
      <c r="AX20" s="22"/>
      <c r="AY20" s="23"/>
    </row>
    <row r="21" spans="3:51" x14ac:dyDescent="0.35">
      <c r="C21" s="16"/>
      <c r="D21" s="22"/>
      <c r="E21" s="16"/>
      <c r="F21" s="19"/>
      <c r="G21" s="20"/>
      <c r="H21" s="20"/>
      <c r="I21" s="20"/>
      <c r="J21" s="20"/>
      <c r="K21" s="21"/>
      <c r="L21" s="19"/>
      <c r="M21" s="20"/>
      <c r="N21" s="20"/>
      <c r="O21" s="21"/>
      <c r="P21" s="16"/>
      <c r="Q21" s="22"/>
      <c r="R21" s="22"/>
      <c r="S21" s="22"/>
      <c r="T21" s="23"/>
      <c r="U21" s="16"/>
      <c r="V21" s="22"/>
      <c r="W21" s="22"/>
      <c r="X21" s="23"/>
      <c r="Y21" s="16"/>
      <c r="Z21" s="22"/>
      <c r="AA21" s="22"/>
      <c r="AB21" s="22"/>
      <c r="AC21" s="23"/>
      <c r="AD21" s="16"/>
      <c r="AE21" s="22"/>
      <c r="AF21" s="22"/>
      <c r="AG21" s="23"/>
      <c r="AH21" s="16"/>
      <c r="AI21" s="22"/>
      <c r="AJ21" s="22"/>
      <c r="AK21" s="22"/>
      <c r="AL21" s="23"/>
      <c r="AM21" s="16"/>
      <c r="AN21" s="22"/>
      <c r="AO21" s="22"/>
      <c r="AP21" s="23"/>
      <c r="AQ21" s="16"/>
      <c r="AR21" s="22"/>
      <c r="AS21" s="22"/>
      <c r="AT21" s="22"/>
      <c r="AU21" s="23"/>
      <c r="AV21" s="16"/>
      <c r="AW21" s="22"/>
      <c r="AX21" s="22"/>
      <c r="AY21" s="23"/>
    </row>
    <row r="22" spans="3:51" x14ac:dyDescent="0.35">
      <c r="C22" s="16"/>
      <c r="D22" s="22"/>
      <c r="E22" s="16"/>
      <c r="F22" s="19"/>
      <c r="G22" s="20"/>
      <c r="H22" s="20"/>
      <c r="I22" s="20"/>
      <c r="J22" s="20"/>
      <c r="K22" s="21"/>
      <c r="L22" s="19"/>
      <c r="M22" s="20"/>
      <c r="N22" s="20"/>
      <c r="O22" s="21"/>
      <c r="P22" s="16"/>
      <c r="Q22" s="22"/>
      <c r="R22" s="22"/>
      <c r="S22" s="22"/>
      <c r="T22" s="23"/>
      <c r="U22" s="16"/>
      <c r="V22" s="22"/>
      <c r="W22" s="22"/>
      <c r="X22" s="23"/>
      <c r="Y22" s="16"/>
      <c r="Z22" s="22"/>
      <c r="AA22" s="22"/>
      <c r="AB22" s="22"/>
      <c r="AC22" s="23"/>
      <c r="AD22" s="16"/>
      <c r="AE22" s="22"/>
      <c r="AF22" s="22"/>
      <c r="AG22" s="23"/>
      <c r="AH22" s="16"/>
      <c r="AI22" s="22"/>
      <c r="AJ22" s="22"/>
      <c r="AK22" s="22"/>
      <c r="AL22" s="23"/>
      <c r="AM22" s="16"/>
      <c r="AN22" s="22"/>
      <c r="AO22" s="22"/>
      <c r="AP22" s="23"/>
      <c r="AQ22" s="16"/>
      <c r="AR22" s="22"/>
      <c r="AS22" s="22"/>
      <c r="AT22" s="22"/>
      <c r="AU22" s="23"/>
      <c r="AV22" s="16"/>
      <c r="AW22" s="22"/>
      <c r="AX22" s="22"/>
      <c r="AY22" s="23"/>
    </row>
    <row r="23" spans="3:51" x14ac:dyDescent="0.35">
      <c r="C23" s="16"/>
      <c r="D23" s="22"/>
      <c r="E23" s="16"/>
      <c r="F23" s="19"/>
      <c r="G23" s="20"/>
      <c r="H23" s="20"/>
      <c r="I23" s="20"/>
      <c r="J23" s="20"/>
      <c r="K23" s="21"/>
      <c r="L23" s="19"/>
      <c r="M23" s="20"/>
      <c r="N23" s="20"/>
      <c r="O23" s="21"/>
      <c r="P23" s="16"/>
      <c r="Q23" s="22"/>
      <c r="R23" s="22"/>
      <c r="S23" s="22"/>
      <c r="T23" s="23"/>
      <c r="U23" s="16"/>
      <c r="V23" s="22"/>
      <c r="W23" s="22"/>
      <c r="X23" s="23"/>
      <c r="Y23" s="16"/>
      <c r="Z23" s="22"/>
      <c r="AA23" s="22"/>
      <c r="AB23" s="22"/>
      <c r="AC23" s="23"/>
      <c r="AD23" s="16"/>
      <c r="AE23" s="22"/>
      <c r="AF23" s="22"/>
      <c r="AG23" s="23"/>
      <c r="AH23" s="16"/>
      <c r="AI23" s="22"/>
      <c r="AJ23" s="22"/>
      <c r="AK23" s="22"/>
      <c r="AL23" s="23"/>
      <c r="AM23" s="16"/>
      <c r="AN23" s="22"/>
      <c r="AO23" s="22"/>
      <c r="AP23" s="23"/>
      <c r="AQ23" s="16"/>
      <c r="AR23" s="22"/>
      <c r="AS23" s="22"/>
      <c r="AT23" s="22"/>
      <c r="AU23" s="23"/>
      <c r="AV23" s="16"/>
      <c r="AW23" s="22"/>
      <c r="AX23" s="22"/>
      <c r="AY23" s="23"/>
    </row>
    <row r="24" spans="3:51" x14ac:dyDescent="0.35">
      <c r="C24" s="16"/>
      <c r="D24" s="22"/>
      <c r="E24" s="16"/>
      <c r="F24" s="19"/>
      <c r="G24" s="20"/>
      <c r="H24" s="20"/>
      <c r="I24" s="20"/>
      <c r="J24" s="20"/>
      <c r="K24" s="21"/>
      <c r="L24" s="19"/>
      <c r="M24" s="20"/>
      <c r="N24" s="20"/>
      <c r="O24" s="21"/>
      <c r="P24" s="16"/>
      <c r="Q24" s="22"/>
      <c r="R24" s="22"/>
      <c r="S24" s="22"/>
      <c r="T24" s="23"/>
      <c r="U24" s="16"/>
      <c r="V24" s="22"/>
      <c r="W24" s="22"/>
      <c r="X24" s="23"/>
      <c r="Y24" s="16"/>
      <c r="Z24" s="22"/>
      <c r="AA24" s="22"/>
      <c r="AB24" s="22"/>
      <c r="AC24" s="23"/>
      <c r="AD24" s="16"/>
      <c r="AE24" s="22"/>
      <c r="AF24" s="22"/>
      <c r="AG24" s="23"/>
      <c r="AH24" s="16"/>
      <c r="AI24" s="22"/>
      <c r="AJ24" s="22"/>
      <c r="AK24" s="22"/>
      <c r="AL24" s="23"/>
      <c r="AM24" s="16"/>
      <c r="AN24" s="22"/>
      <c r="AO24" s="22"/>
      <c r="AP24" s="23"/>
      <c r="AQ24" s="16"/>
      <c r="AR24" s="22"/>
      <c r="AS24" s="22"/>
      <c r="AT24" s="22"/>
      <c r="AU24" s="23"/>
      <c r="AV24" s="16"/>
      <c r="AW24" s="22"/>
      <c r="AX24" s="22"/>
      <c r="AY24" s="23"/>
    </row>
    <row r="25" spans="3:51" x14ac:dyDescent="0.35">
      <c r="C25" s="16"/>
      <c r="D25" s="22"/>
      <c r="E25" s="16"/>
      <c r="F25" s="19"/>
      <c r="G25" s="20"/>
      <c r="H25" s="20"/>
      <c r="I25" s="20"/>
      <c r="J25" s="20"/>
      <c r="K25" s="21"/>
      <c r="L25" s="19"/>
      <c r="M25" s="20"/>
      <c r="N25" s="20"/>
      <c r="O25" s="21"/>
      <c r="P25" s="16"/>
      <c r="Q25" s="22"/>
      <c r="R25" s="22"/>
      <c r="S25" s="22"/>
      <c r="T25" s="23"/>
      <c r="U25" s="16"/>
      <c r="V25" s="22"/>
      <c r="W25" s="22"/>
      <c r="X25" s="23"/>
      <c r="Y25" s="16"/>
      <c r="Z25" s="22"/>
      <c r="AA25" s="22"/>
      <c r="AB25" s="22"/>
      <c r="AC25" s="23"/>
      <c r="AD25" s="16"/>
      <c r="AE25" s="22"/>
      <c r="AF25" s="22"/>
      <c r="AG25" s="23"/>
      <c r="AH25" s="16"/>
      <c r="AI25" s="22"/>
      <c r="AJ25" s="22"/>
      <c r="AK25" s="22"/>
      <c r="AL25" s="23"/>
      <c r="AM25" s="16"/>
      <c r="AN25" s="22"/>
      <c r="AO25" s="22"/>
      <c r="AP25" s="23"/>
      <c r="AQ25" s="16"/>
      <c r="AR25" s="22"/>
      <c r="AS25" s="22"/>
      <c r="AT25" s="22"/>
      <c r="AU25" s="23"/>
      <c r="AV25" s="16"/>
      <c r="AW25" s="22"/>
      <c r="AX25" s="22"/>
      <c r="AY25" s="23"/>
    </row>
    <row r="26" spans="3:51" x14ac:dyDescent="0.35">
      <c r="C26" s="16"/>
      <c r="D26" s="22"/>
      <c r="E26" s="16"/>
      <c r="F26" s="19"/>
      <c r="G26" s="20"/>
      <c r="H26" s="20"/>
      <c r="I26" s="20"/>
      <c r="J26" s="20"/>
      <c r="K26" s="21"/>
      <c r="L26" s="19"/>
      <c r="M26" s="20"/>
      <c r="N26" s="20"/>
      <c r="O26" s="21"/>
      <c r="P26" s="16"/>
      <c r="Q26" s="22"/>
      <c r="R26" s="22"/>
      <c r="S26" s="22"/>
      <c r="T26" s="23"/>
      <c r="U26" s="16"/>
      <c r="V26" s="22"/>
      <c r="W26" s="22"/>
      <c r="X26" s="23"/>
      <c r="Y26" s="16"/>
      <c r="Z26" s="22"/>
      <c r="AA26" s="22"/>
      <c r="AB26" s="22"/>
      <c r="AC26" s="23"/>
      <c r="AD26" s="16"/>
      <c r="AE26" s="22"/>
      <c r="AF26" s="22"/>
      <c r="AG26" s="23"/>
      <c r="AH26" s="16"/>
      <c r="AI26" s="22"/>
      <c r="AJ26" s="22"/>
      <c r="AK26" s="22"/>
      <c r="AL26" s="23"/>
      <c r="AM26" s="16"/>
      <c r="AN26" s="22"/>
      <c r="AO26" s="22"/>
      <c r="AP26" s="23"/>
      <c r="AQ26" s="16"/>
      <c r="AR26" s="22"/>
      <c r="AS26" s="22"/>
      <c r="AT26" s="22"/>
      <c r="AU26" s="23"/>
      <c r="AV26" s="16"/>
      <c r="AW26" s="22"/>
      <c r="AX26" s="22"/>
      <c r="AY26" s="23"/>
    </row>
    <row r="27" spans="3:51" x14ac:dyDescent="0.35">
      <c r="C27" s="16"/>
      <c r="D27" s="22"/>
      <c r="E27" s="16"/>
      <c r="F27" s="19"/>
      <c r="G27" s="20"/>
      <c r="H27" s="20"/>
      <c r="I27" s="20"/>
      <c r="J27" s="20"/>
      <c r="K27" s="21"/>
      <c r="L27" s="19"/>
      <c r="M27" s="20"/>
      <c r="N27" s="20"/>
      <c r="O27" s="21"/>
      <c r="P27" s="16"/>
      <c r="Q27" s="22"/>
      <c r="R27" s="22"/>
      <c r="S27" s="22"/>
      <c r="T27" s="23"/>
      <c r="U27" s="16"/>
      <c r="V27" s="22"/>
      <c r="W27" s="22"/>
      <c r="X27" s="23"/>
      <c r="Y27" s="16"/>
      <c r="Z27" s="22"/>
      <c r="AA27" s="22"/>
      <c r="AB27" s="22"/>
      <c r="AC27" s="23"/>
      <c r="AD27" s="16"/>
      <c r="AE27" s="22"/>
      <c r="AF27" s="22"/>
      <c r="AG27" s="23"/>
      <c r="AH27" s="16"/>
      <c r="AI27" s="22"/>
      <c r="AJ27" s="22"/>
      <c r="AK27" s="22"/>
      <c r="AL27" s="23"/>
      <c r="AM27" s="16"/>
      <c r="AN27" s="22"/>
      <c r="AO27" s="22"/>
      <c r="AP27" s="23"/>
      <c r="AQ27" s="16"/>
      <c r="AR27" s="22"/>
      <c r="AS27" s="22"/>
      <c r="AT27" s="22"/>
      <c r="AU27" s="23"/>
      <c r="AV27" s="16"/>
      <c r="AW27" s="22"/>
      <c r="AX27" s="22"/>
      <c r="AY27" s="23"/>
    </row>
    <row r="28" spans="3:51" x14ac:dyDescent="0.35">
      <c r="C28" s="16"/>
      <c r="D28" s="22"/>
      <c r="E28" s="16"/>
      <c r="F28" s="19"/>
      <c r="G28" s="20"/>
      <c r="H28" s="20"/>
      <c r="I28" s="20"/>
      <c r="J28" s="20"/>
      <c r="K28" s="21"/>
      <c r="L28" s="19"/>
      <c r="M28" s="20"/>
      <c r="N28" s="20"/>
      <c r="O28" s="21"/>
      <c r="P28" s="16"/>
      <c r="Q28" s="22"/>
      <c r="R28" s="22"/>
      <c r="S28" s="22"/>
      <c r="T28" s="23"/>
      <c r="U28" s="16"/>
      <c r="V28" s="22"/>
      <c r="W28" s="22"/>
      <c r="X28" s="23"/>
      <c r="Y28" s="16"/>
      <c r="Z28" s="22"/>
      <c r="AA28" s="22"/>
      <c r="AB28" s="22"/>
      <c r="AC28" s="23"/>
      <c r="AD28" s="16"/>
      <c r="AE28" s="22"/>
      <c r="AF28" s="22"/>
      <c r="AG28" s="23"/>
      <c r="AH28" s="16"/>
      <c r="AI28" s="22"/>
      <c r="AJ28" s="22"/>
      <c r="AK28" s="22"/>
      <c r="AL28" s="23"/>
      <c r="AM28" s="16"/>
      <c r="AN28" s="22"/>
      <c r="AO28" s="22"/>
      <c r="AP28" s="23"/>
      <c r="AQ28" s="16"/>
      <c r="AR28" s="22"/>
      <c r="AS28" s="22"/>
      <c r="AT28" s="22"/>
      <c r="AU28" s="23"/>
      <c r="AV28" s="16"/>
      <c r="AW28" s="22"/>
      <c r="AX28" s="22"/>
      <c r="AY28" s="23"/>
    </row>
    <row r="29" spans="3:51" ht="15" thickBot="1" x14ac:dyDescent="0.4">
      <c r="C29" s="24"/>
      <c r="D29" s="25"/>
      <c r="E29" s="24"/>
      <c r="F29" s="26"/>
      <c r="G29" s="27"/>
      <c r="H29" s="27"/>
      <c r="I29" s="27"/>
      <c r="J29" s="27"/>
      <c r="K29" s="28"/>
      <c r="L29" s="26"/>
      <c r="M29" s="27"/>
      <c r="N29" s="27"/>
      <c r="O29" s="28"/>
      <c r="P29" s="24"/>
      <c r="Q29" s="25"/>
      <c r="R29" s="25"/>
      <c r="S29" s="25"/>
      <c r="T29" s="29"/>
      <c r="U29" s="24"/>
      <c r="V29" s="25"/>
      <c r="W29" s="25"/>
      <c r="X29" s="29"/>
      <c r="Y29" s="24"/>
      <c r="Z29" s="25"/>
      <c r="AA29" s="25"/>
      <c r="AB29" s="25"/>
      <c r="AC29" s="29"/>
      <c r="AD29" s="24"/>
      <c r="AE29" s="25"/>
      <c r="AF29" s="25"/>
      <c r="AG29" s="29"/>
      <c r="AH29" s="24"/>
      <c r="AI29" s="25"/>
      <c r="AJ29" s="25"/>
      <c r="AK29" s="25"/>
      <c r="AL29" s="29"/>
      <c r="AM29" s="24"/>
      <c r="AN29" s="25"/>
      <c r="AO29" s="25"/>
      <c r="AP29" s="29"/>
      <c r="AQ29" s="24"/>
      <c r="AR29" s="25"/>
      <c r="AS29" s="25"/>
      <c r="AT29" s="25"/>
      <c r="AU29" s="29"/>
      <c r="AV29" s="24"/>
      <c r="AW29" s="25"/>
      <c r="AX29" s="25"/>
      <c r="AY29" s="29"/>
    </row>
    <row r="30" spans="3:51" x14ac:dyDescent="0.35"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</row>
  </sheetData>
  <mergeCells count="15">
    <mergeCell ref="F3:K3"/>
    <mergeCell ref="L3:O3"/>
    <mergeCell ref="P3:T3"/>
    <mergeCell ref="U3:X3"/>
    <mergeCell ref="Y3:AC3"/>
    <mergeCell ref="F2:O2"/>
    <mergeCell ref="P2:X2"/>
    <mergeCell ref="Y2:AG2"/>
    <mergeCell ref="AH2:AP2"/>
    <mergeCell ref="AQ2:AY2"/>
    <mergeCell ref="AD3:AG3"/>
    <mergeCell ref="AH3:AL3"/>
    <mergeCell ref="AM3:AP3"/>
    <mergeCell ref="AQ3:AU3"/>
    <mergeCell ref="AV3:AY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1:AY30"/>
  <sheetViews>
    <sheetView zoomScaleNormal="100" workbookViewId="0">
      <selection activeCell="A16" activeCellId="4" sqref="A5:XFD5 A8:XFD8 A12:XFD12 A15:XFD15 A16:XFD16"/>
    </sheetView>
  </sheetViews>
  <sheetFormatPr defaultColWidth="8.81640625" defaultRowHeight="14.5" x14ac:dyDescent="0.35"/>
  <cols>
    <col min="1" max="2" width="2.453125" customWidth="1"/>
    <col min="3" max="3" width="9.453125" customWidth="1"/>
    <col min="4" max="4" width="18.81640625" customWidth="1"/>
    <col min="5" max="5" width="20.1796875" customWidth="1"/>
    <col min="6" max="10" width="16.6328125" customWidth="1"/>
    <col min="11" max="11" width="11.1796875" bestFit="1" customWidth="1"/>
    <col min="12" max="51" width="16.6328125" customWidth="1"/>
  </cols>
  <sheetData>
    <row r="1" spans="3:51" ht="15" thickBot="1" x14ac:dyDescent="0.4"/>
    <row r="2" spans="3:51" s="3" customFormat="1" ht="23.5" x14ac:dyDescent="0.55000000000000004">
      <c r="C2" s="1"/>
      <c r="D2" s="2" t="s">
        <v>39</v>
      </c>
      <c r="E2" s="1"/>
      <c r="F2" s="288" t="s">
        <v>1</v>
      </c>
      <c r="G2" s="289"/>
      <c r="H2" s="289"/>
      <c r="I2" s="289"/>
      <c r="J2" s="289"/>
      <c r="K2" s="289"/>
      <c r="L2" s="289"/>
      <c r="M2" s="289"/>
      <c r="N2" s="289"/>
      <c r="O2" s="290"/>
      <c r="P2" s="291" t="s">
        <v>2</v>
      </c>
      <c r="Q2" s="292"/>
      <c r="R2" s="292"/>
      <c r="S2" s="292"/>
      <c r="T2" s="292"/>
      <c r="U2" s="292"/>
      <c r="V2" s="292"/>
      <c r="W2" s="292"/>
      <c r="X2" s="293"/>
      <c r="Y2" s="294" t="s">
        <v>3</v>
      </c>
      <c r="Z2" s="295"/>
      <c r="AA2" s="295"/>
      <c r="AB2" s="295"/>
      <c r="AC2" s="295"/>
      <c r="AD2" s="295"/>
      <c r="AE2" s="295"/>
      <c r="AF2" s="295"/>
      <c r="AG2" s="293"/>
      <c r="AH2" s="296" t="s">
        <v>4</v>
      </c>
      <c r="AI2" s="295"/>
      <c r="AJ2" s="295"/>
      <c r="AK2" s="295"/>
      <c r="AL2" s="295"/>
      <c r="AM2" s="295"/>
      <c r="AN2" s="295"/>
      <c r="AO2" s="295"/>
      <c r="AP2" s="295"/>
      <c r="AQ2" s="307" t="s">
        <v>5</v>
      </c>
      <c r="AR2" s="295"/>
      <c r="AS2" s="295"/>
      <c r="AT2" s="295"/>
      <c r="AU2" s="295"/>
      <c r="AV2" s="295"/>
      <c r="AW2" s="295"/>
      <c r="AX2" s="295"/>
      <c r="AY2" s="293"/>
    </row>
    <row r="3" spans="3:51" s="4" customFormat="1" ht="17.5" thickBot="1" x14ac:dyDescent="0.4">
      <c r="F3" s="328" t="s">
        <v>6</v>
      </c>
      <c r="G3" s="329"/>
      <c r="H3" s="329"/>
      <c r="I3" s="329"/>
      <c r="J3" s="329"/>
      <c r="K3" s="330"/>
      <c r="L3" s="331" t="s">
        <v>7</v>
      </c>
      <c r="M3" s="331"/>
      <c r="N3" s="331"/>
      <c r="O3" s="332"/>
      <c r="P3" s="328" t="s">
        <v>6</v>
      </c>
      <c r="Q3" s="329"/>
      <c r="R3" s="329"/>
      <c r="S3" s="329"/>
      <c r="T3" s="330"/>
      <c r="U3" s="331" t="s">
        <v>7</v>
      </c>
      <c r="V3" s="331"/>
      <c r="W3" s="331"/>
      <c r="X3" s="332"/>
      <c r="Y3" s="328" t="s">
        <v>6</v>
      </c>
      <c r="Z3" s="329"/>
      <c r="AA3" s="329"/>
      <c r="AB3" s="329"/>
      <c r="AC3" s="330"/>
      <c r="AD3" s="331" t="s">
        <v>7</v>
      </c>
      <c r="AE3" s="331"/>
      <c r="AF3" s="331"/>
      <c r="AG3" s="332"/>
      <c r="AH3" s="328" t="s">
        <v>6</v>
      </c>
      <c r="AI3" s="329"/>
      <c r="AJ3" s="329"/>
      <c r="AK3" s="329"/>
      <c r="AL3" s="330"/>
      <c r="AM3" s="331" t="s">
        <v>7</v>
      </c>
      <c r="AN3" s="331"/>
      <c r="AO3" s="331"/>
      <c r="AP3" s="332"/>
      <c r="AQ3" s="328" t="s">
        <v>6</v>
      </c>
      <c r="AR3" s="329"/>
      <c r="AS3" s="329"/>
      <c r="AT3" s="329"/>
      <c r="AU3" s="330"/>
      <c r="AV3" s="331" t="s">
        <v>7</v>
      </c>
      <c r="AW3" s="331"/>
      <c r="AX3" s="331"/>
      <c r="AY3" s="332"/>
    </row>
    <row r="4" spans="3:51" s="13" customFormat="1" ht="72.5" x14ac:dyDescent="0.35">
      <c r="C4" s="157" t="s">
        <v>8</v>
      </c>
      <c r="D4" s="158" t="s">
        <v>9</v>
      </c>
      <c r="E4" s="8" t="s">
        <v>10</v>
      </c>
      <c r="F4" s="8" t="s">
        <v>11</v>
      </c>
      <c r="G4" s="9" t="s">
        <v>12</v>
      </c>
      <c r="H4" s="9" t="s">
        <v>74</v>
      </c>
      <c r="I4" s="9" t="s">
        <v>13</v>
      </c>
      <c r="J4" s="9" t="s">
        <v>14</v>
      </c>
      <c r="K4" s="9" t="s">
        <v>15</v>
      </c>
      <c r="L4" s="8" t="s">
        <v>16</v>
      </c>
      <c r="M4" s="9" t="s">
        <v>17</v>
      </c>
      <c r="N4" s="9" t="s">
        <v>18</v>
      </c>
      <c r="O4" s="12" t="s">
        <v>19</v>
      </c>
      <c r="P4" s="8" t="s">
        <v>11</v>
      </c>
      <c r="Q4" s="9" t="s">
        <v>12</v>
      </c>
      <c r="R4" s="9" t="s">
        <v>13</v>
      </c>
      <c r="S4" s="9" t="s">
        <v>14</v>
      </c>
      <c r="T4" s="9" t="s">
        <v>15</v>
      </c>
      <c r="U4" s="8" t="s">
        <v>16</v>
      </c>
      <c r="V4" s="9" t="s">
        <v>17</v>
      </c>
      <c r="W4" s="9" t="s">
        <v>18</v>
      </c>
      <c r="X4" s="12" t="s">
        <v>19</v>
      </c>
      <c r="Y4" s="8" t="s">
        <v>11</v>
      </c>
      <c r="Z4" s="9" t="s">
        <v>12</v>
      </c>
      <c r="AA4" s="9" t="s">
        <v>13</v>
      </c>
      <c r="AB4" s="9" t="s">
        <v>14</v>
      </c>
      <c r="AC4" s="9" t="s">
        <v>15</v>
      </c>
      <c r="AD4" s="8" t="s">
        <v>16</v>
      </c>
      <c r="AE4" s="9" t="s">
        <v>17</v>
      </c>
      <c r="AF4" s="9" t="s">
        <v>18</v>
      </c>
      <c r="AG4" s="12" t="s">
        <v>19</v>
      </c>
      <c r="AH4" s="8" t="s">
        <v>11</v>
      </c>
      <c r="AI4" s="9" t="s">
        <v>12</v>
      </c>
      <c r="AJ4" s="9" t="s">
        <v>13</v>
      </c>
      <c r="AK4" s="9" t="s">
        <v>14</v>
      </c>
      <c r="AL4" s="9" t="s">
        <v>15</v>
      </c>
      <c r="AM4" s="8" t="s">
        <v>16</v>
      </c>
      <c r="AN4" s="9" t="s">
        <v>17</v>
      </c>
      <c r="AO4" s="9" t="s">
        <v>18</v>
      </c>
      <c r="AP4" s="12" t="s">
        <v>19</v>
      </c>
      <c r="AQ4" s="8" t="s">
        <v>11</v>
      </c>
      <c r="AR4" s="9" t="s">
        <v>12</v>
      </c>
      <c r="AS4" s="9" t="s">
        <v>13</v>
      </c>
      <c r="AT4" s="9" t="s">
        <v>14</v>
      </c>
      <c r="AU4" s="9" t="s">
        <v>15</v>
      </c>
      <c r="AV4" s="8" t="s">
        <v>16</v>
      </c>
      <c r="AW4" s="9" t="s">
        <v>17</v>
      </c>
      <c r="AX4" s="9" t="s">
        <v>18</v>
      </c>
      <c r="AY4" s="12" t="s">
        <v>19</v>
      </c>
    </row>
    <row r="5" spans="3:51" s="44" customFormat="1" x14ac:dyDescent="0.35">
      <c r="C5" s="159">
        <v>1</v>
      </c>
      <c r="D5" s="160" t="s">
        <v>40</v>
      </c>
      <c r="E5" s="161">
        <f>SUM(F5:K5)</f>
        <v>140257.53702299984</v>
      </c>
      <c r="F5" s="162">
        <v>30.715502000000001</v>
      </c>
      <c r="G5" s="162">
        <v>79159.72900599979</v>
      </c>
      <c r="H5" s="162">
        <v>1468.6077799999998</v>
      </c>
      <c r="I5" s="162">
        <v>38065.24658000005</v>
      </c>
      <c r="J5" s="162">
        <v>13231.51318799999</v>
      </c>
      <c r="K5" s="162">
        <v>8301.7249669999983</v>
      </c>
      <c r="L5" s="162">
        <v>0</v>
      </c>
      <c r="M5" s="162">
        <v>1889.9099999999967</v>
      </c>
      <c r="N5" s="162">
        <v>1889.9099999999967</v>
      </c>
      <c r="O5" s="162">
        <v>5298.75</v>
      </c>
      <c r="P5" s="168">
        <v>0</v>
      </c>
      <c r="Q5" s="168">
        <v>0</v>
      </c>
      <c r="R5" s="168">
        <v>0</v>
      </c>
      <c r="S5" s="168">
        <v>0</v>
      </c>
      <c r="T5" s="168">
        <v>0</v>
      </c>
      <c r="U5" s="168">
        <v>0</v>
      </c>
      <c r="V5" s="168">
        <v>0</v>
      </c>
      <c r="W5" s="168">
        <v>0</v>
      </c>
      <c r="X5" s="168">
        <v>0</v>
      </c>
      <c r="Y5" s="168">
        <v>30.715502000000001</v>
      </c>
      <c r="Z5" s="168">
        <v>67999.634596000076</v>
      </c>
      <c r="AA5" s="168">
        <v>29209.095330000036</v>
      </c>
      <c r="AB5" s="168">
        <v>4566.967128000002</v>
      </c>
      <c r="AC5" s="168">
        <v>6725.3205240000043</v>
      </c>
      <c r="AD5" s="168">
        <v>0</v>
      </c>
      <c r="AE5" s="168">
        <v>1278.45</v>
      </c>
      <c r="AF5" s="168">
        <v>115.74000000000029</v>
      </c>
      <c r="AG5" s="168">
        <v>4019.31</v>
      </c>
      <c r="AH5" s="168">
        <v>0</v>
      </c>
      <c r="AI5" s="168">
        <v>0</v>
      </c>
      <c r="AJ5" s="168">
        <v>0</v>
      </c>
      <c r="AK5" s="168">
        <v>0</v>
      </c>
      <c r="AL5" s="168">
        <v>0</v>
      </c>
      <c r="AM5" s="168">
        <v>0</v>
      </c>
      <c r="AN5" s="168">
        <v>0</v>
      </c>
      <c r="AO5" s="168">
        <v>0</v>
      </c>
      <c r="AP5" s="168">
        <v>0</v>
      </c>
      <c r="AQ5" s="168">
        <f>F5-(P5+Y5+AH5)</f>
        <v>0</v>
      </c>
      <c r="AR5" s="168">
        <f>G5-(Q5+Z5+AI5)</f>
        <v>11160.094409999714</v>
      </c>
      <c r="AS5" s="168">
        <f t="shared" ref="AS5:AY5" si="0">I5-(R5+AA5+AJ5)</f>
        <v>8856.1512500000135</v>
      </c>
      <c r="AT5" s="168">
        <f t="shared" si="0"/>
        <v>8664.5460599999878</v>
      </c>
      <c r="AU5" s="168">
        <f t="shared" si="0"/>
        <v>1576.404442999994</v>
      </c>
      <c r="AV5" s="168">
        <f t="shared" si="0"/>
        <v>0</v>
      </c>
      <c r="AW5" s="168">
        <f t="shared" si="0"/>
        <v>611.45999999999663</v>
      </c>
      <c r="AX5" s="168">
        <f t="shared" si="0"/>
        <v>1774.1699999999964</v>
      </c>
      <c r="AY5" s="168">
        <f t="shared" si="0"/>
        <v>1279.44</v>
      </c>
    </row>
    <row r="6" spans="3:51" x14ac:dyDescent="0.35">
      <c r="C6" s="163">
        <v>2</v>
      </c>
      <c r="D6" s="164" t="s">
        <v>41</v>
      </c>
      <c r="E6" s="165">
        <f t="shared" ref="E6:E16" si="1">SUM(F6:K6)</f>
        <v>126721.07715899992</v>
      </c>
      <c r="F6" s="167">
        <v>106.62135800000003</v>
      </c>
      <c r="G6" s="167">
        <v>70965.711124000038</v>
      </c>
      <c r="H6" s="167">
        <v>157.39021499999998</v>
      </c>
      <c r="I6" s="167">
        <v>45761.363859999867</v>
      </c>
      <c r="J6" s="167">
        <v>6095.2770060000003</v>
      </c>
      <c r="K6" s="167">
        <v>3634.7135959999996</v>
      </c>
      <c r="L6" s="167">
        <v>2.0699999999999998</v>
      </c>
      <c r="M6" s="167">
        <v>2902.3199999999997</v>
      </c>
      <c r="N6" s="167">
        <v>326.88000000000073</v>
      </c>
      <c r="O6" s="167">
        <v>6673.95</v>
      </c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</row>
    <row r="7" spans="3:51" x14ac:dyDescent="0.35">
      <c r="C7" s="163">
        <v>3</v>
      </c>
      <c r="D7" s="164" t="s">
        <v>42</v>
      </c>
      <c r="E7" s="165">
        <f t="shared" si="1"/>
        <v>82364.718715999974</v>
      </c>
      <c r="F7" s="167">
        <v>797.05158800000004</v>
      </c>
      <c r="G7" s="167">
        <v>29016.23273599994</v>
      </c>
      <c r="H7" s="167">
        <v>2985.3622539999988</v>
      </c>
      <c r="I7" s="167">
        <v>20309.01946200004</v>
      </c>
      <c r="J7" s="167">
        <v>5149.5898050000014</v>
      </c>
      <c r="K7" s="167">
        <v>24107.462871</v>
      </c>
      <c r="L7" s="167">
        <v>8.19</v>
      </c>
      <c r="M7" s="167">
        <v>547.82999999999959</v>
      </c>
      <c r="N7" s="167">
        <v>63.540000000000177</v>
      </c>
      <c r="O7" s="167">
        <v>4793.13</v>
      </c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</row>
    <row r="8" spans="3:51" s="44" customFormat="1" x14ac:dyDescent="0.35">
      <c r="C8" s="159">
        <v>4</v>
      </c>
      <c r="D8" s="160" t="s">
        <v>43</v>
      </c>
      <c r="E8" s="161">
        <f t="shared" si="1"/>
        <v>161639.69164699988</v>
      </c>
      <c r="F8" s="162">
        <v>0</v>
      </c>
      <c r="G8" s="162">
        <v>77428.903525999849</v>
      </c>
      <c r="H8" s="162">
        <v>707.33667400000002</v>
      </c>
      <c r="I8" s="162">
        <v>70554.922349000044</v>
      </c>
      <c r="J8" s="162">
        <v>5223.1989929999982</v>
      </c>
      <c r="K8" s="162">
        <v>7725.3301050000009</v>
      </c>
      <c r="L8" s="162">
        <v>0</v>
      </c>
      <c r="M8" s="162">
        <v>3361.6799999999976</v>
      </c>
      <c r="N8" s="162">
        <v>401.85000000000076</v>
      </c>
      <c r="O8" s="162">
        <v>5568.84</v>
      </c>
      <c r="P8" s="168">
        <v>0</v>
      </c>
      <c r="Q8" s="168">
        <v>0</v>
      </c>
      <c r="R8" s="168">
        <v>0</v>
      </c>
      <c r="S8" s="168">
        <v>0</v>
      </c>
      <c r="T8" s="168">
        <v>0</v>
      </c>
      <c r="U8" s="168">
        <v>0</v>
      </c>
      <c r="V8" s="168">
        <v>0</v>
      </c>
      <c r="W8" s="168">
        <v>0</v>
      </c>
      <c r="X8" s="168">
        <v>0</v>
      </c>
      <c r="Y8" s="168">
        <v>0</v>
      </c>
      <c r="Z8" s="168">
        <v>55826.116160999918</v>
      </c>
      <c r="AA8" s="168">
        <v>44880.350659999989</v>
      </c>
      <c r="AB8" s="168">
        <v>1692.7231110000007</v>
      </c>
      <c r="AC8" s="168">
        <v>4405.5078229999981</v>
      </c>
      <c r="AD8" s="168">
        <v>0</v>
      </c>
      <c r="AE8" s="168">
        <v>1952.0099999999993</v>
      </c>
      <c r="AF8" s="168">
        <v>182.34000000000009</v>
      </c>
      <c r="AG8" s="168">
        <v>3330.45</v>
      </c>
      <c r="AH8" s="168">
        <v>0</v>
      </c>
      <c r="AI8" s="168">
        <v>0</v>
      </c>
      <c r="AJ8" s="168">
        <v>0</v>
      </c>
      <c r="AK8" s="168">
        <v>0</v>
      </c>
      <c r="AL8" s="168">
        <v>0</v>
      </c>
      <c r="AM8" s="168">
        <v>0</v>
      </c>
      <c r="AN8" s="168">
        <v>0</v>
      </c>
      <c r="AO8" s="168">
        <v>0</v>
      </c>
      <c r="AP8" s="168">
        <v>0</v>
      </c>
      <c r="AQ8" s="168">
        <f>F8-(P8+Y8+AH8)</f>
        <v>0</v>
      </c>
      <c r="AR8" s="168">
        <f>G8-(Q8+Z8+AI8)</f>
        <v>21602.787364999931</v>
      </c>
      <c r="AS8" s="168">
        <f t="shared" ref="AS8:AY8" si="2">I8-(R8+AA8+AJ8)</f>
        <v>25674.571689000055</v>
      </c>
      <c r="AT8" s="168">
        <f t="shared" si="2"/>
        <v>3530.4758819999975</v>
      </c>
      <c r="AU8" s="168">
        <f t="shared" si="2"/>
        <v>3319.8222820000028</v>
      </c>
      <c r="AV8" s="168">
        <f t="shared" si="2"/>
        <v>0</v>
      </c>
      <c r="AW8" s="168">
        <f t="shared" si="2"/>
        <v>1409.6699999999983</v>
      </c>
      <c r="AX8" s="168">
        <f t="shared" si="2"/>
        <v>219.51000000000067</v>
      </c>
      <c r="AY8" s="168">
        <f t="shared" si="2"/>
        <v>2238.3900000000003</v>
      </c>
    </row>
    <row r="9" spans="3:51" x14ac:dyDescent="0.35">
      <c r="C9" s="163">
        <v>5</v>
      </c>
      <c r="D9" s="171" t="s">
        <v>44</v>
      </c>
      <c r="E9" s="165">
        <f t="shared" si="1"/>
        <v>171125.83254299997</v>
      </c>
      <c r="F9" s="167">
        <v>5148.4986359999994</v>
      </c>
      <c r="G9" s="167">
        <v>92040.639061000009</v>
      </c>
      <c r="H9" s="167"/>
      <c r="I9" s="167">
        <v>46893.477597999932</v>
      </c>
      <c r="J9" s="167">
        <v>3944.5859080000014</v>
      </c>
      <c r="K9" s="167">
        <v>23098.631340000011</v>
      </c>
      <c r="L9" s="167">
        <v>207.35999999999999</v>
      </c>
      <c r="M9" s="167">
        <v>3494.5199999999991</v>
      </c>
      <c r="N9" s="167">
        <v>147.87000000000023</v>
      </c>
      <c r="O9" s="167">
        <v>6380.28</v>
      </c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</row>
    <row r="10" spans="3:51" x14ac:dyDescent="0.35">
      <c r="C10" s="163">
        <v>6</v>
      </c>
      <c r="D10" s="171" t="s">
        <v>45</v>
      </c>
      <c r="E10" s="165">
        <f t="shared" si="1"/>
        <v>89952.743686000002</v>
      </c>
      <c r="F10" s="167">
        <v>557.24321900000007</v>
      </c>
      <c r="G10" s="167">
        <v>26711.350499000011</v>
      </c>
      <c r="H10" s="167">
        <v>883.80291899999952</v>
      </c>
      <c r="I10" s="167">
        <v>52727.727267999995</v>
      </c>
      <c r="J10" s="167">
        <v>6919.1622760000009</v>
      </c>
      <c r="K10" s="167">
        <v>2153.4575049999999</v>
      </c>
      <c r="L10" s="167">
        <v>73.97999999999999</v>
      </c>
      <c r="M10" s="167">
        <v>1608.6600000000008</v>
      </c>
      <c r="N10" s="167">
        <v>156.23999999999998</v>
      </c>
      <c r="O10" s="167">
        <v>3173.22</v>
      </c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</row>
    <row r="11" spans="3:51" x14ac:dyDescent="0.35">
      <c r="C11" s="163">
        <v>7</v>
      </c>
      <c r="D11" s="171" t="s">
        <v>46</v>
      </c>
      <c r="E11" s="165">
        <f t="shared" si="1"/>
        <v>163041.52012600002</v>
      </c>
      <c r="F11" s="167">
        <v>1064.5043949999997</v>
      </c>
      <c r="G11" s="167">
        <v>65798.396721000026</v>
      </c>
      <c r="H11" s="167">
        <v>257.69046100000003</v>
      </c>
      <c r="I11" s="167">
        <v>87473.975726999997</v>
      </c>
      <c r="J11" s="167">
        <v>4083.8318649999978</v>
      </c>
      <c r="K11" s="167">
        <v>4363.1209569999983</v>
      </c>
      <c r="L11" s="167">
        <v>11.07</v>
      </c>
      <c r="M11" s="167">
        <v>4451.0399999999954</v>
      </c>
      <c r="N11" s="167">
        <v>585.00000000000159</v>
      </c>
      <c r="O11" s="167">
        <v>6698.16</v>
      </c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</row>
    <row r="12" spans="3:51" s="44" customFormat="1" x14ac:dyDescent="0.35">
      <c r="C12" s="159">
        <v>8</v>
      </c>
      <c r="D12" s="160" t="s">
        <v>47</v>
      </c>
      <c r="E12" s="161">
        <f t="shared" si="1"/>
        <v>239148.77751099976</v>
      </c>
      <c r="F12" s="162">
        <v>3517.7013100000008</v>
      </c>
      <c r="G12" s="162">
        <v>120817.09610999987</v>
      </c>
      <c r="H12" s="162">
        <v>94.89291399999999</v>
      </c>
      <c r="I12" s="162">
        <v>101271.09042199989</v>
      </c>
      <c r="J12" s="162">
        <v>8170.4729439999974</v>
      </c>
      <c r="K12" s="162">
        <v>5277.5238109999973</v>
      </c>
      <c r="L12" s="162">
        <v>2.7899999999999996</v>
      </c>
      <c r="M12" s="162">
        <v>4706.9999999999991</v>
      </c>
      <c r="N12" s="162">
        <v>499.14000000000169</v>
      </c>
      <c r="O12" s="162">
        <v>7521.9299999999994</v>
      </c>
      <c r="P12" s="168">
        <v>0</v>
      </c>
      <c r="Q12" s="168">
        <v>27963.709066999996</v>
      </c>
      <c r="R12" s="168">
        <v>31845.188482000009</v>
      </c>
      <c r="S12" s="168">
        <v>3840.1642650000022</v>
      </c>
      <c r="T12" s="168">
        <v>358.12690100000003</v>
      </c>
      <c r="U12" s="168">
        <v>0</v>
      </c>
      <c r="V12" s="168">
        <v>1255.1399999999992</v>
      </c>
      <c r="W12" s="168">
        <v>82.799999999999983</v>
      </c>
      <c r="X12" s="168">
        <v>2007.99</v>
      </c>
      <c r="Y12" s="168">
        <v>0</v>
      </c>
      <c r="Z12" s="168">
        <v>42035.143733000004</v>
      </c>
      <c r="AA12" s="168">
        <v>27490.420276000004</v>
      </c>
      <c r="AB12" s="168">
        <v>1161.9101779999992</v>
      </c>
      <c r="AC12" s="168">
        <v>503.8628519999998</v>
      </c>
      <c r="AD12" s="168">
        <v>0</v>
      </c>
      <c r="AE12" s="168">
        <v>1341.0900000000001</v>
      </c>
      <c r="AF12" s="168">
        <v>138.42000000000019</v>
      </c>
      <c r="AG12" s="168">
        <v>2590.02</v>
      </c>
      <c r="AH12" s="168">
        <v>3341.3563250000007</v>
      </c>
      <c r="AI12" s="168">
        <v>17467.642742999997</v>
      </c>
      <c r="AJ12" s="168">
        <v>1174.7131900000004</v>
      </c>
      <c r="AK12" s="168">
        <v>51.734587999999995</v>
      </c>
      <c r="AL12" s="168">
        <v>326.18268799999998</v>
      </c>
      <c r="AM12" s="168">
        <v>1.89</v>
      </c>
      <c r="AN12" s="168">
        <v>23.49</v>
      </c>
      <c r="AO12" s="168">
        <v>1.08</v>
      </c>
      <c r="AP12" s="168">
        <v>332.28</v>
      </c>
      <c r="AQ12" s="168">
        <f>F12-(P12+Y12+AH12)</f>
        <v>176.34498500000018</v>
      </c>
      <c r="AR12" s="168">
        <f>G12-(Q12+Z12+AI12)</f>
        <v>33350.60056699987</v>
      </c>
      <c r="AS12" s="168">
        <f t="shared" ref="AS12:AY12" si="3">I12-(R12+AA12+AJ12)</f>
        <v>40760.768473999873</v>
      </c>
      <c r="AT12" s="168">
        <f t="shared" si="3"/>
        <v>3116.6639129999958</v>
      </c>
      <c r="AU12" s="168">
        <f t="shared" si="3"/>
        <v>4089.3513699999976</v>
      </c>
      <c r="AV12" s="168">
        <f t="shared" si="3"/>
        <v>0.89999999999999969</v>
      </c>
      <c r="AW12" s="168">
        <f t="shared" si="3"/>
        <v>2087.2799999999997</v>
      </c>
      <c r="AX12" s="168">
        <f t="shared" si="3"/>
        <v>276.84000000000151</v>
      </c>
      <c r="AY12" s="168">
        <f t="shared" si="3"/>
        <v>2591.6399999999994</v>
      </c>
    </row>
    <row r="13" spans="3:51" x14ac:dyDescent="0.35">
      <c r="C13" s="163">
        <v>9</v>
      </c>
      <c r="D13" s="171" t="s">
        <v>48</v>
      </c>
      <c r="E13" s="165">
        <f t="shared" si="1"/>
        <v>195178.89677599995</v>
      </c>
      <c r="F13" s="167">
        <v>1847.7292779999998</v>
      </c>
      <c r="G13" s="167">
        <v>69982.145403999952</v>
      </c>
      <c r="H13" s="167">
        <v>399.05537599999997</v>
      </c>
      <c r="I13" s="167">
        <v>110625.61700099998</v>
      </c>
      <c r="J13" s="167">
        <v>10827.124845000017</v>
      </c>
      <c r="K13" s="167">
        <v>1497.2248720000002</v>
      </c>
      <c r="L13" s="167">
        <v>77.039999999999992</v>
      </c>
      <c r="M13" s="167">
        <v>4048.9200000000005</v>
      </c>
      <c r="N13" s="167">
        <v>254.61000000000061</v>
      </c>
      <c r="O13" s="167">
        <v>5349.33</v>
      </c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</row>
    <row r="14" spans="3:51" x14ac:dyDescent="0.35">
      <c r="C14" s="163">
        <v>10</v>
      </c>
      <c r="D14" s="171" t="s">
        <v>49</v>
      </c>
      <c r="E14" s="165">
        <f t="shared" si="1"/>
        <v>194697.13281600014</v>
      </c>
      <c r="F14" s="167">
        <v>269.37965300000002</v>
      </c>
      <c r="G14" s="167">
        <v>76939.499353000094</v>
      </c>
      <c r="H14" s="167">
        <v>643.1204110000001</v>
      </c>
      <c r="I14" s="167">
        <v>107873.04146500006</v>
      </c>
      <c r="J14" s="167">
        <v>6435.8891389999962</v>
      </c>
      <c r="K14" s="167">
        <v>2536.2027949999997</v>
      </c>
      <c r="L14" s="167">
        <v>2.52</v>
      </c>
      <c r="M14" s="167">
        <v>3135.6899999999951</v>
      </c>
      <c r="N14" s="167">
        <v>214.02000000000018</v>
      </c>
      <c r="O14" s="167">
        <v>4428.45</v>
      </c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</row>
    <row r="15" spans="3:51" s="44" customFormat="1" x14ac:dyDescent="0.35">
      <c r="C15" s="159">
        <v>11</v>
      </c>
      <c r="D15" s="160" t="s">
        <v>50</v>
      </c>
      <c r="E15" s="161">
        <f t="shared" si="1"/>
        <v>216168.44955299998</v>
      </c>
      <c r="F15" s="162">
        <v>2302.3712059999998</v>
      </c>
      <c r="G15" s="162">
        <v>85761.052558999974</v>
      </c>
      <c r="H15" s="162">
        <v>353.59405900000007</v>
      </c>
      <c r="I15" s="162">
        <v>119288.41511700001</v>
      </c>
      <c r="J15" s="162">
        <v>6170.0657569999994</v>
      </c>
      <c r="K15" s="162">
        <v>2292.9508549999996</v>
      </c>
      <c r="L15" s="162">
        <v>0.72</v>
      </c>
      <c r="M15" s="162">
        <v>2746.6199999999917</v>
      </c>
      <c r="N15" s="162">
        <v>320.04000000000008</v>
      </c>
      <c r="O15" s="162">
        <v>4001.49</v>
      </c>
      <c r="P15" s="168">
        <v>0</v>
      </c>
      <c r="Q15" s="168">
        <v>0</v>
      </c>
      <c r="R15" s="168">
        <v>0</v>
      </c>
      <c r="S15" s="168">
        <v>0</v>
      </c>
      <c r="T15" s="168">
        <v>0</v>
      </c>
      <c r="U15" s="168">
        <v>0</v>
      </c>
      <c r="V15" s="168">
        <v>0</v>
      </c>
      <c r="W15" s="168">
        <v>0</v>
      </c>
      <c r="X15" s="168">
        <v>0</v>
      </c>
      <c r="Y15" s="168">
        <v>431.83992799999999</v>
      </c>
      <c r="Z15" s="168">
        <v>73424.888808000018</v>
      </c>
      <c r="AA15" s="168">
        <v>118934.514257</v>
      </c>
      <c r="AB15" s="168">
        <v>6142.053054</v>
      </c>
      <c r="AC15" s="168">
        <v>1672.4239379999979</v>
      </c>
      <c r="AD15" s="168">
        <v>0</v>
      </c>
      <c r="AE15" s="168">
        <v>2745.089999999992</v>
      </c>
      <c r="AF15" s="168">
        <v>319.1400000000001</v>
      </c>
      <c r="AG15" s="168">
        <v>3531.15</v>
      </c>
      <c r="AH15" s="168">
        <v>1870.8558189999997</v>
      </c>
      <c r="AI15" s="168">
        <v>12272.086937</v>
      </c>
      <c r="AJ15" s="168">
        <v>220.97748899999999</v>
      </c>
      <c r="AK15" s="168">
        <v>0</v>
      </c>
      <c r="AL15" s="168">
        <v>620.06849999999997</v>
      </c>
      <c r="AM15" s="168">
        <v>0</v>
      </c>
      <c r="AN15" s="168">
        <v>0</v>
      </c>
      <c r="AO15" s="168">
        <v>0</v>
      </c>
      <c r="AP15" s="168">
        <v>466.83</v>
      </c>
      <c r="AQ15" s="168">
        <f>F15-(P15+Y15+AH15)</f>
        <v>-0.32454099999995378</v>
      </c>
      <c r="AR15" s="168">
        <f>G15-(Q15+Z15+AI15)</f>
        <v>64.076813999956357</v>
      </c>
      <c r="AS15" s="168">
        <f t="shared" ref="AS15:AY16" si="4">I15-(R15+AA15+AJ15)</f>
        <v>132.92337100001168</v>
      </c>
      <c r="AT15" s="168">
        <f t="shared" si="4"/>
        <v>28.012702999999419</v>
      </c>
      <c r="AU15" s="168">
        <f t="shared" si="4"/>
        <v>0.45841700000164565</v>
      </c>
      <c r="AV15" s="168">
        <f t="shared" si="4"/>
        <v>0.72</v>
      </c>
      <c r="AW15" s="168">
        <f t="shared" si="4"/>
        <v>1.5299999999997453</v>
      </c>
      <c r="AX15" s="168">
        <f t="shared" si="4"/>
        <v>0.89999999999997726</v>
      </c>
      <c r="AY15" s="168">
        <f t="shared" si="4"/>
        <v>3.5099999999997635</v>
      </c>
    </row>
    <row r="16" spans="3:51" s="44" customFormat="1" x14ac:dyDescent="0.35">
      <c r="C16" s="159">
        <v>12</v>
      </c>
      <c r="D16" s="160" t="s">
        <v>51</v>
      </c>
      <c r="E16" s="161">
        <f t="shared" si="1"/>
        <v>208887.93584399991</v>
      </c>
      <c r="F16" s="162">
        <v>3846.7122980000004</v>
      </c>
      <c r="G16" s="162">
        <v>127525.24635900003</v>
      </c>
      <c r="H16" s="162"/>
      <c r="I16" s="162">
        <v>58519.241511999862</v>
      </c>
      <c r="J16" s="162">
        <v>4954.9735509999955</v>
      </c>
      <c r="K16" s="162">
        <v>14041.762124000015</v>
      </c>
      <c r="L16" s="162">
        <v>5.3100000000000005</v>
      </c>
      <c r="M16" s="162">
        <v>2465.0099999999989</v>
      </c>
      <c r="N16" s="162">
        <v>180.27000000000069</v>
      </c>
      <c r="O16" s="162">
        <v>4925.5199999999995</v>
      </c>
      <c r="P16" s="168">
        <v>0</v>
      </c>
      <c r="Q16" s="168">
        <v>0</v>
      </c>
      <c r="R16" s="168">
        <v>0</v>
      </c>
      <c r="S16" s="168">
        <v>0</v>
      </c>
      <c r="T16" s="168">
        <v>0</v>
      </c>
      <c r="U16" s="168">
        <v>0</v>
      </c>
      <c r="V16" s="168">
        <v>0</v>
      </c>
      <c r="W16" s="168">
        <v>0</v>
      </c>
      <c r="X16" s="168">
        <v>0</v>
      </c>
      <c r="Y16" s="168">
        <v>2832.9923560000007</v>
      </c>
      <c r="Z16" s="168">
        <v>92478.216680000027</v>
      </c>
      <c r="AA16" s="168">
        <v>32007.343446000028</v>
      </c>
      <c r="AB16" s="168">
        <v>2815.8995299999997</v>
      </c>
      <c r="AC16" s="168">
        <v>12627.076537999987</v>
      </c>
      <c r="AD16" s="168">
        <v>0</v>
      </c>
      <c r="AE16" s="168">
        <v>1265.6700000000005</v>
      </c>
      <c r="AF16" s="168">
        <v>70.38</v>
      </c>
      <c r="AG16" s="168">
        <v>3462.8399999999997</v>
      </c>
      <c r="AH16" s="168">
        <v>0</v>
      </c>
      <c r="AI16" s="168">
        <v>0</v>
      </c>
      <c r="AJ16" s="168">
        <v>0</v>
      </c>
      <c r="AK16" s="168">
        <v>0</v>
      </c>
      <c r="AL16" s="168">
        <v>0</v>
      </c>
      <c r="AM16" s="168">
        <v>0</v>
      </c>
      <c r="AN16" s="168">
        <v>0</v>
      </c>
      <c r="AO16" s="168">
        <v>0</v>
      </c>
      <c r="AP16" s="168">
        <v>0</v>
      </c>
      <c r="AQ16" s="168">
        <f>F16-(P16+Y16+AH16)</f>
        <v>1013.7199419999997</v>
      </c>
      <c r="AR16" s="168">
        <f>G16-(Q16+Z16+AI16)</f>
        <v>35047.029678999999</v>
      </c>
      <c r="AS16" s="168">
        <f t="shared" si="4"/>
        <v>26511.898065999834</v>
      </c>
      <c r="AT16" s="168">
        <f t="shared" si="4"/>
        <v>2139.0740209999958</v>
      </c>
      <c r="AU16" s="168">
        <f t="shared" si="4"/>
        <v>1414.6855860000287</v>
      </c>
      <c r="AV16" s="168">
        <f t="shared" si="4"/>
        <v>5.3100000000000005</v>
      </c>
      <c r="AW16" s="168">
        <f t="shared" si="4"/>
        <v>1199.3399999999983</v>
      </c>
      <c r="AX16" s="168">
        <f t="shared" si="4"/>
        <v>109.8900000000007</v>
      </c>
      <c r="AY16" s="168">
        <f t="shared" si="4"/>
        <v>1462.6799999999998</v>
      </c>
    </row>
    <row r="17" spans="3:51" x14ac:dyDescent="0.35">
      <c r="C17" s="14"/>
      <c r="D17" s="22"/>
      <c r="E17" s="16"/>
      <c r="F17" s="19"/>
      <c r="G17" s="20"/>
      <c r="H17" s="20"/>
      <c r="I17" s="20"/>
      <c r="J17" s="20"/>
      <c r="K17" s="21"/>
      <c r="L17" s="19"/>
      <c r="M17" s="20"/>
      <c r="N17" s="20"/>
      <c r="O17" s="21"/>
      <c r="P17" s="16"/>
      <c r="Q17" s="22"/>
      <c r="R17" s="22"/>
      <c r="S17" s="22"/>
      <c r="T17" s="23"/>
      <c r="U17" s="16"/>
      <c r="V17" s="22"/>
      <c r="W17" s="22"/>
      <c r="X17" s="23"/>
      <c r="Y17" s="16"/>
      <c r="Z17" s="22"/>
      <c r="AA17" s="22"/>
      <c r="AB17" s="22"/>
      <c r="AC17" s="23"/>
      <c r="AD17" s="16"/>
      <c r="AE17" s="22"/>
      <c r="AF17" s="22"/>
      <c r="AG17" s="23"/>
      <c r="AH17" s="16"/>
      <c r="AI17" s="22"/>
      <c r="AJ17" s="22"/>
      <c r="AK17" s="22"/>
      <c r="AL17" s="23"/>
      <c r="AM17" s="16"/>
      <c r="AN17" s="22"/>
      <c r="AO17" s="22"/>
      <c r="AP17" s="23"/>
      <c r="AQ17" s="16"/>
      <c r="AR17" s="22"/>
      <c r="AS17" s="22"/>
      <c r="AT17" s="22"/>
      <c r="AU17" s="23"/>
      <c r="AV17" s="16"/>
      <c r="AW17" s="22"/>
      <c r="AX17" s="22"/>
      <c r="AY17" s="23"/>
    </row>
    <row r="18" spans="3:51" x14ac:dyDescent="0.35">
      <c r="C18" s="16"/>
      <c r="D18" s="22"/>
      <c r="E18" s="16"/>
      <c r="F18" s="19"/>
      <c r="G18" s="20"/>
      <c r="H18" s="20"/>
      <c r="I18" s="20"/>
      <c r="J18" s="20"/>
      <c r="K18" s="21"/>
      <c r="L18" s="19"/>
      <c r="M18" s="20"/>
      <c r="N18" s="20"/>
      <c r="O18" s="21"/>
      <c r="P18" s="16"/>
      <c r="Q18" s="22"/>
      <c r="R18" s="22"/>
      <c r="S18" s="22"/>
      <c r="T18" s="23"/>
      <c r="U18" s="16"/>
      <c r="V18" s="22"/>
      <c r="W18" s="22"/>
      <c r="X18" s="23"/>
      <c r="Y18" s="16"/>
      <c r="Z18" s="22"/>
      <c r="AA18" s="22"/>
      <c r="AB18" s="22"/>
      <c r="AC18" s="23"/>
      <c r="AD18" s="16"/>
      <c r="AE18" s="22"/>
      <c r="AF18" s="22"/>
      <c r="AG18" s="23"/>
      <c r="AH18" s="16"/>
      <c r="AI18" s="22"/>
      <c r="AJ18" s="22"/>
      <c r="AK18" s="22"/>
      <c r="AL18" s="23"/>
      <c r="AM18" s="16"/>
      <c r="AN18" s="22"/>
      <c r="AO18" s="22"/>
      <c r="AP18" s="23"/>
      <c r="AQ18" s="16"/>
      <c r="AR18" s="22"/>
      <c r="AS18" s="22"/>
      <c r="AT18" s="22"/>
      <c r="AU18" s="23"/>
      <c r="AV18" s="16"/>
      <c r="AW18" s="22"/>
      <c r="AX18" s="22"/>
      <c r="AY18" s="23"/>
    </row>
    <row r="19" spans="3:51" x14ac:dyDescent="0.35">
      <c r="C19" s="16"/>
      <c r="D19" s="22"/>
      <c r="E19" s="16"/>
      <c r="F19" s="19"/>
      <c r="G19" s="20"/>
      <c r="H19" s="20"/>
      <c r="I19" s="20"/>
      <c r="J19" s="20"/>
      <c r="K19" s="21"/>
      <c r="L19" s="19"/>
      <c r="M19" s="20"/>
      <c r="N19" s="20"/>
      <c r="O19" s="21"/>
      <c r="P19" s="16"/>
      <c r="Q19" s="22"/>
      <c r="R19" s="22"/>
      <c r="S19" s="22"/>
      <c r="T19" s="23"/>
      <c r="U19" s="16"/>
      <c r="V19" s="22"/>
      <c r="W19" s="22"/>
      <c r="X19" s="23"/>
      <c r="Y19" s="16"/>
      <c r="Z19" s="22"/>
      <c r="AA19" s="22"/>
      <c r="AB19" s="22"/>
      <c r="AC19" s="23"/>
      <c r="AD19" s="16"/>
      <c r="AE19" s="22"/>
      <c r="AF19" s="22"/>
      <c r="AG19" s="23"/>
      <c r="AH19" s="16"/>
      <c r="AI19" s="22"/>
      <c r="AJ19" s="22"/>
      <c r="AK19" s="22"/>
      <c r="AL19" s="23"/>
      <c r="AM19" s="16"/>
      <c r="AN19" s="22"/>
      <c r="AO19" s="22"/>
      <c r="AP19" s="23"/>
      <c r="AQ19" s="16"/>
      <c r="AR19" s="22"/>
      <c r="AS19" s="22"/>
      <c r="AT19" s="22"/>
      <c r="AU19" s="23"/>
      <c r="AV19" s="16"/>
      <c r="AW19" s="22"/>
      <c r="AX19" s="22"/>
      <c r="AY19" s="23"/>
    </row>
    <row r="20" spans="3:51" x14ac:dyDescent="0.35">
      <c r="C20" s="16"/>
      <c r="D20" s="22"/>
      <c r="E20" s="16"/>
      <c r="F20" s="19"/>
      <c r="G20" s="20"/>
      <c r="H20" s="20"/>
      <c r="I20" s="20"/>
      <c r="J20" s="20"/>
      <c r="K20" s="21"/>
      <c r="L20" s="19"/>
      <c r="M20" s="20"/>
      <c r="N20" s="20"/>
      <c r="O20" s="21"/>
      <c r="P20" s="16"/>
      <c r="Q20" s="22"/>
      <c r="R20" s="22"/>
      <c r="S20" s="22"/>
      <c r="T20" s="23"/>
      <c r="U20" s="16"/>
      <c r="V20" s="22"/>
      <c r="W20" s="22"/>
      <c r="X20" s="23"/>
      <c r="Y20" s="16"/>
      <c r="Z20" s="22"/>
      <c r="AA20" s="22"/>
      <c r="AB20" s="22"/>
      <c r="AC20" s="23"/>
      <c r="AD20" s="16"/>
      <c r="AE20" s="22"/>
      <c r="AF20" s="22"/>
      <c r="AG20" s="23"/>
      <c r="AH20" s="16"/>
      <c r="AI20" s="22"/>
      <c r="AJ20" s="22"/>
      <c r="AK20" s="22"/>
      <c r="AL20" s="23"/>
      <c r="AM20" s="16"/>
      <c r="AN20" s="22"/>
      <c r="AO20" s="22"/>
      <c r="AP20" s="23"/>
      <c r="AQ20" s="16"/>
      <c r="AR20" s="22"/>
      <c r="AS20" s="22"/>
      <c r="AT20" s="22"/>
      <c r="AU20" s="23"/>
      <c r="AV20" s="16"/>
      <c r="AW20" s="22"/>
      <c r="AX20" s="22"/>
      <c r="AY20" s="23"/>
    </row>
    <row r="21" spans="3:51" x14ac:dyDescent="0.35">
      <c r="C21" s="16"/>
      <c r="D21" s="22"/>
      <c r="E21" s="16"/>
      <c r="F21" s="19"/>
      <c r="G21" s="20"/>
      <c r="H21" s="20"/>
      <c r="I21" s="20"/>
      <c r="J21" s="20"/>
      <c r="K21" s="21"/>
      <c r="L21" s="19"/>
      <c r="M21" s="20"/>
      <c r="N21" s="20"/>
      <c r="O21" s="21"/>
      <c r="P21" s="16"/>
      <c r="Q21" s="22"/>
      <c r="R21" s="22"/>
      <c r="S21" s="22"/>
      <c r="T21" s="23"/>
      <c r="U21" s="16"/>
      <c r="V21" s="22"/>
      <c r="W21" s="22"/>
      <c r="X21" s="23"/>
      <c r="Y21" s="16"/>
      <c r="Z21" s="22"/>
      <c r="AA21" s="22"/>
      <c r="AB21" s="22"/>
      <c r="AC21" s="23"/>
      <c r="AD21" s="16"/>
      <c r="AE21" s="22"/>
      <c r="AF21" s="22"/>
      <c r="AG21" s="23"/>
      <c r="AH21" s="16"/>
      <c r="AI21" s="22"/>
      <c r="AJ21" s="22"/>
      <c r="AK21" s="22"/>
      <c r="AL21" s="23"/>
      <c r="AM21" s="16"/>
      <c r="AN21" s="22"/>
      <c r="AO21" s="22"/>
      <c r="AP21" s="23"/>
      <c r="AQ21" s="16"/>
      <c r="AR21" s="22"/>
      <c r="AS21" s="22"/>
      <c r="AT21" s="22"/>
      <c r="AU21" s="23"/>
      <c r="AV21" s="16"/>
      <c r="AW21" s="22"/>
      <c r="AX21" s="22"/>
      <c r="AY21" s="23"/>
    </row>
    <row r="22" spans="3:51" x14ac:dyDescent="0.35">
      <c r="C22" s="16"/>
      <c r="D22" s="22"/>
      <c r="E22" s="16"/>
      <c r="F22" s="19"/>
      <c r="G22" s="20"/>
      <c r="H22" s="20"/>
      <c r="I22" s="20"/>
      <c r="J22" s="20"/>
      <c r="K22" s="21"/>
      <c r="L22" s="19"/>
      <c r="M22" s="20"/>
      <c r="N22" s="20"/>
      <c r="O22" s="21"/>
      <c r="P22" s="16"/>
      <c r="Q22" s="22"/>
      <c r="R22" s="22"/>
      <c r="S22" s="22"/>
      <c r="T22" s="23"/>
      <c r="U22" s="16"/>
      <c r="V22" s="22"/>
      <c r="W22" s="22"/>
      <c r="X22" s="23"/>
      <c r="Y22" s="16"/>
      <c r="Z22" s="22"/>
      <c r="AA22" s="22"/>
      <c r="AB22" s="22"/>
      <c r="AC22" s="23"/>
      <c r="AD22" s="16"/>
      <c r="AE22" s="22"/>
      <c r="AF22" s="22"/>
      <c r="AG22" s="23"/>
      <c r="AH22" s="16"/>
      <c r="AI22" s="22"/>
      <c r="AJ22" s="22"/>
      <c r="AK22" s="22"/>
      <c r="AL22" s="23"/>
      <c r="AM22" s="16"/>
      <c r="AN22" s="22"/>
      <c r="AO22" s="22"/>
      <c r="AP22" s="23"/>
      <c r="AQ22" s="16"/>
      <c r="AR22" s="22"/>
      <c r="AS22" s="22"/>
      <c r="AT22" s="22"/>
      <c r="AU22" s="23"/>
      <c r="AV22" s="16"/>
      <c r="AW22" s="22"/>
      <c r="AX22" s="22"/>
      <c r="AY22" s="23"/>
    </row>
    <row r="23" spans="3:51" x14ac:dyDescent="0.35">
      <c r="C23" s="16"/>
      <c r="D23" s="22"/>
      <c r="E23" s="16"/>
      <c r="F23" s="19"/>
      <c r="G23" s="20"/>
      <c r="H23" s="20"/>
      <c r="I23" s="20"/>
      <c r="J23" s="20"/>
      <c r="K23" s="21"/>
      <c r="L23" s="19"/>
      <c r="M23" s="20"/>
      <c r="N23" s="20"/>
      <c r="O23" s="21"/>
      <c r="P23" s="16"/>
      <c r="Q23" s="22"/>
      <c r="R23" s="22"/>
      <c r="S23" s="22"/>
      <c r="T23" s="23"/>
      <c r="U23" s="16"/>
      <c r="V23" s="22"/>
      <c r="W23" s="22"/>
      <c r="X23" s="23"/>
      <c r="Y23" s="16"/>
      <c r="Z23" s="22"/>
      <c r="AA23" s="22"/>
      <c r="AB23" s="22"/>
      <c r="AC23" s="23"/>
      <c r="AD23" s="16"/>
      <c r="AE23" s="22"/>
      <c r="AF23" s="22"/>
      <c r="AG23" s="23"/>
      <c r="AH23" s="16"/>
      <c r="AI23" s="22"/>
      <c r="AJ23" s="22"/>
      <c r="AK23" s="22"/>
      <c r="AL23" s="23"/>
      <c r="AM23" s="16"/>
      <c r="AN23" s="22"/>
      <c r="AO23" s="22"/>
      <c r="AP23" s="23"/>
      <c r="AQ23" s="16"/>
      <c r="AR23" s="22"/>
      <c r="AS23" s="22"/>
      <c r="AT23" s="22"/>
      <c r="AU23" s="23"/>
      <c r="AV23" s="16"/>
      <c r="AW23" s="22"/>
      <c r="AX23" s="22"/>
      <c r="AY23" s="23"/>
    </row>
    <row r="24" spans="3:51" x14ac:dyDescent="0.35">
      <c r="C24" s="16"/>
      <c r="D24" s="22"/>
      <c r="E24" s="16"/>
      <c r="F24" s="19"/>
      <c r="G24" s="20"/>
      <c r="H24" s="20"/>
      <c r="I24" s="20"/>
      <c r="J24" s="20"/>
      <c r="K24" s="21"/>
      <c r="L24" s="19"/>
      <c r="M24" s="20"/>
      <c r="N24" s="20"/>
      <c r="O24" s="21"/>
      <c r="P24" s="16"/>
      <c r="Q24" s="22"/>
      <c r="R24" s="22"/>
      <c r="S24" s="22"/>
      <c r="T24" s="23"/>
      <c r="U24" s="16"/>
      <c r="V24" s="22"/>
      <c r="W24" s="22"/>
      <c r="X24" s="23"/>
      <c r="Y24" s="16"/>
      <c r="Z24" s="22"/>
      <c r="AA24" s="22"/>
      <c r="AB24" s="22"/>
      <c r="AC24" s="23"/>
      <c r="AD24" s="16"/>
      <c r="AE24" s="22"/>
      <c r="AF24" s="22"/>
      <c r="AG24" s="23"/>
      <c r="AH24" s="16"/>
      <c r="AI24" s="22"/>
      <c r="AJ24" s="22"/>
      <c r="AK24" s="22"/>
      <c r="AL24" s="23"/>
      <c r="AM24" s="16"/>
      <c r="AN24" s="22"/>
      <c r="AO24" s="22"/>
      <c r="AP24" s="23"/>
      <c r="AQ24" s="16"/>
      <c r="AR24" s="22"/>
      <c r="AS24" s="22"/>
      <c r="AT24" s="22"/>
      <c r="AU24" s="23"/>
      <c r="AV24" s="16"/>
      <c r="AW24" s="22"/>
      <c r="AX24" s="22"/>
      <c r="AY24" s="23"/>
    </row>
    <row r="25" spans="3:51" x14ac:dyDescent="0.35">
      <c r="C25" s="16"/>
      <c r="D25" s="22"/>
      <c r="E25" s="16"/>
      <c r="F25" s="19"/>
      <c r="G25" s="20"/>
      <c r="H25" s="20"/>
      <c r="I25" s="20"/>
      <c r="J25" s="20"/>
      <c r="K25" s="21"/>
      <c r="L25" s="19"/>
      <c r="M25" s="20"/>
      <c r="N25" s="20"/>
      <c r="O25" s="21"/>
      <c r="P25" s="16"/>
      <c r="Q25" s="22"/>
      <c r="R25" s="22"/>
      <c r="S25" s="22"/>
      <c r="T25" s="23"/>
      <c r="U25" s="16"/>
      <c r="V25" s="22"/>
      <c r="W25" s="22"/>
      <c r="X25" s="23"/>
      <c r="Y25" s="16"/>
      <c r="Z25" s="22"/>
      <c r="AA25" s="22"/>
      <c r="AB25" s="22"/>
      <c r="AC25" s="23"/>
      <c r="AD25" s="16"/>
      <c r="AE25" s="22"/>
      <c r="AF25" s="22"/>
      <c r="AG25" s="23"/>
      <c r="AH25" s="16"/>
      <c r="AI25" s="22"/>
      <c r="AJ25" s="22"/>
      <c r="AK25" s="22"/>
      <c r="AL25" s="23"/>
      <c r="AM25" s="16"/>
      <c r="AN25" s="22"/>
      <c r="AO25" s="22"/>
      <c r="AP25" s="23"/>
      <c r="AQ25" s="16"/>
      <c r="AR25" s="22"/>
      <c r="AS25" s="22"/>
      <c r="AT25" s="22"/>
      <c r="AU25" s="23"/>
      <c r="AV25" s="16"/>
      <c r="AW25" s="22"/>
      <c r="AX25" s="22"/>
      <c r="AY25" s="23"/>
    </row>
    <row r="26" spans="3:51" x14ac:dyDescent="0.35">
      <c r="C26" s="16"/>
      <c r="D26" s="22"/>
      <c r="E26" s="16"/>
      <c r="F26" s="19"/>
      <c r="G26" s="20"/>
      <c r="H26" s="20"/>
      <c r="I26" s="20"/>
      <c r="J26" s="20"/>
      <c r="K26" s="21"/>
      <c r="L26" s="19"/>
      <c r="M26" s="20"/>
      <c r="N26" s="20"/>
      <c r="O26" s="21"/>
      <c r="P26" s="16"/>
      <c r="Q26" s="22"/>
      <c r="R26" s="22"/>
      <c r="S26" s="22"/>
      <c r="T26" s="23"/>
      <c r="U26" s="16"/>
      <c r="V26" s="22"/>
      <c r="W26" s="22"/>
      <c r="X26" s="23"/>
      <c r="Y26" s="16"/>
      <c r="Z26" s="22"/>
      <c r="AA26" s="22"/>
      <c r="AB26" s="22"/>
      <c r="AC26" s="23"/>
      <c r="AD26" s="16"/>
      <c r="AE26" s="22"/>
      <c r="AF26" s="22"/>
      <c r="AG26" s="23"/>
      <c r="AH26" s="16"/>
      <c r="AI26" s="22"/>
      <c r="AJ26" s="22"/>
      <c r="AK26" s="22"/>
      <c r="AL26" s="23"/>
      <c r="AM26" s="16"/>
      <c r="AN26" s="22"/>
      <c r="AO26" s="22"/>
      <c r="AP26" s="23"/>
      <c r="AQ26" s="16"/>
      <c r="AR26" s="22"/>
      <c r="AS26" s="22"/>
      <c r="AT26" s="22"/>
      <c r="AU26" s="23"/>
      <c r="AV26" s="16"/>
      <c r="AW26" s="22"/>
      <c r="AX26" s="22"/>
      <c r="AY26" s="23"/>
    </row>
    <row r="27" spans="3:51" x14ac:dyDescent="0.35">
      <c r="C27" s="16"/>
      <c r="D27" s="22"/>
      <c r="E27" s="16"/>
      <c r="F27" s="19"/>
      <c r="G27" s="20"/>
      <c r="H27" s="20"/>
      <c r="I27" s="20"/>
      <c r="J27" s="20"/>
      <c r="K27" s="21"/>
      <c r="L27" s="19"/>
      <c r="M27" s="20"/>
      <c r="N27" s="20"/>
      <c r="O27" s="21"/>
      <c r="P27" s="16"/>
      <c r="Q27" s="22"/>
      <c r="R27" s="22"/>
      <c r="S27" s="22"/>
      <c r="T27" s="23"/>
      <c r="U27" s="16"/>
      <c r="V27" s="22"/>
      <c r="W27" s="22"/>
      <c r="X27" s="23"/>
      <c r="Y27" s="16"/>
      <c r="Z27" s="22"/>
      <c r="AA27" s="22"/>
      <c r="AB27" s="22"/>
      <c r="AC27" s="23"/>
      <c r="AD27" s="16"/>
      <c r="AE27" s="22"/>
      <c r="AF27" s="22"/>
      <c r="AG27" s="23"/>
      <c r="AH27" s="16"/>
      <c r="AI27" s="22"/>
      <c r="AJ27" s="22"/>
      <c r="AK27" s="22"/>
      <c r="AL27" s="23"/>
      <c r="AM27" s="16"/>
      <c r="AN27" s="22"/>
      <c r="AO27" s="22"/>
      <c r="AP27" s="23"/>
      <c r="AQ27" s="16"/>
      <c r="AR27" s="22"/>
      <c r="AS27" s="22"/>
      <c r="AT27" s="22"/>
      <c r="AU27" s="23"/>
      <c r="AV27" s="16"/>
      <c r="AW27" s="22"/>
      <c r="AX27" s="22"/>
      <c r="AY27" s="23"/>
    </row>
    <row r="28" spans="3:51" x14ac:dyDescent="0.35">
      <c r="C28" s="16"/>
      <c r="D28" s="22"/>
      <c r="E28" s="16"/>
      <c r="F28" s="19"/>
      <c r="G28" s="20"/>
      <c r="H28" s="20"/>
      <c r="I28" s="20"/>
      <c r="J28" s="20"/>
      <c r="K28" s="21"/>
      <c r="L28" s="19"/>
      <c r="M28" s="20"/>
      <c r="N28" s="20"/>
      <c r="O28" s="21"/>
      <c r="P28" s="16"/>
      <c r="Q28" s="22"/>
      <c r="R28" s="22"/>
      <c r="S28" s="22"/>
      <c r="T28" s="23"/>
      <c r="U28" s="16"/>
      <c r="V28" s="22"/>
      <c r="W28" s="22"/>
      <c r="X28" s="23"/>
      <c r="Y28" s="16"/>
      <c r="Z28" s="22"/>
      <c r="AA28" s="22"/>
      <c r="AB28" s="22"/>
      <c r="AC28" s="23"/>
      <c r="AD28" s="16"/>
      <c r="AE28" s="22"/>
      <c r="AF28" s="22"/>
      <c r="AG28" s="23"/>
      <c r="AH28" s="16"/>
      <c r="AI28" s="22"/>
      <c r="AJ28" s="22"/>
      <c r="AK28" s="22"/>
      <c r="AL28" s="23"/>
      <c r="AM28" s="16"/>
      <c r="AN28" s="22"/>
      <c r="AO28" s="22"/>
      <c r="AP28" s="23"/>
      <c r="AQ28" s="16"/>
      <c r="AR28" s="22"/>
      <c r="AS28" s="22"/>
      <c r="AT28" s="22"/>
      <c r="AU28" s="23"/>
      <c r="AV28" s="16"/>
      <c r="AW28" s="22"/>
      <c r="AX28" s="22"/>
      <c r="AY28" s="23"/>
    </row>
    <row r="29" spans="3:51" ht="15" thickBot="1" x14ac:dyDescent="0.4">
      <c r="C29" s="24"/>
      <c r="D29" s="25"/>
      <c r="E29" s="24"/>
      <c r="F29" s="26"/>
      <c r="G29" s="27"/>
      <c r="H29" s="27"/>
      <c r="I29" s="27"/>
      <c r="J29" s="27"/>
      <c r="K29" s="28"/>
      <c r="L29" s="26"/>
      <c r="M29" s="27"/>
      <c r="N29" s="27"/>
      <c r="O29" s="28"/>
      <c r="P29" s="24"/>
      <c r="Q29" s="25"/>
      <c r="R29" s="25"/>
      <c r="S29" s="25"/>
      <c r="T29" s="29"/>
      <c r="U29" s="24"/>
      <c r="V29" s="25"/>
      <c r="W29" s="25"/>
      <c r="X29" s="29"/>
      <c r="Y29" s="24"/>
      <c r="Z29" s="25"/>
      <c r="AA29" s="25"/>
      <c r="AB29" s="25"/>
      <c r="AC29" s="29"/>
      <c r="AD29" s="24"/>
      <c r="AE29" s="25"/>
      <c r="AF29" s="25"/>
      <c r="AG29" s="29"/>
      <c r="AH29" s="24"/>
      <c r="AI29" s="25"/>
      <c r="AJ29" s="25"/>
      <c r="AK29" s="25"/>
      <c r="AL29" s="29"/>
      <c r="AM29" s="24"/>
      <c r="AN29" s="25"/>
      <c r="AO29" s="25"/>
      <c r="AP29" s="29"/>
      <c r="AQ29" s="24"/>
      <c r="AR29" s="25"/>
      <c r="AS29" s="25"/>
      <c r="AT29" s="25"/>
      <c r="AU29" s="29"/>
      <c r="AV29" s="24"/>
      <c r="AW29" s="25"/>
      <c r="AX29" s="25"/>
      <c r="AY29" s="29"/>
    </row>
    <row r="30" spans="3:51" x14ac:dyDescent="0.35"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</row>
  </sheetData>
  <mergeCells count="15">
    <mergeCell ref="F3:K3"/>
    <mergeCell ref="L3:O3"/>
    <mergeCell ref="P3:T3"/>
    <mergeCell ref="U3:X3"/>
    <mergeCell ref="Y3:AC3"/>
    <mergeCell ref="F2:O2"/>
    <mergeCell ref="P2:X2"/>
    <mergeCell ref="Y2:AG2"/>
    <mergeCell ref="AH2:AP2"/>
    <mergeCell ref="AQ2:AY2"/>
    <mergeCell ref="AD3:AG3"/>
    <mergeCell ref="AH3:AL3"/>
    <mergeCell ref="AM3:AP3"/>
    <mergeCell ref="AQ3:AU3"/>
    <mergeCell ref="AV3:AY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1:AX30"/>
  <sheetViews>
    <sheetView topLeftCell="AD1" zoomScale="70" zoomScaleNormal="70" workbookViewId="0">
      <selection activeCell="AP5" sqref="AP5:AX5"/>
    </sheetView>
  </sheetViews>
  <sheetFormatPr defaultColWidth="8.81640625" defaultRowHeight="14.5" x14ac:dyDescent="0.35"/>
  <cols>
    <col min="1" max="2" width="2.453125" customWidth="1"/>
    <col min="3" max="3" width="9.453125" customWidth="1"/>
    <col min="4" max="4" width="18.81640625" customWidth="1"/>
    <col min="5" max="5" width="20.1796875" customWidth="1"/>
    <col min="6" max="9" width="16.6328125" customWidth="1"/>
    <col min="10" max="10" width="11.1796875" bestFit="1" customWidth="1"/>
    <col min="11" max="13" width="16.6328125" customWidth="1"/>
    <col min="14" max="14" width="15.6328125" bestFit="1" customWidth="1"/>
    <col min="15" max="15" width="16.1796875" bestFit="1" customWidth="1"/>
    <col min="16" max="16" width="16.6328125" bestFit="1" customWidth="1"/>
    <col min="17" max="18" width="15" bestFit="1" customWidth="1"/>
    <col min="19" max="19" width="14.81640625" bestFit="1" customWidth="1"/>
    <col min="20" max="22" width="16.6328125" customWidth="1"/>
    <col min="23" max="23" width="15.6328125" bestFit="1" customWidth="1"/>
    <col min="24" max="24" width="16.1796875" bestFit="1" customWidth="1"/>
    <col min="25" max="25" width="16.6328125" bestFit="1" customWidth="1"/>
    <col min="26" max="27" width="15" bestFit="1" customWidth="1"/>
    <col min="28" max="28" width="14.81640625" bestFit="1" customWidth="1"/>
    <col min="29" max="31" width="16.6328125" customWidth="1"/>
    <col min="32" max="32" width="15.6328125" bestFit="1" customWidth="1"/>
    <col min="33" max="33" width="16.1796875" bestFit="1" customWidth="1"/>
    <col min="34" max="34" width="16.6328125" bestFit="1" customWidth="1"/>
    <col min="35" max="36" width="15" bestFit="1" customWidth="1"/>
    <col min="37" max="37" width="14.81640625" bestFit="1" customWidth="1"/>
    <col min="38" max="40" width="16.6328125" customWidth="1"/>
    <col min="41" max="41" width="15.6328125" bestFit="1" customWidth="1"/>
    <col min="42" max="42" width="16.1796875" bestFit="1" customWidth="1"/>
    <col min="43" max="43" width="16.6328125" bestFit="1" customWidth="1"/>
    <col min="44" max="45" width="15" bestFit="1" customWidth="1"/>
    <col min="46" max="46" width="14.81640625" bestFit="1" customWidth="1"/>
    <col min="47" max="50" width="16.6328125" customWidth="1"/>
  </cols>
  <sheetData>
    <row r="1" spans="3:50" ht="15" thickBot="1" x14ac:dyDescent="0.4"/>
    <row r="2" spans="3:50" s="3" customFormat="1" ht="23.5" x14ac:dyDescent="0.55000000000000004">
      <c r="C2" s="1"/>
      <c r="D2" s="2" t="s">
        <v>73</v>
      </c>
      <c r="E2" s="1"/>
      <c r="F2" s="288" t="s">
        <v>1</v>
      </c>
      <c r="G2" s="289"/>
      <c r="H2" s="289"/>
      <c r="I2" s="289"/>
      <c r="J2" s="289"/>
      <c r="K2" s="289"/>
      <c r="L2" s="289"/>
      <c r="M2" s="289"/>
      <c r="N2" s="290"/>
      <c r="O2" s="291" t="s">
        <v>2</v>
      </c>
      <c r="P2" s="292"/>
      <c r="Q2" s="292"/>
      <c r="R2" s="292"/>
      <c r="S2" s="292"/>
      <c r="T2" s="292"/>
      <c r="U2" s="292"/>
      <c r="V2" s="292"/>
      <c r="W2" s="293"/>
      <c r="X2" s="294" t="s">
        <v>3</v>
      </c>
      <c r="Y2" s="295"/>
      <c r="Z2" s="295"/>
      <c r="AA2" s="295"/>
      <c r="AB2" s="295"/>
      <c r="AC2" s="295"/>
      <c r="AD2" s="295"/>
      <c r="AE2" s="295"/>
      <c r="AF2" s="293"/>
      <c r="AG2" s="296" t="s">
        <v>4</v>
      </c>
      <c r="AH2" s="295"/>
      <c r="AI2" s="295"/>
      <c r="AJ2" s="295"/>
      <c r="AK2" s="295"/>
      <c r="AL2" s="295"/>
      <c r="AM2" s="295"/>
      <c r="AN2" s="295"/>
      <c r="AO2" s="295"/>
      <c r="AP2" s="307" t="s">
        <v>5</v>
      </c>
      <c r="AQ2" s="295"/>
      <c r="AR2" s="295"/>
      <c r="AS2" s="295"/>
      <c r="AT2" s="295"/>
      <c r="AU2" s="295"/>
      <c r="AV2" s="295"/>
      <c r="AW2" s="295"/>
      <c r="AX2" s="293"/>
    </row>
    <row r="3" spans="3:50" s="4" customFormat="1" ht="17.5" thickBot="1" x14ac:dyDescent="0.4">
      <c r="F3" s="328" t="s">
        <v>6</v>
      </c>
      <c r="G3" s="329"/>
      <c r="H3" s="329"/>
      <c r="I3" s="329"/>
      <c r="J3" s="330"/>
      <c r="K3" s="331" t="s">
        <v>7</v>
      </c>
      <c r="L3" s="331"/>
      <c r="M3" s="331"/>
      <c r="N3" s="332"/>
      <c r="O3" s="328" t="s">
        <v>6</v>
      </c>
      <c r="P3" s="329"/>
      <c r="Q3" s="329"/>
      <c r="R3" s="329"/>
      <c r="S3" s="330"/>
      <c r="T3" s="331" t="s">
        <v>7</v>
      </c>
      <c r="U3" s="331"/>
      <c r="V3" s="331"/>
      <c r="W3" s="332"/>
      <c r="X3" s="328" t="s">
        <v>6</v>
      </c>
      <c r="Y3" s="329"/>
      <c r="Z3" s="329"/>
      <c r="AA3" s="329"/>
      <c r="AB3" s="330"/>
      <c r="AC3" s="331" t="s">
        <v>7</v>
      </c>
      <c r="AD3" s="331"/>
      <c r="AE3" s="331"/>
      <c r="AF3" s="332"/>
      <c r="AG3" s="328" t="s">
        <v>6</v>
      </c>
      <c r="AH3" s="329"/>
      <c r="AI3" s="329"/>
      <c r="AJ3" s="329"/>
      <c r="AK3" s="330"/>
      <c r="AL3" s="331" t="s">
        <v>7</v>
      </c>
      <c r="AM3" s="331"/>
      <c r="AN3" s="331"/>
      <c r="AO3" s="332"/>
      <c r="AP3" s="328" t="s">
        <v>6</v>
      </c>
      <c r="AQ3" s="329"/>
      <c r="AR3" s="329"/>
      <c r="AS3" s="329"/>
      <c r="AT3" s="330"/>
      <c r="AU3" s="331" t="s">
        <v>7</v>
      </c>
      <c r="AV3" s="331"/>
      <c r="AW3" s="331"/>
      <c r="AX3" s="332"/>
    </row>
    <row r="4" spans="3:50" s="13" customFormat="1" ht="72.5" x14ac:dyDescent="0.35">
      <c r="C4" s="157" t="s">
        <v>8</v>
      </c>
      <c r="D4" s="158" t="s">
        <v>9</v>
      </c>
      <c r="E4" s="8" t="s">
        <v>10</v>
      </c>
      <c r="F4" s="8" t="s">
        <v>11</v>
      </c>
      <c r="G4" s="9" t="s">
        <v>12</v>
      </c>
      <c r="H4" s="9" t="s">
        <v>13</v>
      </c>
      <c r="I4" s="9" t="s">
        <v>14</v>
      </c>
      <c r="J4" s="9" t="s">
        <v>15</v>
      </c>
      <c r="K4" s="8" t="s">
        <v>16</v>
      </c>
      <c r="L4" s="9" t="s">
        <v>17</v>
      </c>
      <c r="M4" s="9" t="s">
        <v>18</v>
      </c>
      <c r="N4" s="12" t="s">
        <v>19</v>
      </c>
      <c r="O4" s="8" t="s">
        <v>11</v>
      </c>
      <c r="P4" s="9" t="s">
        <v>12</v>
      </c>
      <c r="Q4" s="9" t="s">
        <v>13</v>
      </c>
      <c r="R4" s="9" t="s">
        <v>14</v>
      </c>
      <c r="S4" s="9" t="s">
        <v>15</v>
      </c>
      <c r="T4" s="8" t="s">
        <v>16</v>
      </c>
      <c r="U4" s="9" t="s">
        <v>17</v>
      </c>
      <c r="V4" s="9" t="s">
        <v>18</v>
      </c>
      <c r="W4" s="12" t="s">
        <v>19</v>
      </c>
      <c r="X4" s="8" t="s">
        <v>11</v>
      </c>
      <c r="Y4" s="9" t="s">
        <v>12</v>
      </c>
      <c r="Z4" s="9" t="s">
        <v>13</v>
      </c>
      <c r="AA4" s="9" t="s">
        <v>14</v>
      </c>
      <c r="AB4" s="9" t="s">
        <v>15</v>
      </c>
      <c r="AC4" s="8" t="s">
        <v>16</v>
      </c>
      <c r="AD4" s="9" t="s">
        <v>17</v>
      </c>
      <c r="AE4" s="9" t="s">
        <v>18</v>
      </c>
      <c r="AF4" s="12" t="s">
        <v>19</v>
      </c>
      <c r="AG4" s="8" t="s">
        <v>11</v>
      </c>
      <c r="AH4" s="9" t="s">
        <v>12</v>
      </c>
      <c r="AI4" s="9" t="s">
        <v>13</v>
      </c>
      <c r="AJ4" s="9" t="s">
        <v>14</v>
      </c>
      <c r="AK4" s="9" t="s">
        <v>15</v>
      </c>
      <c r="AL4" s="8" t="s">
        <v>16</v>
      </c>
      <c r="AM4" s="9" t="s">
        <v>17</v>
      </c>
      <c r="AN4" s="9" t="s">
        <v>18</v>
      </c>
      <c r="AO4" s="12" t="s">
        <v>19</v>
      </c>
      <c r="AP4" s="8" t="s">
        <v>11</v>
      </c>
      <c r="AQ4" s="9" t="s">
        <v>12</v>
      </c>
      <c r="AR4" s="9" t="s">
        <v>13</v>
      </c>
      <c r="AS4" s="9" t="s">
        <v>14</v>
      </c>
      <c r="AT4" s="9" t="s">
        <v>15</v>
      </c>
      <c r="AU4" s="8" t="s">
        <v>16</v>
      </c>
      <c r="AV4" s="9" t="s">
        <v>17</v>
      </c>
      <c r="AW4" s="9" t="s">
        <v>18</v>
      </c>
      <c r="AX4" s="12" t="s">
        <v>19</v>
      </c>
    </row>
    <row r="5" spans="3:50" s="44" customFormat="1" x14ac:dyDescent="0.35">
      <c r="C5" s="159">
        <v>1</v>
      </c>
      <c r="D5" s="160" t="s">
        <v>52</v>
      </c>
      <c r="E5" s="161">
        <f>SUM(F5:J5)</f>
        <v>365264.13875499996</v>
      </c>
      <c r="F5" s="162">
        <v>8653.8342370000028</v>
      </c>
      <c r="G5" s="162">
        <v>214129.82448199997</v>
      </c>
      <c r="H5" s="162">
        <v>117066.60255099995</v>
      </c>
      <c r="I5" s="162">
        <v>5429.3263240000006</v>
      </c>
      <c r="J5" s="162">
        <v>19984.551161000029</v>
      </c>
      <c r="K5" s="162">
        <v>111.69000000000001</v>
      </c>
      <c r="L5" s="162">
        <v>1655.819999999999</v>
      </c>
      <c r="M5" s="162">
        <v>3580.0199999999959</v>
      </c>
      <c r="N5" s="162">
        <v>10822.59</v>
      </c>
      <c r="O5" s="161">
        <v>1473.9860019999999</v>
      </c>
      <c r="P5" s="161">
        <v>10061.392092999999</v>
      </c>
      <c r="Q5" s="161">
        <v>7020.3973270000015</v>
      </c>
      <c r="R5" s="161">
        <v>308.85833500000012</v>
      </c>
      <c r="S5" s="161">
        <v>1513.4294969999994</v>
      </c>
      <c r="T5" s="161">
        <v>24.749999999999996</v>
      </c>
      <c r="U5" s="161">
        <v>105.48000000000002</v>
      </c>
      <c r="V5" s="161">
        <v>313.55999999999995</v>
      </c>
      <c r="W5" s="161">
        <v>1109.43</v>
      </c>
      <c r="X5" s="161">
        <v>0</v>
      </c>
      <c r="Y5" s="161">
        <v>0</v>
      </c>
      <c r="Z5" s="161">
        <v>0</v>
      </c>
      <c r="AA5" s="161">
        <v>0</v>
      </c>
      <c r="AB5" s="161">
        <v>0</v>
      </c>
      <c r="AC5" s="161">
        <v>0</v>
      </c>
      <c r="AD5" s="161">
        <v>0</v>
      </c>
      <c r="AE5" s="161">
        <v>0</v>
      </c>
      <c r="AF5" s="161">
        <v>0</v>
      </c>
      <c r="AG5" s="161">
        <v>3534.5409040000004</v>
      </c>
      <c r="AH5" s="161">
        <v>152977.36629999999</v>
      </c>
      <c r="AI5" s="161">
        <v>60034.004074999888</v>
      </c>
      <c r="AJ5" s="161">
        <v>1975.7637299999988</v>
      </c>
      <c r="AK5" s="161">
        <v>7694.3793419999975</v>
      </c>
      <c r="AL5" s="161">
        <v>48.42</v>
      </c>
      <c r="AM5" s="161">
        <v>927.00000000000034</v>
      </c>
      <c r="AN5" s="161">
        <v>1453.4999999999968</v>
      </c>
      <c r="AO5" s="161">
        <v>7092.36</v>
      </c>
      <c r="AP5" s="161">
        <f t="shared" ref="AP5:AX5" si="0">F5-(O5+X5+AG5)</f>
        <v>3645.3073310000027</v>
      </c>
      <c r="AQ5" s="161">
        <f t="shared" si="0"/>
        <v>51091.066088999971</v>
      </c>
      <c r="AR5" s="161">
        <f t="shared" si="0"/>
        <v>50012.201149000059</v>
      </c>
      <c r="AS5" s="161">
        <f t="shared" si="0"/>
        <v>3144.7042590000019</v>
      </c>
      <c r="AT5" s="161">
        <f t="shared" si="0"/>
        <v>10776.742322000031</v>
      </c>
      <c r="AU5" s="161">
        <f t="shared" si="0"/>
        <v>38.52000000000001</v>
      </c>
      <c r="AV5" s="161">
        <f t="shared" si="0"/>
        <v>623.33999999999855</v>
      </c>
      <c r="AW5" s="161">
        <f t="shared" si="0"/>
        <v>1812.9599999999991</v>
      </c>
      <c r="AX5" s="161">
        <f t="shared" si="0"/>
        <v>2620.8000000000011</v>
      </c>
    </row>
    <row r="6" spans="3:50" x14ac:dyDescent="0.35">
      <c r="C6" s="163">
        <v>2</v>
      </c>
      <c r="D6" s="164" t="s">
        <v>53</v>
      </c>
      <c r="E6" s="165">
        <f t="shared" ref="E6:E13" si="1">SUM(F6:J6)</f>
        <v>102642.42229099994</v>
      </c>
      <c r="F6" s="167">
        <v>1939.2528</v>
      </c>
      <c r="G6" s="167">
        <v>46558.950190999996</v>
      </c>
      <c r="H6" s="167">
        <v>40859.224951999968</v>
      </c>
      <c r="I6" s="167">
        <v>11426.907730999988</v>
      </c>
      <c r="J6" s="167">
        <v>1858.0866169999995</v>
      </c>
      <c r="K6" s="167">
        <v>23.58</v>
      </c>
      <c r="L6" s="167">
        <v>1074.1500000000003</v>
      </c>
      <c r="M6" s="167">
        <v>2115.5399999999981</v>
      </c>
      <c r="N6" s="167">
        <v>1997.1</v>
      </c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</row>
    <row r="7" spans="3:50" s="44" customFormat="1" x14ac:dyDescent="0.35">
      <c r="C7" s="159">
        <v>3</v>
      </c>
      <c r="D7" s="160" t="s">
        <v>55</v>
      </c>
      <c r="E7" s="161">
        <f t="shared" si="1"/>
        <v>307158.06207200018</v>
      </c>
      <c r="F7" s="162">
        <v>6548.3313550000003</v>
      </c>
      <c r="G7" s="162">
        <v>169397.13025700004</v>
      </c>
      <c r="H7" s="162">
        <v>103050.50690400014</v>
      </c>
      <c r="I7" s="162">
        <v>9747.3205730000136</v>
      </c>
      <c r="J7" s="162">
        <v>18414.772982999992</v>
      </c>
      <c r="K7" s="162">
        <v>19.53</v>
      </c>
      <c r="L7" s="162">
        <v>4291.4699999999975</v>
      </c>
      <c r="M7" s="162">
        <v>3154.1399999999949</v>
      </c>
      <c r="N7" s="162">
        <v>14192.369999999999</v>
      </c>
      <c r="O7" s="161">
        <v>2481.6457</v>
      </c>
      <c r="P7" s="161">
        <v>24095.821100000001</v>
      </c>
      <c r="Q7" s="161">
        <v>11257.435503999992</v>
      </c>
      <c r="R7" s="161">
        <v>1206.3914009999994</v>
      </c>
      <c r="S7" s="161">
        <v>2961.133323</v>
      </c>
      <c r="T7" s="161">
        <v>4.05</v>
      </c>
      <c r="U7" s="161">
        <v>965.97</v>
      </c>
      <c r="V7" s="161">
        <v>521.27999999999963</v>
      </c>
      <c r="W7" s="161">
        <v>3370.77</v>
      </c>
      <c r="X7" s="161">
        <v>2402.142417</v>
      </c>
      <c r="Y7" s="161">
        <v>70489.146420999983</v>
      </c>
      <c r="Z7" s="161">
        <v>37646.162454000012</v>
      </c>
      <c r="AA7" s="161">
        <v>4467.6877199999981</v>
      </c>
      <c r="AB7" s="161">
        <v>7119.5337259999978</v>
      </c>
      <c r="AC7" s="161">
        <v>6.3</v>
      </c>
      <c r="AD7" s="161">
        <v>1799.3700000000003</v>
      </c>
      <c r="AE7" s="161">
        <v>1242.179999999998</v>
      </c>
      <c r="AF7" s="161">
        <v>6284.7</v>
      </c>
      <c r="AG7" s="161">
        <v>1664.1693410000003</v>
      </c>
      <c r="AH7" s="161">
        <v>41225.769127000007</v>
      </c>
      <c r="AI7" s="161">
        <v>34030.24811700001</v>
      </c>
      <c r="AJ7" s="161">
        <v>753.79816300000039</v>
      </c>
      <c r="AK7" s="161">
        <v>3833.8104850000022</v>
      </c>
      <c r="AL7" s="161">
        <v>9.3600000000000012</v>
      </c>
      <c r="AM7" s="161">
        <v>408.33000000000015</v>
      </c>
      <c r="AN7" s="161">
        <v>736.38000000000011</v>
      </c>
      <c r="AO7" s="161">
        <v>2215.35</v>
      </c>
      <c r="AP7" s="161">
        <f t="shared" ref="AP7:AX8" si="2">F7-(O7+X7+AG7)</f>
        <v>0.37389699999948789</v>
      </c>
      <c r="AQ7" s="161">
        <f t="shared" si="2"/>
        <v>33586.39360900005</v>
      </c>
      <c r="AR7" s="161">
        <f t="shared" si="2"/>
        <v>20116.660829000131</v>
      </c>
      <c r="AS7" s="161">
        <f t="shared" si="2"/>
        <v>3319.4432890000162</v>
      </c>
      <c r="AT7" s="161">
        <f t="shared" si="2"/>
        <v>4500.295448999992</v>
      </c>
      <c r="AU7" s="161">
        <f t="shared" si="2"/>
        <v>-0.17999999999999972</v>
      </c>
      <c r="AV7" s="161">
        <f t="shared" si="2"/>
        <v>1117.7999999999975</v>
      </c>
      <c r="AW7" s="161">
        <f t="shared" si="2"/>
        <v>654.299999999997</v>
      </c>
      <c r="AX7" s="161">
        <f t="shared" si="2"/>
        <v>2321.5499999999993</v>
      </c>
    </row>
    <row r="8" spans="3:50" s="44" customFormat="1" x14ac:dyDescent="0.35">
      <c r="C8" s="159">
        <v>4</v>
      </c>
      <c r="D8" s="160" t="s">
        <v>54</v>
      </c>
      <c r="E8" s="161">
        <f t="shared" si="1"/>
        <v>238802.64209799978</v>
      </c>
      <c r="F8" s="162">
        <v>5974.598422</v>
      </c>
      <c r="G8" s="162">
        <v>108693.40882499993</v>
      </c>
      <c r="H8" s="162">
        <v>109993.16525599983</v>
      </c>
      <c r="I8" s="162">
        <v>11054.018861000006</v>
      </c>
      <c r="J8" s="162">
        <v>3087.4507339999977</v>
      </c>
      <c r="K8" s="162">
        <v>43.290000000000013</v>
      </c>
      <c r="L8" s="162">
        <v>4186.7099999999919</v>
      </c>
      <c r="M8" s="162">
        <v>6227.9099999999962</v>
      </c>
      <c r="N8" s="162">
        <v>6914.16</v>
      </c>
      <c r="O8" s="161">
        <v>1136.2302049999998</v>
      </c>
      <c r="P8" s="161">
        <v>22646.416300000008</v>
      </c>
      <c r="Q8" s="161">
        <v>14857.507685999997</v>
      </c>
      <c r="R8" s="161">
        <v>2394.042664000001</v>
      </c>
      <c r="S8" s="161">
        <v>428.64937200000003</v>
      </c>
      <c r="T8" s="161">
        <v>1.44</v>
      </c>
      <c r="U8" s="161">
        <v>844.74000000000024</v>
      </c>
      <c r="V8" s="161">
        <v>752.66999999999985</v>
      </c>
      <c r="W8" s="161">
        <v>1872.54</v>
      </c>
      <c r="X8" s="161">
        <v>2295.649011</v>
      </c>
      <c r="Y8" s="161">
        <v>34506.086530999994</v>
      </c>
      <c r="Z8" s="161">
        <v>40555.288861000015</v>
      </c>
      <c r="AA8" s="161">
        <v>4540.1932939999933</v>
      </c>
      <c r="AB8" s="161">
        <v>980.95532700000035</v>
      </c>
      <c r="AC8" s="161">
        <v>22.679999999999996</v>
      </c>
      <c r="AD8" s="161">
        <v>1365.2100000000003</v>
      </c>
      <c r="AE8" s="161">
        <v>2083.9499999999994</v>
      </c>
      <c r="AF8" s="161">
        <v>1861.6499999999999</v>
      </c>
      <c r="AG8" s="161">
        <v>759.60102800000004</v>
      </c>
      <c r="AH8" s="161">
        <v>19971.631469999993</v>
      </c>
      <c r="AI8" s="161">
        <v>8700.5439189999997</v>
      </c>
      <c r="AJ8" s="161">
        <v>16.47645</v>
      </c>
      <c r="AK8" s="161">
        <v>19.621832999999999</v>
      </c>
      <c r="AL8" s="161">
        <v>0</v>
      </c>
      <c r="AM8" s="161">
        <v>10.979999999999999</v>
      </c>
      <c r="AN8" s="161">
        <v>0.62999999999999989</v>
      </c>
      <c r="AO8" s="161">
        <v>628.91999999999996</v>
      </c>
      <c r="AP8" s="161">
        <f t="shared" si="2"/>
        <v>1783.1181779999997</v>
      </c>
      <c r="AQ8" s="161">
        <f t="shared" si="2"/>
        <v>31569.274523999935</v>
      </c>
      <c r="AR8" s="161">
        <f t="shared" si="2"/>
        <v>45879.824789999824</v>
      </c>
      <c r="AS8" s="161">
        <f t="shared" si="2"/>
        <v>4103.306453000012</v>
      </c>
      <c r="AT8" s="161">
        <f t="shared" si="2"/>
        <v>1658.2242019999974</v>
      </c>
      <c r="AU8" s="161">
        <f>K8-(T8+AC8+AL8)</f>
        <v>19.170000000000016</v>
      </c>
      <c r="AV8" s="161">
        <f>L8-(U8+AD8+AM8)</f>
        <v>1965.7799999999911</v>
      </c>
      <c r="AW8" s="161">
        <f t="shared" si="2"/>
        <v>3390.6599999999971</v>
      </c>
      <c r="AX8" s="161">
        <f t="shared" si="2"/>
        <v>2551.0500000000002</v>
      </c>
    </row>
    <row r="9" spans="3:50" x14ac:dyDescent="0.35">
      <c r="C9" s="163">
        <v>5</v>
      </c>
      <c r="D9" s="171" t="s">
        <v>56</v>
      </c>
      <c r="E9" s="165">
        <f t="shared" si="1"/>
        <v>81077.109355999986</v>
      </c>
      <c r="F9" s="167">
        <v>383.13125000000002</v>
      </c>
      <c r="G9" s="167">
        <v>25703.78113900001</v>
      </c>
      <c r="H9" s="167">
        <v>46508.516264999969</v>
      </c>
      <c r="I9" s="167">
        <v>7840.5713550000037</v>
      </c>
      <c r="J9" s="167">
        <v>641.10934699999996</v>
      </c>
      <c r="K9" s="167">
        <v>4.5</v>
      </c>
      <c r="L9" s="167">
        <v>1105.3800000000003</v>
      </c>
      <c r="M9" s="167">
        <v>2347.2900000000009</v>
      </c>
      <c r="N9" s="167">
        <v>726.93</v>
      </c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</row>
    <row r="10" spans="3:50" x14ac:dyDescent="0.35">
      <c r="C10" s="163">
        <v>6</v>
      </c>
      <c r="D10" s="171" t="s">
        <v>57</v>
      </c>
      <c r="E10" s="165">
        <f t="shared" si="1"/>
        <v>101692.94136200006</v>
      </c>
      <c r="F10" s="167">
        <v>3685.1573990000002</v>
      </c>
      <c r="G10" s="167">
        <v>38791.804671999998</v>
      </c>
      <c r="H10" s="167">
        <v>48965.147741000052</v>
      </c>
      <c r="I10" s="167">
        <v>7794.5003699999888</v>
      </c>
      <c r="J10" s="167">
        <v>2456.3311800000024</v>
      </c>
      <c r="K10" s="167">
        <v>7.02</v>
      </c>
      <c r="L10" s="167">
        <v>645.47999999999968</v>
      </c>
      <c r="M10" s="167">
        <v>1848.8699999999994</v>
      </c>
      <c r="N10" s="167">
        <v>656.55</v>
      </c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</row>
    <row r="11" spans="3:50" s="44" customFormat="1" x14ac:dyDescent="0.35">
      <c r="C11" s="159">
        <v>7</v>
      </c>
      <c r="D11" s="160" t="s">
        <v>58</v>
      </c>
      <c r="E11" s="161">
        <f t="shared" si="1"/>
        <v>150883.29256000015</v>
      </c>
      <c r="F11" s="162">
        <v>7790.0633119999993</v>
      </c>
      <c r="G11" s="162">
        <v>69578.114882000082</v>
      </c>
      <c r="H11" s="162">
        <v>63699.866238000068</v>
      </c>
      <c r="I11" s="162">
        <v>6404.7232439999952</v>
      </c>
      <c r="J11" s="162">
        <v>3410.5248840000013</v>
      </c>
      <c r="K11" s="162">
        <v>118.97999999999999</v>
      </c>
      <c r="L11" s="162">
        <v>1671.5700000000004</v>
      </c>
      <c r="M11" s="162">
        <v>2584.3499999999981</v>
      </c>
      <c r="N11" s="162">
        <v>1645.29</v>
      </c>
      <c r="O11" s="161">
        <v>0</v>
      </c>
      <c r="P11" s="161">
        <v>0</v>
      </c>
      <c r="Q11" s="161">
        <v>0</v>
      </c>
      <c r="R11" s="161">
        <v>0</v>
      </c>
      <c r="S11" s="161">
        <v>0</v>
      </c>
      <c r="T11" s="161">
        <v>0</v>
      </c>
      <c r="U11" s="161">
        <v>0</v>
      </c>
      <c r="V11" s="161">
        <v>0</v>
      </c>
      <c r="W11" s="161">
        <v>0</v>
      </c>
      <c r="X11" s="161">
        <v>2491.1532069999998</v>
      </c>
      <c r="Y11" s="161">
        <v>30501.916670000013</v>
      </c>
      <c r="Z11" s="161">
        <v>21168.513182999988</v>
      </c>
      <c r="AA11" s="161">
        <v>1555.4425620000004</v>
      </c>
      <c r="AB11" s="161">
        <v>1516.0078820000001</v>
      </c>
      <c r="AC11" s="161">
        <v>39.69</v>
      </c>
      <c r="AD11" s="161">
        <v>836.91000000000008</v>
      </c>
      <c r="AE11" s="161">
        <v>1045.08</v>
      </c>
      <c r="AF11" s="161">
        <v>746.73</v>
      </c>
      <c r="AG11" s="161">
        <v>1281.887187</v>
      </c>
      <c r="AH11" s="161">
        <v>5427.734203</v>
      </c>
      <c r="AI11" s="161">
        <v>3780.3382870000005</v>
      </c>
      <c r="AJ11" s="161">
        <v>204.38289900000004</v>
      </c>
      <c r="AK11" s="161">
        <v>44.040134999999999</v>
      </c>
      <c r="AL11" s="161">
        <v>30.689999999999998</v>
      </c>
      <c r="AM11" s="161">
        <v>198.27</v>
      </c>
      <c r="AN11" s="161">
        <v>111.96</v>
      </c>
      <c r="AO11" s="161">
        <v>22.05</v>
      </c>
      <c r="AP11" s="161">
        <f t="shared" ref="AP11:AX12" si="3">F11-(O11+X11+AG11)</f>
        <v>4017.0229179999997</v>
      </c>
      <c r="AQ11" s="161">
        <f t="shared" si="3"/>
        <v>33648.464009000068</v>
      </c>
      <c r="AR11" s="161">
        <f t="shared" si="3"/>
        <v>38751.014768000081</v>
      </c>
      <c r="AS11" s="161">
        <f t="shared" si="3"/>
        <v>4644.8977829999949</v>
      </c>
      <c r="AT11" s="161">
        <f t="shared" si="3"/>
        <v>1850.4768670000012</v>
      </c>
      <c r="AU11" s="161">
        <f t="shared" si="3"/>
        <v>48.599999999999994</v>
      </c>
      <c r="AV11" s="161">
        <f t="shared" si="3"/>
        <v>636.39000000000033</v>
      </c>
      <c r="AW11" s="161">
        <f t="shared" si="3"/>
        <v>1427.3099999999981</v>
      </c>
      <c r="AX11" s="161">
        <f t="shared" si="3"/>
        <v>876.51</v>
      </c>
    </row>
    <row r="12" spans="3:50" s="44" customFormat="1" x14ac:dyDescent="0.35">
      <c r="C12" s="159">
        <v>8</v>
      </c>
      <c r="D12" s="160" t="s">
        <v>59</v>
      </c>
      <c r="E12" s="161">
        <f t="shared" si="1"/>
        <v>233729.29942600004</v>
      </c>
      <c r="F12" s="162">
        <v>10403.207467</v>
      </c>
      <c r="G12" s="162">
        <v>106048.59798699996</v>
      </c>
      <c r="H12" s="162">
        <v>107852.99417400004</v>
      </c>
      <c r="I12" s="162">
        <v>8120.0501310000163</v>
      </c>
      <c r="J12" s="162">
        <v>1304.4496670000005</v>
      </c>
      <c r="K12" s="162">
        <v>23.759999999999994</v>
      </c>
      <c r="L12" s="162">
        <v>3142.98</v>
      </c>
      <c r="M12" s="162">
        <v>5522.3099999999986</v>
      </c>
      <c r="N12" s="162">
        <v>2128.86</v>
      </c>
      <c r="O12" s="161">
        <v>276.40369599999997</v>
      </c>
      <c r="P12" s="161">
        <v>7984.6320480000004</v>
      </c>
      <c r="Q12" s="161">
        <v>3733.0740110000011</v>
      </c>
      <c r="R12" s="161">
        <v>284.69232900000009</v>
      </c>
      <c r="S12" s="161">
        <v>4.7647600000000008</v>
      </c>
      <c r="T12" s="161">
        <v>9.36</v>
      </c>
      <c r="U12" s="161">
        <v>180.99</v>
      </c>
      <c r="V12" s="161">
        <v>156.15000000000003</v>
      </c>
      <c r="W12" s="161">
        <v>817.56</v>
      </c>
      <c r="X12" s="161">
        <v>2639.203719000001</v>
      </c>
      <c r="Y12" s="161">
        <v>49039.025892999976</v>
      </c>
      <c r="Z12" s="161">
        <v>34093.010464999978</v>
      </c>
      <c r="AA12" s="161">
        <v>2811.5264570000027</v>
      </c>
      <c r="AB12" s="161">
        <v>711.04221299999983</v>
      </c>
      <c r="AC12" s="161">
        <v>11.249999999999998</v>
      </c>
      <c r="AD12" s="161">
        <v>190.8000000000001</v>
      </c>
      <c r="AE12" s="161">
        <v>325.71000000000021</v>
      </c>
      <c r="AF12" s="161">
        <v>656.37</v>
      </c>
      <c r="AG12" s="161">
        <v>6518.9133079999992</v>
      </c>
      <c r="AH12" s="161">
        <v>25499.459851999993</v>
      </c>
      <c r="AI12" s="161">
        <v>22891.247279999989</v>
      </c>
      <c r="AJ12" s="161">
        <v>649.40834200000018</v>
      </c>
      <c r="AK12" s="161">
        <v>183.10272900000007</v>
      </c>
      <c r="AL12" s="161">
        <v>1.08</v>
      </c>
      <c r="AM12" s="161">
        <v>107.91000000000005</v>
      </c>
      <c r="AN12" s="161">
        <v>322.74</v>
      </c>
      <c r="AO12" s="161">
        <v>219.69</v>
      </c>
      <c r="AP12" s="161">
        <f t="shared" si="3"/>
        <v>968.68674400000054</v>
      </c>
      <c r="AQ12" s="161">
        <f t="shared" si="3"/>
        <v>23525.480193999989</v>
      </c>
      <c r="AR12" s="161">
        <f t="shared" si="3"/>
        <v>47135.662418000065</v>
      </c>
      <c r="AS12" s="161">
        <f t="shared" si="3"/>
        <v>4374.4230030000135</v>
      </c>
      <c r="AT12" s="161">
        <f t="shared" si="3"/>
        <v>405.53996500000062</v>
      </c>
      <c r="AU12" s="161">
        <f t="shared" si="3"/>
        <v>2.0699999999999967</v>
      </c>
      <c r="AV12" s="161">
        <f t="shared" si="3"/>
        <v>2663.2799999999997</v>
      </c>
      <c r="AW12" s="161">
        <f t="shared" si="3"/>
        <v>4717.7099999999982</v>
      </c>
      <c r="AX12" s="161">
        <f t="shared" si="3"/>
        <v>435.24000000000024</v>
      </c>
    </row>
    <row r="13" spans="3:50" x14ac:dyDescent="0.35">
      <c r="C13" s="14">
        <v>9</v>
      </c>
      <c r="D13" s="30" t="s">
        <v>60</v>
      </c>
      <c r="E13" s="32">
        <f t="shared" si="1"/>
        <v>155863.00395099999</v>
      </c>
      <c r="F13" s="19">
        <v>0</v>
      </c>
      <c r="G13" s="20">
        <v>69966.835536999977</v>
      </c>
      <c r="H13" s="20">
        <v>77549.503278999982</v>
      </c>
      <c r="I13" s="20">
        <v>5343.1872110000049</v>
      </c>
      <c r="J13" s="21">
        <v>3003.477924000003</v>
      </c>
      <c r="K13" s="19">
        <v>0</v>
      </c>
      <c r="L13" s="20">
        <v>3392.5499999999929</v>
      </c>
      <c r="M13" s="20">
        <v>5233.3200000000015</v>
      </c>
      <c r="N13" s="21">
        <v>2521.35</v>
      </c>
      <c r="O13" s="16"/>
      <c r="P13" s="22"/>
      <c r="Q13" s="22"/>
      <c r="R13" s="22"/>
      <c r="S13" s="23"/>
      <c r="T13" s="16"/>
      <c r="U13" s="22"/>
      <c r="V13" s="22"/>
      <c r="W13" s="23"/>
      <c r="X13" s="16"/>
      <c r="Y13" s="22"/>
      <c r="Z13" s="22"/>
      <c r="AA13" s="22"/>
      <c r="AB13" s="23"/>
      <c r="AC13" s="16"/>
      <c r="AD13" s="22"/>
      <c r="AE13" s="22"/>
      <c r="AF13" s="23"/>
      <c r="AG13" s="16"/>
      <c r="AH13" s="22"/>
      <c r="AI13" s="22"/>
      <c r="AJ13" s="22"/>
      <c r="AK13" s="23"/>
      <c r="AL13" s="16"/>
      <c r="AM13" s="22"/>
      <c r="AN13" s="22"/>
      <c r="AO13" s="23"/>
      <c r="AP13" s="16"/>
      <c r="AQ13" s="22"/>
      <c r="AR13" s="22"/>
      <c r="AS13" s="22"/>
      <c r="AT13" s="23"/>
      <c r="AU13" s="16"/>
      <c r="AV13" s="22"/>
      <c r="AW13" s="22"/>
      <c r="AX13" s="23"/>
    </row>
    <row r="14" spans="3:50" x14ac:dyDescent="0.35">
      <c r="C14" s="14"/>
      <c r="D14" s="30"/>
      <c r="E14" s="16"/>
      <c r="F14" s="19"/>
      <c r="G14" s="20"/>
      <c r="H14" s="20"/>
      <c r="I14" s="20"/>
      <c r="J14" s="21"/>
      <c r="K14" s="19"/>
      <c r="L14" s="20"/>
      <c r="M14" s="20"/>
      <c r="N14" s="21"/>
      <c r="O14" s="16"/>
      <c r="P14" s="22"/>
      <c r="Q14" s="22"/>
      <c r="R14" s="22"/>
      <c r="S14" s="23"/>
      <c r="T14" s="16"/>
      <c r="U14" s="22"/>
      <c r="V14" s="22"/>
      <c r="W14" s="23"/>
      <c r="X14" s="16"/>
      <c r="Y14" s="22"/>
      <c r="Z14" s="22"/>
      <c r="AA14" s="22"/>
      <c r="AB14" s="23"/>
      <c r="AC14" s="16"/>
      <c r="AD14" s="22"/>
      <c r="AE14" s="22"/>
      <c r="AF14" s="23"/>
      <c r="AG14" s="16"/>
      <c r="AH14" s="22"/>
      <c r="AI14" s="22"/>
      <c r="AJ14" s="22"/>
      <c r="AK14" s="23"/>
      <c r="AL14" s="16"/>
      <c r="AM14" s="22"/>
      <c r="AN14" s="22"/>
      <c r="AO14" s="23"/>
      <c r="AP14" s="16"/>
      <c r="AQ14" s="22"/>
      <c r="AR14" s="22"/>
      <c r="AS14" s="22"/>
      <c r="AT14" s="23"/>
      <c r="AU14" s="16"/>
      <c r="AV14" s="22"/>
      <c r="AW14" s="22"/>
      <c r="AX14" s="23"/>
    </row>
    <row r="15" spans="3:50" x14ac:dyDescent="0.35">
      <c r="C15" s="14"/>
      <c r="D15" s="30"/>
      <c r="E15" s="16"/>
      <c r="F15" s="19"/>
      <c r="G15" s="20"/>
      <c r="H15" s="20"/>
      <c r="I15" s="20"/>
      <c r="J15" s="21"/>
      <c r="K15" s="19"/>
      <c r="L15" s="20"/>
      <c r="M15" s="20"/>
      <c r="N15" s="21"/>
      <c r="O15" s="16"/>
      <c r="P15" s="22"/>
      <c r="Q15" s="22"/>
      <c r="R15" s="22"/>
      <c r="S15" s="23"/>
      <c r="T15" s="16"/>
      <c r="U15" s="22"/>
      <c r="V15" s="22"/>
      <c r="W15" s="23"/>
      <c r="X15" s="16"/>
      <c r="Y15" s="22"/>
      <c r="Z15" s="22"/>
      <c r="AA15" s="22"/>
      <c r="AB15" s="23"/>
      <c r="AC15" s="16"/>
      <c r="AD15" s="22"/>
      <c r="AE15" s="22"/>
      <c r="AF15" s="23"/>
      <c r="AG15" s="16"/>
      <c r="AH15" s="22"/>
      <c r="AI15" s="22"/>
      <c r="AJ15" s="22"/>
      <c r="AK15" s="23"/>
      <c r="AL15" s="16"/>
      <c r="AM15" s="22"/>
      <c r="AN15" s="22"/>
      <c r="AO15" s="23"/>
      <c r="AP15" s="16"/>
      <c r="AQ15" s="22"/>
      <c r="AR15" s="22"/>
      <c r="AS15" s="22"/>
      <c r="AT15" s="23"/>
      <c r="AU15" s="16"/>
      <c r="AV15" s="22"/>
      <c r="AW15" s="22"/>
      <c r="AX15" s="23"/>
    </row>
    <row r="16" spans="3:50" x14ac:dyDescent="0.35">
      <c r="C16" s="14"/>
      <c r="D16" s="30"/>
      <c r="E16" s="16"/>
      <c r="F16" s="19"/>
      <c r="G16" s="20"/>
      <c r="H16" s="20"/>
      <c r="I16" s="20"/>
      <c r="J16" s="21"/>
      <c r="K16" s="19"/>
      <c r="L16" s="20"/>
      <c r="M16" s="20"/>
      <c r="N16" s="21"/>
      <c r="O16" s="16"/>
      <c r="P16" s="22"/>
      <c r="Q16" s="22"/>
      <c r="R16" s="22"/>
      <c r="S16" s="23"/>
      <c r="T16" s="16"/>
      <c r="U16" s="22"/>
      <c r="V16" s="22"/>
      <c r="W16" s="23"/>
      <c r="X16" s="16"/>
      <c r="Y16" s="22"/>
      <c r="Z16" s="22"/>
      <c r="AA16" s="22"/>
      <c r="AB16" s="23"/>
      <c r="AC16" s="16"/>
      <c r="AD16" s="22"/>
      <c r="AE16" s="22"/>
      <c r="AF16" s="23"/>
      <c r="AG16" s="16"/>
      <c r="AH16" s="22"/>
      <c r="AI16" s="22"/>
      <c r="AJ16" s="22"/>
      <c r="AK16" s="23"/>
      <c r="AL16" s="16"/>
      <c r="AM16" s="22"/>
      <c r="AN16" s="22"/>
      <c r="AO16" s="23"/>
      <c r="AP16" s="16"/>
      <c r="AQ16" s="22"/>
      <c r="AR16" s="22"/>
      <c r="AS16" s="22"/>
      <c r="AT16" s="23"/>
      <c r="AU16" s="16"/>
      <c r="AV16" s="22"/>
      <c r="AW16" s="22"/>
      <c r="AX16" s="23"/>
    </row>
    <row r="17" spans="3:50" x14ac:dyDescent="0.35">
      <c r="C17" s="14"/>
      <c r="D17" s="22"/>
      <c r="E17" s="16"/>
      <c r="F17" s="19"/>
      <c r="G17" s="20"/>
      <c r="H17" s="20"/>
      <c r="I17" s="20"/>
      <c r="J17" s="21"/>
      <c r="K17" s="19"/>
      <c r="L17" s="20"/>
      <c r="M17" s="20"/>
      <c r="N17" s="21"/>
      <c r="O17" s="16"/>
      <c r="P17" s="22"/>
      <c r="Q17" s="22"/>
      <c r="R17" s="22"/>
      <c r="S17" s="23"/>
      <c r="T17" s="16"/>
      <c r="U17" s="22"/>
      <c r="V17" s="22"/>
      <c r="W17" s="23"/>
      <c r="X17" s="16"/>
      <c r="Y17" s="22"/>
      <c r="Z17" s="22"/>
      <c r="AA17" s="22"/>
      <c r="AB17" s="23"/>
      <c r="AC17" s="16"/>
      <c r="AD17" s="22"/>
      <c r="AE17" s="22"/>
      <c r="AF17" s="23"/>
      <c r="AG17" s="16"/>
      <c r="AH17" s="22"/>
      <c r="AI17" s="22"/>
      <c r="AJ17" s="22"/>
      <c r="AK17" s="23"/>
      <c r="AL17" s="16"/>
      <c r="AM17" s="22"/>
      <c r="AN17" s="22"/>
      <c r="AO17" s="23"/>
      <c r="AP17" s="16"/>
      <c r="AQ17" s="22"/>
      <c r="AR17" s="22"/>
      <c r="AS17" s="22"/>
      <c r="AT17" s="23"/>
      <c r="AU17" s="16"/>
      <c r="AV17" s="22"/>
      <c r="AW17" s="22"/>
      <c r="AX17" s="23"/>
    </row>
    <row r="18" spans="3:50" x14ac:dyDescent="0.35">
      <c r="C18" s="16"/>
      <c r="D18" s="22"/>
      <c r="E18" s="16"/>
      <c r="F18" s="19"/>
      <c r="G18" s="20"/>
      <c r="H18" s="20"/>
      <c r="I18" s="20"/>
      <c r="J18" s="21"/>
      <c r="K18" s="19"/>
      <c r="L18" s="20"/>
      <c r="M18" s="20"/>
      <c r="N18" s="21"/>
      <c r="O18" s="16"/>
      <c r="P18" s="22"/>
      <c r="Q18" s="22"/>
      <c r="R18" s="22"/>
      <c r="S18" s="23"/>
      <c r="T18" s="16"/>
      <c r="U18" s="22"/>
      <c r="V18" s="22"/>
      <c r="W18" s="23"/>
      <c r="X18" s="16"/>
      <c r="Y18" s="22"/>
      <c r="Z18" s="22"/>
      <c r="AA18" s="22"/>
      <c r="AB18" s="23"/>
      <c r="AC18" s="16"/>
      <c r="AD18" s="22"/>
      <c r="AE18" s="22"/>
      <c r="AF18" s="23"/>
      <c r="AG18" s="16"/>
      <c r="AH18" s="22"/>
      <c r="AI18" s="22"/>
      <c r="AJ18" s="22"/>
      <c r="AK18" s="23"/>
      <c r="AL18" s="16"/>
      <c r="AM18" s="22"/>
      <c r="AN18" s="22"/>
      <c r="AO18" s="23"/>
      <c r="AP18" s="16"/>
      <c r="AQ18" s="22"/>
      <c r="AR18" s="22"/>
      <c r="AS18" s="22"/>
      <c r="AT18" s="23"/>
      <c r="AU18" s="16"/>
      <c r="AV18" s="22"/>
      <c r="AW18" s="22"/>
      <c r="AX18" s="23"/>
    </row>
    <row r="19" spans="3:50" x14ac:dyDescent="0.35">
      <c r="C19" s="16"/>
      <c r="D19" s="22"/>
      <c r="E19" s="16"/>
      <c r="F19" s="19"/>
      <c r="G19" s="20"/>
      <c r="H19" s="20"/>
      <c r="I19" s="20"/>
      <c r="J19" s="21"/>
      <c r="K19" s="19"/>
      <c r="L19" s="20"/>
      <c r="M19" s="20"/>
      <c r="N19" s="21"/>
      <c r="O19" s="16"/>
      <c r="P19" s="22"/>
      <c r="Q19" s="22"/>
      <c r="R19" s="22"/>
      <c r="S19" s="23"/>
      <c r="T19" s="16"/>
      <c r="U19" s="22"/>
      <c r="V19" s="22"/>
      <c r="W19" s="23"/>
      <c r="X19" s="16"/>
      <c r="Y19" s="22"/>
      <c r="Z19" s="22"/>
      <c r="AA19" s="22"/>
      <c r="AB19" s="23"/>
      <c r="AC19" s="16"/>
      <c r="AD19" s="22"/>
      <c r="AE19" s="22"/>
      <c r="AF19" s="23"/>
      <c r="AG19" s="16"/>
      <c r="AH19" s="22"/>
      <c r="AI19" s="22"/>
      <c r="AJ19" s="22"/>
      <c r="AK19" s="23"/>
      <c r="AL19" s="16"/>
      <c r="AM19" s="22"/>
      <c r="AN19" s="22"/>
      <c r="AO19" s="23"/>
      <c r="AP19" s="16"/>
      <c r="AQ19" s="22"/>
      <c r="AR19" s="22"/>
      <c r="AS19" s="22"/>
      <c r="AT19" s="23"/>
      <c r="AU19" s="16"/>
      <c r="AV19" s="22"/>
      <c r="AW19" s="22"/>
      <c r="AX19" s="23"/>
    </row>
    <row r="20" spans="3:50" x14ac:dyDescent="0.35">
      <c r="C20" s="16"/>
      <c r="D20" s="22"/>
      <c r="E20" s="16"/>
      <c r="F20" s="19"/>
      <c r="G20" s="20"/>
      <c r="H20" s="20"/>
      <c r="I20" s="20"/>
      <c r="J20" s="21"/>
      <c r="K20" s="19"/>
      <c r="L20" s="20"/>
      <c r="M20" s="20"/>
      <c r="N20" s="21"/>
      <c r="O20" s="16"/>
      <c r="P20" s="22"/>
      <c r="Q20" s="22"/>
      <c r="R20" s="22"/>
      <c r="S20" s="23"/>
      <c r="T20" s="16"/>
      <c r="U20" s="22"/>
      <c r="V20" s="22"/>
      <c r="W20" s="23"/>
      <c r="X20" s="16"/>
      <c r="Y20" s="22"/>
      <c r="Z20" s="22"/>
      <c r="AA20" s="22"/>
      <c r="AB20" s="23"/>
      <c r="AC20" s="16"/>
      <c r="AD20" s="22"/>
      <c r="AE20" s="22"/>
      <c r="AF20" s="23"/>
      <c r="AG20" s="16"/>
      <c r="AH20" s="22"/>
      <c r="AI20" s="22"/>
      <c r="AJ20" s="22"/>
      <c r="AK20" s="23"/>
      <c r="AL20" s="16"/>
      <c r="AM20" s="22"/>
      <c r="AN20" s="22"/>
      <c r="AO20" s="23"/>
      <c r="AP20" s="16"/>
      <c r="AQ20" s="22"/>
      <c r="AR20" s="22"/>
      <c r="AS20" s="22"/>
      <c r="AT20" s="23"/>
      <c r="AU20" s="16"/>
      <c r="AV20" s="22"/>
      <c r="AW20" s="22"/>
      <c r="AX20" s="23"/>
    </row>
    <row r="21" spans="3:50" x14ac:dyDescent="0.35">
      <c r="C21" s="16"/>
      <c r="D21" s="22"/>
      <c r="E21" s="16"/>
      <c r="F21" s="19"/>
      <c r="G21" s="20"/>
      <c r="H21" s="20"/>
      <c r="I21" s="20"/>
      <c r="J21" s="21"/>
      <c r="K21" s="19"/>
      <c r="L21" s="20"/>
      <c r="M21" s="20"/>
      <c r="N21" s="21"/>
      <c r="O21" s="16"/>
      <c r="P21" s="22"/>
      <c r="Q21" s="22"/>
      <c r="R21" s="22"/>
      <c r="S21" s="23"/>
      <c r="T21" s="16"/>
      <c r="U21" s="22"/>
      <c r="V21" s="22"/>
      <c r="W21" s="23"/>
      <c r="X21" s="16"/>
      <c r="Y21" s="22"/>
      <c r="Z21" s="22"/>
      <c r="AA21" s="22"/>
      <c r="AB21" s="23"/>
      <c r="AC21" s="16"/>
      <c r="AD21" s="22"/>
      <c r="AE21" s="22"/>
      <c r="AF21" s="23"/>
      <c r="AG21" s="16"/>
      <c r="AH21" s="22"/>
      <c r="AI21" s="22"/>
      <c r="AJ21" s="22"/>
      <c r="AK21" s="23"/>
      <c r="AL21" s="16"/>
      <c r="AM21" s="22"/>
      <c r="AN21" s="22"/>
      <c r="AO21" s="23"/>
      <c r="AP21" s="16"/>
      <c r="AQ21" s="22"/>
      <c r="AR21" s="22"/>
      <c r="AS21" s="22"/>
      <c r="AT21" s="23"/>
      <c r="AU21" s="16"/>
      <c r="AV21" s="22"/>
      <c r="AW21" s="22"/>
      <c r="AX21" s="23"/>
    </row>
    <row r="22" spans="3:50" x14ac:dyDescent="0.35">
      <c r="C22" s="16"/>
      <c r="D22" s="22"/>
      <c r="E22" s="16"/>
      <c r="F22" s="19"/>
      <c r="G22" s="20"/>
      <c r="H22" s="20"/>
      <c r="I22" s="20"/>
      <c r="J22" s="21"/>
      <c r="K22" s="19"/>
      <c r="L22" s="20"/>
      <c r="M22" s="20"/>
      <c r="N22" s="21"/>
      <c r="O22" s="16"/>
      <c r="P22" s="22"/>
      <c r="Q22" s="22"/>
      <c r="R22" s="22"/>
      <c r="S22" s="23"/>
      <c r="T22" s="16"/>
      <c r="U22" s="22"/>
      <c r="V22" s="22"/>
      <c r="W22" s="23"/>
      <c r="X22" s="16"/>
      <c r="Y22" s="22"/>
      <c r="Z22" s="22"/>
      <c r="AA22" s="22"/>
      <c r="AB22" s="23"/>
      <c r="AC22" s="16"/>
      <c r="AD22" s="22"/>
      <c r="AE22" s="22"/>
      <c r="AF22" s="23"/>
      <c r="AG22" s="16"/>
      <c r="AH22" s="22"/>
      <c r="AI22" s="22"/>
      <c r="AJ22" s="22"/>
      <c r="AK22" s="23"/>
      <c r="AL22" s="16"/>
      <c r="AM22" s="22"/>
      <c r="AN22" s="22"/>
      <c r="AO22" s="23"/>
      <c r="AP22" s="16"/>
      <c r="AQ22" s="22"/>
      <c r="AR22" s="22"/>
      <c r="AS22" s="22"/>
      <c r="AT22" s="23"/>
      <c r="AU22" s="16"/>
      <c r="AV22" s="22"/>
      <c r="AW22" s="22"/>
      <c r="AX22" s="23"/>
    </row>
    <row r="23" spans="3:50" x14ac:dyDescent="0.35">
      <c r="C23" s="16"/>
      <c r="D23" s="22"/>
      <c r="E23" s="16"/>
      <c r="F23" s="19"/>
      <c r="G23" s="20"/>
      <c r="H23" s="20"/>
      <c r="I23" s="20"/>
      <c r="J23" s="21"/>
      <c r="K23" s="19"/>
      <c r="L23" s="20"/>
      <c r="M23" s="20"/>
      <c r="N23" s="21"/>
      <c r="O23" s="16"/>
      <c r="P23" s="22"/>
      <c r="Q23" s="22"/>
      <c r="R23" s="22"/>
      <c r="S23" s="23"/>
      <c r="T23" s="16"/>
      <c r="U23" s="22"/>
      <c r="V23" s="22"/>
      <c r="W23" s="23"/>
      <c r="X23" s="16"/>
      <c r="Y23" s="22"/>
      <c r="Z23" s="22"/>
      <c r="AA23" s="22"/>
      <c r="AB23" s="23"/>
      <c r="AC23" s="16"/>
      <c r="AD23" s="22"/>
      <c r="AE23" s="22"/>
      <c r="AF23" s="23"/>
      <c r="AG23" s="16"/>
      <c r="AH23" s="22"/>
      <c r="AI23" s="22"/>
      <c r="AJ23" s="22"/>
      <c r="AK23" s="23"/>
      <c r="AL23" s="16"/>
      <c r="AM23" s="22"/>
      <c r="AN23" s="22"/>
      <c r="AO23" s="23"/>
      <c r="AP23" s="16"/>
      <c r="AQ23" s="22"/>
      <c r="AR23" s="22"/>
      <c r="AS23" s="22"/>
      <c r="AT23" s="23"/>
      <c r="AU23" s="16"/>
      <c r="AV23" s="22"/>
      <c r="AW23" s="22"/>
      <c r="AX23" s="23"/>
    </row>
    <row r="24" spans="3:50" x14ac:dyDescent="0.35">
      <c r="C24" s="16"/>
      <c r="D24" s="22"/>
      <c r="E24" s="16"/>
      <c r="F24" s="19"/>
      <c r="G24" s="20"/>
      <c r="H24" s="20"/>
      <c r="I24" s="20"/>
      <c r="J24" s="21"/>
      <c r="K24" s="19"/>
      <c r="L24" s="20"/>
      <c r="M24" s="20"/>
      <c r="N24" s="21"/>
      <c r="O24" s="16"/>
      <c r="P24" s="22"/>
      <c r="Q24" s="22"/>
      <c r="R24" s="22"/>
      <c r="S24" s="23"/>
      <c r="T24" s="16"/>
      <c r="U24" s="22"/>
      <c r="V24" s="22"/>
      <c r="W24" s="23"/>
      <c r="X24" s="16"/>
      <c r="Y24" s="22"/>
      <c r="Z24" s="22"/>
      <c r="AA24" s="22"/>
      <c r="AB24" s="23"/>
      <c r="AC24" s="16"/>
      <c r="AD24" s="22"/>
      <c r="AE24" s="22"/>
      <c r="AF24" s="23"/>
      <c r="AG24" s="16"/>
      <c r="AH24" s="22"/>
      <c r="AI24" s="22"/>
      <c r="AJ24" s="22"/>
      <c r="AK24" s="23"/>
      <c r="AL24" s="16"/>
      <c r="AM24" s="22"/>
      <c r="AN24" s="22"/>
      <c r="AO24" s="23"/>
      <c r="AP24" s="16"/>
      <c r="AQ24" s="22"/>
      <c r="AR24" s="22"/>
      <c r="AS24" s="22"/>
      <c r="AT24" s="23"/>
      <c r="AU24" s="16"/>
      <c r="AV24" s="22"/>
      <c r="AW24" s="22"/>
      <c r="AX24" s="23"/>
    </row>
    <row r="25" spans="3:50" x14ac:dyDescent="0.35">
      <c r="C25" s="16"/>
      <c r="D25" s="22"/>
      <c r="E25" s="16"/>
      <c r="F25" s="19"/>
      <c r="G25" s="20"/>
      <c r="H25" s="20"/>
      <c r="I25" s="20"/>
      <c r="J25" s="21"/>
      <c r="K25" s="19"/>
      <c r="L25" s="20"/>
      <c r="M25" s="20"/>
      <c r="N25" s="21"/>
      <c r="O25" s="16"/>
      <c r="P25" s="22"/>
      <c r="Q25" s="22"/>
      <c r="R25" s="22"/>
      <c r="S25" s="23"/>
      <c r="T25" s="16"/>
      <c r="U25" s="22"/>
      <c r="V25" s="22"/>
      <c r="W25" s="23"/>
      <c r="X25" s="16"/>
      <c r="Y25" s="22"/>
      <c r="Z25" s="22"/>
      <c r="AA25" s="22"/>
      <c r="AB25" s="23"/>
      <c r="AC25" s="16"/>
      <c r="AD25" s="22"/>
      <c r="AE25" s="22"/>
      <c r="AF25" s="23"/>
      <c r="AG25" s="16"/>
      <c r="AH25" s="22"/>
      <c r="AI25" s="22"/>
      <c r="AJ25" s="22"/>
      <c r="AK25" s="23"/>
      <c r="AL25" s="16"/>
      <c r="AM25" s="22"/>
      <c r="AN25" s="22"/>
      <c r="AO25" s="23"/>
      <c r="AP25" s="16"/>
      <c r="AQ25" s="22"/>
      <c r="AR25" s="22"/>
      <c r="AS25" s="22"/>
      <c r="AT25" s="23"/>
      <c r="AU25" s="16"/>
      <c r="AV25" s="22"/>
      <c r="AW25" s="22"/>
      <c r="AX25" s="23"/>
    </row>
    <row r="26" spans="3:50" x14ac:dyDescent="0.35">
      <c r="C26" s="16"/>
      <c r="D26" s="22"/>
      <c r="E26" s="16"/>
      <c r="F26" s="19"/>
      <c r="G26" s="20"/>
      <c r="H26" s="20"/>
      <c r="I26" s="20"/>
      <c r="J26" s="21"/>
      <c r="K26" s="19"/>
      <c r="L26" s="20"/>
      <c r="M26" s="20"/>
      <c r="N26" s="21"/>
      <c r="O26" s="16"/>
      <c r="P26" s="22"/>
      <c r="Q26" s="22"/>
      <c r="R26" s="22"/>
      <c r="S26" s="23"/>
      <c r="T26" s="16"/>
      <c r="U26" s="22"/>
      <c r="V26" s="22"/>
      <c r="W26" s="23"/>
      <c r="X26" s="16"/>
      <c r="Y26" s="22"/>
      <c r="Z26" s="22"/>
      <c r="AA26" s="22"/>
      <c r="AB26" s="23"/>
      <c r="AC26" s="16"/>
      <c r="AD26" s="22"/>
      <c r="AE26" s="22"/>
      <c r="AF26" s="23"/>
      <c r="AG26" s="16"/>
      <c r="AH26" s="22"/>
      <c r="AI26" s="22"/>
      <c r="AJ26" s="22"/>
      <c r="AK26" s="23"/>
      <c r="AL26" s="16"/>
      <c r="AM26" s="22"/>
      <c r="AN26" s="22"/>
      <c r="AO26" s="23"/>
      <c r="AP26" s="16"/>
      <c r="AQ26" s="22"/>
      <c r="AR26" s="22"/>
      <c r="AS26" s="22"/>
      <c r="AT26" s="23"/>
      <c r="AU26" s="16"/>
      <c r="AV26" s="22"/>
      <c r="AW26" s="22"/>
      <c r="AX26" s="23"/>
    </row>
    <row r="27" spans="3:50" x14ac:dyDescent="0.35">
      <c r="C27" s="16"/>
      <c r="D27" s="22"/>
      <c r="E27" s="16"/>
      <c r="F27" s="19"/>
      <c r="G27" s="20"/>
      <c r="H27" s="20"/>
      <c r="I27" s="20"/>
      <c r="J27" s="21"/>
      <c r="K27" s="19"/>
      <c r="L27" s="20"/>
      <c r="M27" s="20"/>
      <c r="N27" s="21"/>
      <c r="O27" s="16"/>
      <c r="P27" s="22"/>
      <c r="Q27" s="22"/>
      <c r="R27" s="22"/>
      <c r="S27" s="23"/>
      <c r="T27" s="16"/>
      <c r="U27" s="22"/>
      <c r="V27" s="22"/>
      <c r="W27" s="23"/>
      <c r="X27" s="16"/>
      <c r="Y27" s="22"/>
      <c r="Z27" s="22"/>
      <c r="AA27" s="22"/>
      <c r="AB27" s="23"/>
      <c r="AC27" s="16"/>
      <c r="AD27" s="22"/>
      <c r="AE27" s="22"/>
      <c r="AF27" s="23"/>
      <c r="AG27" s="16"/>
      <c r="AH27" s="22"/>
      <c r="AI27" s="22"/>
      <c r="AJ27" s="22"/>
      <c r="AK27" s="23"/>
      <c r="AL27" s="16"/>
      <c r="AM27" s="22"/>
      <c r="AN27" s="22"/>
      <c r="AO27" s="23"/>
      <c r="AP27" s="16"/>
      <c r="AQ27" s="22"/>
      <c r="AR27" s="22"/>
      <c r="AS27" s="22"/>
      <c r="AT27" s="23"/>
      <c r="AU27" s="16"/>
      <c r="AV27" s="22"/>
      <c r="AW27" s="22"/>
      <c r="AX27" s="23"/>
    </row>
    <row r="28" spans="3:50" x14ac:dyDescent="0.35">
      <c r="C28" s="16"/>
      <c r="D28" s="22"/>
      <c r="E28" s="16"/>
      <c r="F28" s="19"/>
      <c r="G28" s="20"/>
      <c r="H28" s="20"/>
      <c r="I28" s="20"/>
      <c r="J28" s="21"/>
      <c r="K28" s="19"/>
      <c r="L28" s="20"/>
      <c r="M28" s="20"/>
      <c r="N28" s="21"/>
      <c r="O28" s="16"/>
      <c r="P28" s="22"/>
      <c r="Q28" s="22"/>
      <c r="R28" s="22"/>
      <c r="S28" s="23"/>
      <c r="T28" s="16"/>
      <c r="U28" s="22"/>
      <c r="V28" s="22"/>
      <c r="W28" s="23"/>
      <c r="X28" s="16"/>
      <c r="Y28" s="22"/>
      <c r="Z28" s="22"/>
      <c r="AA28" s="22"/>
      <c r="AB28" s="23"/>
      <c r="AC28" s="16"/>
      <c r="AD28" s="22"/>
      <c r="AE28" s="22"/>
      <c r="AF28" s="23"/>
      <c r="AG28" s="16"/>
      <c r="AH28" s="22"/>
      <c r="AI28" s="22"/>
      <c r="AJ28" s="22"/>
      <c r="AK28" s="23"/>
      <c r="AL28" s="16"/>
      <c r="AM28" s="22"/>
      <c r="AN28" s="22"/>
      <c r="AO28" s="23"/>
      <c r="AP28" s="16"/>
      <c r="AQ28" s="22"/>
      <c r="AR28" s="22"/>
      <c r="AS28" s="22"/>
      <c r="AT28" s="23"/>
      <c r="AU28" s="16"/>
      <c r="AV28" s="22"/>
      <c r="AW28" s="22"/>
      <c r="AX28" s="23"/>
    </row>
    <row r="29" spans="3:50" ht="15" thickBot="1" x14ac:dyDescent="0.4">
      <c r="C29" s="24"/>
      <c r="D29" s="25"/>
      <c r="E29" s="24"/>
      <c r="F29" s="26"/>
      <c r="G29" s="27"/>
      <c r="H29" s="27"/>
      <c r="I29" s="27"/>
      <c r="J29" s="28"/>
      <c r="K29" s="26"/>
      <c r="L29" s="27"/>
      <c r="M29" s="27"/>
      <c r="N29" s="28"/>
      <c r="O29" s="24"/>
      <c r="P29" s="25"/>
      <c r="Q29" s="25"/>
      <c r="R29" s="25"/>
      <c r="S29" s="29"/>
      <c r="T29" s="24"/>
      <c r="U29" s="25"/>
      <c r="V29" s="25"/>
      <c r="W29" s="29"/>
      <c r="X29" s="24"/>
      <c r="Y29" s="25"/>
      <c r="Z29" s="25"/>
      <c r="AA29" s="25"/>
      <c r="AB29" s="29"/>
      <c r="AC29" s="24"/>
      <c r="AD29" s="25"/>
      <c r="AE29" s="25"/>
      <c r="AF29" s="29"/>
      <c r="AG29" s="24"/>
      <c r="AH29" s="25"/>
      <c r="AI29" s="25"/>
      <c r="AJ29" s="25"/>
      <c r="AK29" s="29"/>
      <c r="AL29" s="24"/>
      <c r="AM29" s="25"/>
      <c r="AN29" s="25"/>
      <c r="AO29" s="29"/>
      <c r="AP29" s="24"/>
      <c r="AQ29" s="25"/>
      <c r="AR29" s="25"/>
      <c r="AS29" s="25"/>
      <c r="AT29" s="29"/>
      <c r="AU29" s="24"/>
      <c r="AV29" s="25"/>
      <c r="AW29" s="25"/>
      <c r="AX29" s="29"/>
    </row>
    <row r="30" spans="3:50" x14ac:dyDescent="0.35"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</row>
  </sheetData>
  <mergeCells count="15">
    <mergeCell ref="F3:J3"/>
    <mergeCell ref="K3:N3"/>
    <mergeCell ref="O3:S3"/>
    <mergeCell ref="T3:W3"/>
    <mergeCell ref="X3:AB3"/>
    <mergeCell ref="F2:N2"/>
    <mergeCell ref="O2:W2"/>
    <mergeCell ref="X2:AF2"/>
    <mergeCell ref="AG2:AO2"/>
    <mergeCell ref="AP2:AX2"/>
    <mergeCell ref="AC3:AF3"/>
    <mergeCell ref="AG3:AK3"/>
    <mergeCell ref="AL3:AO3"/>
    <mergeCell ref="AP3:AT3"/>
    <mergeCell ref="AU3:AX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C1:AY30"/>
  <sheetViews>
    <sheetView zoomScale="70" zoomScaleNormal="70" workbookViewId="0">
      <selection activeCell="A12" activeCellId="4" sqref="A7:XFD7 A8:XFD8 A9:XFD9 A10:XFD10 A12:XFD12"/>
    </sheetView>
  </sheetViews>
  <sheetFormatPr defaultColWidth="8.81640625" defaultRowHeight="14.5" x14ac:dyDescent="0.35"/>
  <cols>
    <col min="1" max="2" width="2.453125" customWidth="1"/>
    <col min="3" max="3" width="9.453125" customWidth="1"/>
    <col min="4" max="4" width="18.81640625" customWidth="1"/>
    <col min="5" max="5" width="20.1796875" customWidth="1"/>
    <col min="6" max="10" width="16.6328125" customWidth="1"/>
    <col min="11" max="11" width="11.1796875" bestFit="1" customWidth="1"/>
    <col min="12" max="51" width="16.6328125" customWidth="1"/>
  </cols>
  <sheetData>
    <row r="1" spans="3:51" ht="15" thickBot="1" x14ac:dyDescent="0.4"/>
    <row r="2" spans="3:51" s="3" customFormat="1" ht="23.5" x14ac:dyDescent="0.55000000000000004">
      <c r="C2" s="1"/>
      <c r="D2" s="2" t="s">
        <v>72</v>
      </c>
      <c r="E2" s="1"/>
      <c r="F2" s="288" t="s">
        <v>1</v>
      </c>
      <c r="G2" s="289"/>
      <c r="H2" s="289"/>
      <c r="I2" s="289"/>
      <c r="J2" s="289"/>
      <c r="K2" s="289"/>
      <c r="L2" s="289"/>
      <c r="M2" s="289"/>
      <c r="N2" s="289"/>
      <c r="O2" s="290"/>
      <c r="P2" s="291" t="s">
        <v>2</v>
      </c>
      <c r="Q2" s="292"/>
      <c r="R2" s="292"/>
      <c r="S2" s="292"/>
      <c r="T2" s="292"/>
      <c r="U2" s="292"/>
      <c r="V2" s="292"/>
      <c r="W2" s="292"/>
      <c r="X2" s="293"/>
      <c r="Y2" s="294" t="s">
        <v>3</v>
      </c>
      <c r="Z2" s="295"/>
      <c r="AA2" s="295"/>
      <c r="AB2" s="295"/>
      <c r="AC2" s="295"/>
      <c r="AD2" s="295"/>
      <c r="AE2" s="295"/>
      <c r="AF2" s="295"/>
      <c r="AG2" s="293"/>
      <c r="AH2" s="296" t="s">
        <v>4</v>
      </c>
      <c r="AI2" s="295"/>
      <c r="AJ2" s="295"/>
      <c r="AK2" s="295"/>
      <c r="AL2" s="295"/>
      <c r="AM2" s="295"/>
      <c r="AN2" s="295"/>
      <c r="AO2" s="295"/>
      <c r="AP2" s="295"/>
      <c r="AQ2" s="307" t="s">
        <v>5</v>
      </c>
      <c r="AR2" s="295"/>
      <c r="AS2" s="295"/>
      <c r="AT2" s="295"/>
      <c r="AU2" s="295"/>
      <c r="AV2" s="295"/>
      <c r="AW2" s="295"/>
      <c r="AX2" s="295"/>
      <c r="AY2" s="293"/>
    </row>
    <row r="3" spans="3:51" s="4" customFormat="1" ht="17.5" thickBot="1" x14ac:dyDescent="0.4">
      <c r="F3" s="328" t="s">
        <v>6</v>
      </c>
      <c r="G3" s="329"/>
      <c r="H3" s="329"/>
      <c r="I3" s="329"/>
      <c r="J3" s="329"/>
      <c r="K3" s="330"/>
      <c r="L3" s="331" t="s">
        <v>7</v>
      </c>
      <c r="M3" s="331"/>
      <c r="N3" s="331"/>
      <c r="O3" s="332"/>
      <c r="P3" s="328" t="s">
        <v>6</v>
      </c>
      <c r="Q3" s="329"/>
      <c r="R3" s="329"/>
      <c r="S3" s="329"/>
      <c r="T3" s="330"/>
      <c r="U3" s="331" t="s">
        <v>7</v>
      </c>
      <c r="V3" s="331"/>
      <c r="W3" s="331"/>
      <c r="X3" s="332"/>
      <c r="Y3" s="328" t="s">
        <v>6</v>
      </c>
      <c r="Z3" s="329"/>
      <c r="AA3" s="329"/>
      <c r="AB3" s="329"/>
      <c r="AC3" s="330"/>
      <c r="AD3" s="331" t="s">
        <v>7</v>
      </c>
      <c r="AE3" s="331"/>
      <c r="AF3" s="331"/>
      <c r="AG3" s="332"/>
      <c r="AH3" s="328" t="s">
        <v>6</v>
      </c>
      <c r="AI3" s="329"/>
      <c r="AJ3" s="329"/>
      <c r="AK3" s="329"/>
      <c r="AL3" s="330"/>
      <c r="AM3" s="331" t="s">
        <v>7</v>
      </c>
      <c r="AN3" s="331"/>
      <c r="AO3" s="331"/>
      <c r="AP3" s="332"/>
      <c r="AQ3" s="328" t="s">
        <v>6</v>
      </c>
      <c r="AR3" s="329"/>
      <c r="AS3" s="329"/>
      <c r="AT3" s="329"/>
      <c r="AU3" s="330"/>
      <c r="AV3" s="331" t="s">
        <v>7</v>
      </c>
      <c r="AW3" s="331"/>
      <c r="AX3" s="331"/>
      <c r="AY3" s="332"/>
    </row>
    <row r="4" spans="3:51" s="13" customFormat="1" ht="72.5" x14ac:dyDescent="0.35">
      <c r="C4" s="157" t="s">
        <v>8</v>
      </c>
      <c r="D4" s="158" t="s">
        <v>9</v>
      </c>
      <c r="E4" s="8" t="s">
        <v>10</v>
      </c>
      <c r="F4" s="8" t="s">
        <v>11</v>
      </c>
      <c r="G4" s="9" t="s">
        <v>12</v>
      </c>
      <c r="H4" s="9" t="s">
        <v>74</v>
      </c>
      <c r="I4" s="9" t="s">
        <v>13</v>
      </c>
      <c r="J4" s="9" t="s">
        <v>14</v>
      </c>
      <c r="K4" s="9" t="s">
        <v>15</v>
      </c>
      <c r="L4" s="8" t="s">
        <v>16</v>
      </c>
      <c r="M4" s="9" t="s">
        <v>17</v>
      </c>
      <c r="N4" s="9" t="s">
        <v>18</v>
      </c>
      <c r="O4" s="12" t="s">
        <v>19</v>
      </c>
      <c r="P4" s="8" t="s">
        <v>11</v>
      </c>
      <c r="Q4" s="9" t="s">
        <v>12</v>
      </c>
      <c r="R4" s="9" t="s">
        <v>13</v>
      </c>
      <c r="S4" s="9" t="s">
        <v>14</v>
      </c>
      <c r="T4" s="9" t="s">
        <v>15</v>
      </c>
      <c r="U4" s="8" t="s">
        <v>16</v>
      </c>
      <c r="V4" s="9" t="s">
        <v>17</v>
      </c>
      <c r="W4" s="9" t="s">
        <v>18</v>
      </c>
      <c r="X4" s="12" t="s">
        <v>19</v>
      </c>
      <c r="Y4" s="8" t="s">
        <v>11</v>
      </c>
      <c r="Z4" s="9" t="s">
        <v>12</v>
      </c>
      <c r="AA4" s="9" t="s">
        <v>13</v>
      </c>
      <c r="AB4" s="9" t="s">
        <v>14</v>
      </c>
      <c r="AC4" s="9" t="s">
        <v>15</v>
      </c>
      <c r="AD4" s="8" t="s">
        <v>16</v>
      </c>
      <c r="AE4" s="9" t="s">
        <v>17</v>
      </c>
      <c r="AF4" s="9" t="s">
        <v>18</v>
      </c>
      <c r="AG4" s="12" t="s">
        <v>19</v>
      </c>
      <c r="AH4" s="8" t="s">
        <v>11</v>
      </c>
      <c r="AI4" s="9" t="s">
        <v>12</v>
      </c>
      <c r="AJ4" s="9" t="s">
        <v>13</v>
      </c>
      <c r="AK4" s="9" t="s">
        <v>14</v>
      </c>
      <c r="AL4" s="9" t="s">
        <v>15</v>
      </c>
      <c r="AM4" s="8" t="s">
        <v>16</v>
      </c>
      <c r="AN4" s="9" t="s">
        <v>17</v>
      </c>
      <c r="AO4" s="9" t="s">
        <v>18</v>
      </c>
      <c r="AP4" s="12" t="s">
        <v>19</v>
      </c>
      <c r="AQ4" s="8" t="s">
        <v>11</v>
      </c>
      <c r="AR4" s="9" t="s">
        <v>12</v>
      </c>
      <c r="AS4" s="9" t="s">
        <v>13</v>
      </c>
      <c r="AT4" s="9" t="s">
        <v>14</v>
      </c>
      <c r="AU4" s="9" t="s">
        <v>15</v>
      </c>
      <c r="AV4" s="8" t="s">
        <v>16</v>
      </c>
      <c r="AW4" s="9" t="s">
        <v>17</v>
      </c>
      <c r="AX4" s="9" t="s">
        <v>18</v>
      </c>
      <c r="AY4" s="12" t="s">
        <v>19</v>
      </c>
    </row>
    <row r="5" spans="3:51" x14ac:dyDescent="0.35">
      <c r="C5" s="163">
        <v>1</v>
      </c>
      <c r="D5" s="164" t="s">
        <v>61</v>
      </c>
      <c r="E5" s="165">
        <f>SUM(F5:K5)</f>
        <v>107562.60862600015</v>
      </c>
      <c r="F5" s="167">
        <v>10.231902</v>
      </c>
      <c r="G5" s="167">
        <v>71978.333096000089</v>
      </c>
      <c r="H5" s="167"/>
      <c r="I5" s="167">
        <v>18314.308073000033</v>
      </c>
      <c r="J5" s="167">
        <v>16307.49474300001</v>
      </c>
      <c r="K5" s="167">
        <v>952.24081199999989</v>
      </c>
      <c r="L5" s="167">
        <v>0</v>
      </c>
      <c r="M5" s="167">
        <v>1543.77</v>
      </c>
      <c r="N5" s="167">
        <v>587.15999999999963</v>
      </c>
      <c r="O5" s="167">
        <v>3250.2599999999998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</row>
    <row r="6" spans="3:51" x14ac:dyDescent="0.35">
      <c r="C6" s="163">
        <v>2</v>
      </c>
      <c r="D6" s="164" t="s">
        <v>62</v>
      </c>
      <c r="E6" s="165">
        <f t="shared" ref="E6:E15" si="0">SUM(F6:K6)</f>
        <v>126492.92901000007</v>
      </c>
      <c r="F6" s="167">
        <v>19.116686999999999</v>
      </c>
      <c r="G6" s="167">
        <v>42489.221163000024</v>
      </c>
      <c r="H6" s="167"/>
      <c r="I6" s="167">
        <v>29478.731721000044</v>
      </c>
      <c r="J6" s="167">
        <v>52469.749595999994</v>
      </c>
      <c r="K6" s="167">
        <v>2036.1098430000004</v>
      </c>
      <c r="L6" s="167">
        <v>0</v>
      </c>
      <c r="M6" s="167">
        <v>592.1099999999999</v>
      </c>
      <c r="N6" s="167">
        <v>557.54999999999927</v>
      </c>
      <c r="O6" s="167">
        <v>2449.5299999999997</v>
      </c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</row>
    <row r="7" spans="3:51" s="44" customFormat="1" x14ac:dyDescent="0.35">
      <c r="C7" s="159">
        <v>3</v>
      </c>
      <c r="D7" s="160" t="s">
        <v>63</v>
      </c>
      <c r="E7" s="161">
        <f t="shared" si="0"/>
        <v>204140.15611399984</v>
      </c>
      <c r="F7" s="162">
        <v>20258.28799999999</v>
      </c>
      <c r="G7" s="162">
        <v>73221.104133999936</v>
      </c>
      <c r="H7" s="162">
        <v>260.36242900000002</v>
      </c>
      <c r="I7" s="162">
        <v>43688.005391999905</v>
      </c>
      <c r="J7" s="162">
        <v>62779.950316000009</v>
      </c>
      <c r="K7" s="162">
        <v>3932.4458430000022</v>
      </c>
      <c r="L7" s="162">
        <v>325.52999999999986</v>
      </c>
      <c r="M7" s="162">
        <v>2899.1699999999955</v>
      </c>
      <c r="N7" s="162">
        <v>1922.669999999996</v>
      </c>
      <c r="O7" s="162">
        <v>5004.54</v>
      </c>
      <c r="P7" s="161">
        <v>3772.2691369999993</v>
      </c>
      <c r="Q7" s="161">
        <v>6491.9977860000035</v>
      </c>
      <c r="R7" s="161">
        <v>6040.3184819999979</v>
      </c>
      <c r="S7" s="161">
        <v>1035.0486149999999</v>
      </c>
      <c r="T7" s="161">
        <v>72.641749000000004</v>
      </c>
      <c r="U7" s="161">
        <v>81.270000000000053</v>
      </c>
      <c r="V7" s="161">
        <v>218.16000000000008</v>
      </c>
      <c r="W7" s="161">
        <v>225.09000000000003</v>
      </c>
      <c r="X7" s="161">
        <v>431.37</v>
      </c>
      <c r="Y7" s="161">
        <v>11136.390612000007</v>
      </c>
      <c r="Z7" s="161">
        <v>28049.335719000006</v>
      </c>
      <c r="AA7" s="161">
        <v>16415.003796000026</v>
      </c>
      <c r="AB7" s="161">
        <v>6279.072200999999</v>
      </c>
      <c r="AC7" s="161">
        <v>249.313321</v>
      </c>
      <c r="AD7" s="161">
        <v>142.65000000000003</v>
      </c>
      <c r="AE7" s="161">
        <v>1012.9499999999996</v>
      </c>
      <c r="AF7" s="161">
        <v>475.8299999999997</v>
      </c>
      <c r="AG7" s="161">
        <v>1846.8</v>
      </c>
      <c r="AH7" s="161">
        <v>0</v>
      </c>
      <c r="AI7" s="161">
        <v>0</v>
      </c>
      <c r="AJ7" s="161">
        <v>0</v>
      </c>
      <c r="AK7" s="161">
        <v>0</v>
      </c>
      <c r="AL7" s="161">
        <v>0</v>
      </c>
      <c r="AM7" s="161">
        <v>0</v>
      </c>
      <c r="AN7" s="161">
        <v>0</v>
      </c>
      <c r="AO7" s="161">
        <v>0</v>
      </c>
      <c r="AP7" s="161">
        <v>0</v>
      </c>
      <c r="AQ7" s="161">
        <f t="shared" ref="AQ7:AR10" si="1">F7-(P7+Y7+AH7)</f>
        <v>5349.6282509999837</v>
      </c>
      <c r="AR7" s="161">
        <f t="shared" si="1"/>
        <v>38679.770628999926</v>
      </c>
      <c r="AS7" s="161">
        <f t="shared" ref="AS7:AY7" si="2">I7-(R7+AA7+AJ7)</f>
        <v>21232.683113999879</v>
      </c>
      <c r="AT7" s="161">
        <f t="shared" si="2"/>
        <v>55465.829500000007</v>
      </c>
      <c r="AU7" s="161">
        <f t="shared" si="2"/>
        <v>3610.4907730000023</v>
      </c>
      <c r="AV7" s="161">
        <f t="shared" si="2"/>
        <v>101.60999999999979</v>
      </c>
      <c r="AW7" s="161">
        <f t="shared" si="2"/>
        <v>1668.0599999999959</v>
      </c>
      <c r="AX7" s="161">
        <f t="shared" si="2"/>
        <v>1221.7499999999964</v>
      </c>
      <c r="AY7" s="161">
        <f t="shared" si="2"/>
        <v>2726.37</v>
      </c>
    </row>
    <row r="8" spans="3:51" s="44" customFormat="1" x14ac:dyDescent="0.35">
      <c r="C8" s="159">
        <v>4</v>
      </c>
      <c r="D8" s="160" t="s">
        <v>64</v>
      </c>
      <c r="E8" s="161">
        <f t="shared" si="0"/>
        <v>87753.293682999982</v>
      </c>
      <c r="F8" s="162">
        <v>14729.364350999995</v>
      </c>
      <c r="G8" s="162">
        <v>58569.842073</v>
      </c>
      <c r="H8" s="162"/>
      <c r="I8" s="162">
        <v>6876.7495510000035</v>
      </c>
      <c r="J8" s="162">
        <v>7383.3139769999998</v>
      </c>
      <c r="K8" s="162">
        <v>194.023731</v>
      </c>
      <c r="L8" s="162">
        <v>0.81</v>
      </c>
      <c r="M8" s="162">
        <v>107.00999999999999</v>
      </c>
      <c r="N8" s="162">
        <v>21.86999999999999</v>
      </c>
      <c r="O8" s="162">
        <v>3393</v>
      </c>
      <c r="P8" s="161">
        <v>0</v>
      </c>
      <c r="Q8" s="161">
        <v>0</v>
      </c>
      <c r="R8" s="161">
        <v>0</v>
      </c>
      <c r="S8" s="161">
        <v>0</v>
      </c>
      <c r="T8" s="161">
        <v>0</v>
      </c>
      <c r="U8" s="161">
        <v>0</v>
      </c>
      <c r="V8" s="161">
        <v>0</v>
      </c>
      <c r="W8" s="161">
        <v>0</v>
      </c>
      <c r="X8" s="161">
        <v>0</v>
      </c>
      <c r="Y8" s="161">
        <v>100.970201</v>
      </c>
      <c r="Z8" s="161">
        <v>2585.4362660000002</v>
      </c>
      <c r="AA8" s="161">
        <v>755.95363900000052</v>
      </c>
      <c r="AB8" s="161">
        <v>835.78336900000011</v>
      </c>
      <c r="AC8" s="161">
        <v>0</v>
      </c>
      <c r="AD8" s="161">
        <v>0</v>
      </c>
      <c r="AE8" s="161">
        <v>20.609999999999996</v>
      </c>
      <c r="AF8" s="161">
        <v>7.4699999999999989</v>
      </c>
      <c r="AG8" s="161">
        <v>140.57999999999998</v>
      </c>
      <c r="AH8" s="161">
        <v>14615.842370999995</v>
      </c>
      <c r="AI8" s="161">
        <v>52052.347412000003</v>
      </c>
      <c r="AJ8" s="161">
        <v>4812.0541400000056</v>
      </c>
      <c r="AK8" s="161">
        <v>624.41379300000006</v>
      </c>
      <c r="AL8" s="161">
        <v>133.61118200000001</v>
      </c>
      <c r="AM8" s="161">
        <v>0</v>
      </c>
      <c r="AN8" s="161">
        <v>26.729999999999997</v>
      </c>
      <c r="AO8" s="161">
        <v>0.81</v>
      </c>
      <c r="AP8" s="161">
        <v>2984.67</v>
      </c>
      <c r="AQ8" s="161">
        <f t="shared" si="1"/>
        <v>12.551778999999442</v>
      </c>
      <c r="AR8" s="161">
        <f t="shared" si="1"/>
        <v>3932.058395</v>
      </c>
      <c r="AS8" s="161">
        <f t="shared" ref="AS8" si="3">I8-(R8+AA8+AJ8)</f>
        <v>1308.7417719999976</v>
      </c>
      <c r="AT8" s="161">
        <f t="shared" ref="AT8" si="4">J8-(S8+AB8+AK8)</f>
        <v>5923.1168149999994</v>
      </c>
      <c r="AU8" s="161">
        <f t="shared" ref="AU8" si="5">K8-(T8+AC8+AL8)</f>
        <v>60.412548999999984</v>
      </c>
      <c r="AV8" s="161">
        <f>L8-(U8+AD8+AM8)</f>
        <v>0.81</v>
      </c>
      <c r="AW8" s="161">
        <f t="shared" ref="AW8" si="6">M8-(V8+AE8+AN8)</f>
        <v>59.67</v>
      </c>
      <c r="AX8" s="161">
        <f t="shared" ref="AX8" si="7">N8-(W8+AF8+AO8)</f>
        <v>13.589999999999991</v>
      </c>
      <c r="AY8" s="161">
        <f t="shared" ref="AY8" si="8">O8-(X8+AG8+AP8)</f>
        <v>267.75</v>
      </c>
    </row>
    <row r="9" spans="3:51" s="44" customFormat="1" x14ac:dyDescent="0.35">
      <c r="C9" s="159">
        <v>5</v>
      </c>
      <c r="D9" s="160" t="s">
        <v>65</v>
      </c>
      <c r="E9" s="161">
        <f t="shared" si="0"/>
        <v>297260.79917800019</v>
      </c>
      <c r="F9" s="162">
        <v>53935.520608999905</v>
      </c>
      <c r="G9" s="162">
        <v>153491.28082800016</v>
      </c>
      <c r="H9" s="162"/>
      <c r="I9" s="162">
        <v>55198.435663000142</v>
      </c>
      <c r="J9" s="162">
        <v>32772.962413000001</v>
      </c>
      <c r="K9" s="162">
        <v>1862.599665</v>
      </c>
      <c r="L9" s="162">
        <v>313.29000000000019</v>
      </c>
      <c r="M9" s="162">
        <v>3661.1099999999988</v>
      </c>
      <c r="N9" s="162">
        <v>3256.2899999999872</v>
      </c>
      <c r="O9" s="162">
        <v>10221.48</v>
      </c>
      <c r="P9" s="161">
        <v>12087.996746999981</v>
      </c>
      <c r="Q9" s="161">
        <v>72103.877150999993</v>
      </c>
      <c r="R9" s="161">
        <v>23424.351263999946</v>
      </c>
      <c r="S9" s="161">
        <v>10273.525658999997</v>
      </c>
      <c r="T9" s="161">
        <v>494.17027500000017</v>
      </c>
      <c r="U9" s="161">
        <v>246.42000000000016</v>
      </c>
      <c r="V9" s="161">
        <v>2359.35</v>
      </c>
      <c r="W9" s="161">
        <v>1342.6199999999988</v>
      </c>
      <c r="X9" s="161">
        <v>4745.88</v>
      </c>
      <c r="Y9" s="161">
        <v>11652.762866999992</v>
      </c>
      <c r="Z9" s="161">
        <v>14593.942508000004</v>
      </c>
      <c r="AA9" s="161">
        <v>3982.579570999997</v>
      </c>
      <c r="AB9" s="161">
        <v>469.53703699999994</v>
      </c>
      <c r="AC9" s="161">
        <v>536.44878500000004</v>
      </c>
      <c r="AD9" s="161">
        <v>42.030000000000015</v>
      </c>
      <c r="AE9" s="161">
        <v>157.86000000000001</v>
      </c>
      <c r="AF9" s="161">
        <v>259.01999999999992</v>
      </c>
      <c r="AG9" s="161">
        <v>935.37</v>
      </c>
      <c r="AH9" s="161">
        <v>29598.876669000001</v>
      </c>
      <c r="AI9" s="161">
        <v>53566.567661000001</v>
      </c>
      <c r="AJ9" s="161">
        <v>10351.965979000004</v>
      </c>
      <c r="AK9" s="161">
        <v>2859.0019630000002</v>
      </c>
      <c r="AL9" s="161">
        <v>135.25899899999999</v>
      </c>
      <c r="AM9" s="161">
        <v>23.399999999999995</v>
      </c>
      <c r="AN9" s="161">
        <v>365.76</v>
      </c>
      <c r="AO9" s="161">
        <v>431.54999999999978</v>
      </c>
      <c r="AP9" s="161">
        <v>3540.6</v>
      </c>
      <c r="AQ9" s="161">
        <f t="shared" si="1"/>
        <v>595.88432599993394</v>
      </c>
      <c r="AR9" s="161">
        <f t="shared" si="1"/>
        <v>13226.893508000154</v>
      </c>
      <c r="AS9" s="161">
        <f t="shared" ref="AS9:AS10" si="9">I9-(R9+AA9+AJ9)</f>
        <v>17439.538849000193</v>
      </c>
      <c r="AT9" s="161">
        <f t="shared" ref="AT9:AT10" si="10">J9-(S9+AB9+AK9)</f>
        <v>19170.897754000005</v>
      </c>
      <c r="AU9" s="161">
        <f t="shared" ref="AU9:AU10" si="11">K9-(T9+AC9+AL9)</f>
        <v>696.72160599999984</v>
      </c>
      <c r="AV9" s="161">
        <f>L9-(U9+AD9+AM9)</f>
        <v>1.4400000000000546</v>
      </c>
      <c r="AW9" s="161">
        <f t="shared" ref="AW9:AW10" si="12">M9-(V9+AE9+AN9)</f>
        <v>778.13999999999851</v>
      </c>
      <c r="AX9" s="161">
        <f t="shared" ref="AX9:AX10" si="13">N9-(W9+AF9+AO9)</f>
        <v>1223.0999999999888</v>
      </c>
      <c r="AY9" s="161">
        <f t="shared" ref="AY9:AY10" si="14">O9-(X9+AG9+AP9)</f>
        <v>999.6299999999992</v>
      </c>
    </row>
    <row r="10" spans="3:51" s="44" customFormat="1" x14ac:dyDescent="0.35">
      <c r="C10" s="159">
        <v>6</v>
      </c>
      <c r="D10" s="160" t="s">
        <v>66</v>
      </c>
      <c r="E10" s="161">
        <f t="shared" si="0"/>
        <v>230781.78774899995</v>
      </c>
      <c r="F10" s="162">
        <v>17505.584293999997</v>
      </c>
      <c r="G10" s="162">
        <v>126862.87215100005</v>
      </c>
      <c r="H10" s="162"/>
      <c r="I10" s="162">
        <v>69964.957728999914</v>
      </c>
      <c r="J10" s="162">
        <v>11401.872387999996</v>
      </c>
      <c r="K10" s="162">
        <v>5046.5011869999998</v>
      </c>
      <c r="L10" s="162">
        <v>212.58</v>
      </c>
      <c r="M10" s="162">
        <v>4285.619999999999</v>
      </c>
      <c r="N10" s="162">
        <v>4629.4200000000037</v>
      </c>
      <c r="O10" s="162">
        <v>12046.59</v>
      </c>
      <c r="P10" s="161">
        <v>11315.683635000001</v>
      </c>
      <c r="Q10" s="161">
        <v>37693.052430999989</v>
      </c>
      <c r="R10" s="161">
        <v>19928.951375000051</v>
      </c>
      <c r="S10" s="161">
        <v>4152.9281759999985</v>
      </c>
      <c r="T10" s="161">
        <v>713.75394799999958</v>
      </c>
      <c r="U10" s="161">
        <v>157.13999999999999</v>
      </c>
      <c r="V10" s="161">
        <v>1765.9799999999998</v>
      </c>
      <c r="W10" s="161">
        <v>1879.6499999999944</v>
      </c>
      <c r="X10" s="161">
        <v>3630.69</v>
      </c>
      <c r="Y10" s="161">
        <v>6045.0905129999983</v>
      </c>
      <c r="Z10" s="161">
        <v>50379.382065999991</v>
      </c>
      <c r="AA10" s="161">
        <v>15663.15964300003</v>
      </c>
      <c r="AB10" s="161">
        <v>1348.988472</v>
      </c>
      <c r="AC10" s="161">
        <v>478.6810430000001</v>
      </c>
      <c r="AD10" s="161">
        <v>50.130000000000017</v>
      </c>
      <c r="AE10" s="161">
        <v>1135.1700000000003</v>
      </c>
      <c r="AF10" s="161">
        <v>1006.1100000000002</v>
      </c>
      <c r="AG10" s="161">
        <v>4537.8899999999994</v>
      </c>
      <c r="AH10" s="161">
        <v>0</v>
      </c>
      <c r="AI10" s="161">
        <v>0</v>
      </c>
      <c r="AJ10" s="161">
        <v>0</v>
      </c>
      <c r="AK10" s="161">
        <v>0</v>
      </c>
      <c r="AL10" s="161">
        <v>0</v>
      </c>
      <c r="AM10" s="161">
        <v>0</v>
      </c>
      <c r="AN10" s="161">
        <v>0</v>
      </c>
      <c r="AO10" s="161">
        <v>0</v>
      </c>
      <c r="AP10" s="161">
        <v>0</v>
      </c>
      <c r="AQ10" s="161">
        <f t="shared" si="1"/>
        <v>144.81014599999617</v>
      </c>
      <c r="AR10" s="161">
        <f t="shared" si="1"/>
        <v>38790.437654000067</v>
      </c>
      <c r="AS10" s="161">
        <f t="shared" si="9"/>
        <v>34372.846710999831</v>
      </c>
      <c r="AT10" s="161">
        <f t="shared" si="10"/>
        <v>5899.9557399999976</v>
      </c>
      <c r="AU10" s="161">
        <f t="shared" si="11"/>
        <v>3854.0661960000002</v>
      </c>
      <c r="AV10" s="161">
        <f>L10-(U10+AD10+AM10)</f>
        <v>5.3100000000000023</v>
      </c>
      <c r="AW10" s="161">
        <f t="shared" si="12"/>
        <v>1384.4699999999989</v>
      </c>
      <c r="AX10" s="161">
        <f t="shared" si="13"/>
        <v>1743.6600000000089</v>
      </c>
      <c r="AY10" s="161">
        <f t="shared" si="14"/>
        <v>3878.01</v>
      </c>
    </row>
    <row r="11" spans="3:51" x14ac:dyDescent="0.35">
      <c r="C11" s="163">
        <v>7</v>
      </c>
      <c r="D11" s="171" t="s">
        <v>67</v>
      </c>
      <c r="E11" s="165">
        <f t="shared" si="0"/>
        <v>88426.52555500016</v>
      </c>
      <c r="F11" s="167">
        <v>6901.662276</v>
      </c>
      <c r="G11" s="167">
        <v>36539.024031000008</v>
      </c>
      <c r="H11" s="167"/>
      <c r="I11" s="167">
        <v>40823.28475400016</v>
      </c>
      <c r="J11" s="167">
        <v>3532.5142170000036</v>
      </c>
      <c r="K11" s="167">
        <v>630.04027699999949</v>
      </c>
      <c r="L11" s="167">
        <v>9.18</v>
      </c>
      <c r="M11" s="167">
        <v>1844.6399999999999</v>
      </c>
      <c r="N11" s="167">
        <v>6258.5100000000039</v>
      </c>
      <c r="O11" s="167">
        <v>3401.5499999999997</v>
      </c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</row>
    <row r="12" spans="3:51" s="44" customFormat="1" x14ac:dyDescent="0.35">
      <c r="C12" s="159">
        <v>8</v>
      </c>
      <c r="D12" s="160" t="s">
        <v>68</v>
      </c>
      <c r="E12" s="161">
        <f t="shared" si="0"/>
        <v>156043.94736199995</v>
      </c>
      <c r="F12" s="162">
        <v>10877.186795999984</v>
      </c>
      <c r="G12" s="162">
        <v>105056.35893399999</v>
      </c>
      <c r="H12" s="162"/>
      <c r="I12" s="162">
        <v>30695.85890599999</v>
      </c>
      <c r="J12" s="162">
        <v>7717.4148329999998</v>
      </c>
      <c r="K12" s="162">
        <v>1697.1278930000005</v>
      </c>
      <c r="L12" s="162">
        <v>123.66000000000003</v>
      </c>
      <c r="M12" s="162">
        <v>3175.2</v>
      </c>
      <c r="N12" s="162">
        <v>2745.3600000000015</v>
      </c>
      <c r="O12" s="162">
        <v>7710.03</v>
      </c>
      <c r="P12" s="161">
        <v>6701.7953849999994</v>
      </c>
      <c r="Q12" s="161">
        <v>25722.958208</v>
      </c>
      <c r="R12" s="161">
        <v>3902.5180859999946</v>
      </c>
      <c r="S12" s="161">
        <v>130.32412599999998</v>
      </c>
      <c r="T12" s="161">
        <v>35.714988000000012</v>
      </c>
      <c r="U12" s="161">
        <v>45.990000000000023</v>
      </c>
      <c r="V12" s="161">
        <v>455.04</v>
      </c>
      <c r="W12" s="161">
        <v>205.20000000000007</v>
      </c>
      <c r="X12" s="161">
        <v>1866.06</v>
      </c>
      <c r="Y12" s="161">
        <v>4175.1392129999986</v>
      </c>
      <c r="Z12" s="161">
        <v>78342.693024000007</v>
      </c>
      <c r="AA12" s="161">
        <v>25592.473223999958</v>
      </c>
      <c r="AB12" s="161">
        <v>7556.2719210000005</v>
      </c>
      <c r="AC12" s="161">
        <v>845.44406100000049</v>
      </c>
      <c r="AD12" s="161">
        <v>74.520000000000024</v>
      </c>
      <c r="AE12" s="161">
        <v>2701.3499999999995</v>
      </c>
      <c r="AF12" s="161">
        <v>2498.6700000000028</v>
      </c>
      <c r="AG12" s="161">
        <v>5754.15</v>
      </c>
      <c r="AH12" s="161">
        <v>0</v>
      </c>
      <c r="AI12" s="161">
        <v>0</v>
      </c>
      <c r="AJ12" s="161">
        <v>0</v>
      </c>
      <c r="AK12" s="161">
        <v>0</v>
      </c>
      <c r="AL12" s="161">
        <v>0</v>
      </c>
      <c r="AM12" s="161">
        <v>0</v>
      </c>
      <c r="AN12" s="161">
        <v>0</v>
      </c>
      <c r="AO12" s="161">
        <v>0</v>
      </c>
      <c r="AP12" s="161">
        <v>0</v>
      </c>
      <c r="AQ12" s="161">
        <f>F12-(P12+Y12+AH12)</f>
        <v>0.25219799998558301</v>
      </c>
      <c r="AR12" s="161">
        <f>G12-(Q12+Z12+AI12)</f>
        <v>990.70770199998515</v>
      </c>
      <c r="AS12" s="161">
        <f t="shared" ref="AS12" si="15">I12-(R12+AA12+AJ12)</f>
        <v>1200.8675960000364</v>
      </c>
      <c r="AT12" s="161">
        <f t="shared" ref="AT12" si="16">J12-(S12+AB12+AK12)</f>
        <v>30.818785999998909</v>
      </c>
      <c r="AU12" s="161">
        <f t="shared" ref="AU12" si="17">K12-(T12+AC12+AL12)</f>
        <v>815.96884399999999</v>
      </c>
      <c r="AV12" s="161">
        <f>L12-(U12+AD12+AM12)</f>
        <v>3.1499999999999773</v>
      </c>
      <c r="AW12" s="161">
        <f t="shared" ref="AW12" si="18">M12-(V12+AE12+AN12)</f>
        <v>18.8100000000004</v>
      </c>
      <c r="AX12" s="161">
        <f t="shared" ref="AX12" si="19">N12-(W12+AF12+AO12)</f>
        <v>41.489999999998417</v>
      </c>
      <c r="AY12" s="161">
        <f t="shared" ref="AY12" si="20">O12-(X12+AG12+AP12)</f>
        <v>89.820000000000618</v>
      </c>
    </row>
    <row r="13" spans="3:51" x14ac:dyDescent="0.35">
      <c r="C13" s="14">
        <v>9</v>
      </c>
      <c r="D13" s="30" t="s">
        <v>69</v>
      </c>
      <c r="E13" s="32">
        <f t="shared" si="0"/>
        <v>72725.445852999968</v>
      </c>
      <c r="F13" s="19">
        <v>1.1389549999999999</v>
      </c>
      <c r="G13" s="20">
        <v>42420.316972000008</v>
      </c>
      <c r="H13" s="20"/>
      <c r="I13" s="20">
        <v>22732.166276999971</v>
      </c>
      <c r="J13" s="20">
        <v>6596.6607299999951</v>
      </c>
      <c r="K13" s="21">
        <v>975.16291899999987</v>
      </c>
      <c r="L13" s="19">
        <v>0</v>
      </c>
      <c r="M13" s="20">
        <v>1486.3499999999995</v>
      </c>
      <c r="N13" s="20">
        <v>2444.4899999999984</v>
      </c>
      <c r="O13" s="21">
        <v>2222.46</v>
      </c>
      <c r="P13" s="16"/>
      <c r="Q13" s="22"/>
      <c r="R13" s="22"/>
      <c r="S13" s="22"/>
      <c r="T13" s="23"/>
      <c r="U13" s="16"/>
      <c r="V13" s="22"/>
      <c r="W13" s="22"/>
      <c r="X13" s="23"/>
      <c r="Y13" s="16"/>
      <c r="Z13" s="22"/>
      <c r="AA13" s="22"/>
      <c r="AB13" s="22"/>
      <c r="AC13" s="23"/>
      <c r="AD13" s="16"/>
      <c r="AE13" s="22"/>
      <c r="AF13" s="22"/>
      <c r="AG13" s="23"/>
      <c r="AH13" s="16"/>
      <c r="AI13" s="22"/>
      <c r="AJ13" s="22"/>
      <c r="AK13" s="22"/>
      <c r="AL13" s="23"/>
      <c r="AM13" s="16"/>
      <c r="AN13" s="22"/>
      <c r="AO13" s="22"/>
      <c r="AP13" s="23"/>
      <c r="AQ13" s="16"/>
      <c r="AR13" s="22"/>
      <c r="AS13" s="22"/>
      <c r="AT13" s="22"/>
      <c r="AU13" s="23"/>
      <c r="AV13" s="16"/>
      <c r="AW13" s="22"/>
      <c r="AX13" s="22"/>
      <c r="AY13" s="23"/>
    </row>
    <row r="14" spans="3:51" x14ac:dyDescent="0.35">
      <c r="C14" s="14">
        <v>10</v>
      </c>
      <c r="D14" s="30" t="s">
        <v>70</v>
      </c>
      <c r="E14" s="32">
        <f t="shared" si="0"/>
        <v>118683.63427400003</v>
      </c>
      <c r="F14" s="19">
        <v>13029.922444999997</v>
      </c>
      <c r="G14" s="20">
        <v>53572.819362000031</v>
      </c>
      <c r="H14" s="20"/>
      <c r="I14" s="20">
        <v>35984.063876</v>
      </c>
      <c r="J14" s="20">
        <v>14874.495996999991</v>
      </c>
      <c r="K14" s="21">
        <v>1222.3325939999997</v>
      </c>
      <c r="L14" s="19">
        <v>102.14999999999998</v>
      </c>
      <c r="M14" s="20">
        <v>1812.6899999999996</v>
      </c>
      <c r="N14" s="20">
        <v>1812.6899999999996</v>
      </c>
      <c r="O14" s="21">
        <v>2591.8199999999997</v>
      </c>
      <c r="P14" s="16"/>
      <c r="Q14" s="22"/>
      <c r="R14" s="22"/>
      <c r="S14" s="22"/>
      <c r="T14" s="23"/>
      <c r="U14" s="16"/>
      <c r="V14" s="22"/>
      <c r="W14" s="22"/>
      <c r="X14" s="23"/>
      <c r="Y14" s="16"/>
      <c r="Z14" s="22"/>
      <c r="AA14" s="22"/>
      <c r="AB14" s="22"/>
      <c r="AC14" s="23"/>
      <c r="AD14" s="16"/>
      <c r="AE14" s="22"/>
      <c r="AF14" s="22"/>
      <c r="AG14" s="23"/>
      <c r="AH14" s="16"/>
      <c r="AI14" s="22"/>
      <c r="AJ14" s="22"/>
      <c r="AK14" s="22"/>
      <c r="AL14" s="23"/>
      <c r="AM14" s="16"/>
      <c r="AN14" s="22"/>
      <c r="AO14" s="22"/>
      <c r="AP14" s="23"/>
      <c r="AQ14" s="16"/>
      <c r="AR14" s="22"/>
      <c r="AS14" s="22"/>
      <c r="AT14" s="22"/>
      <c r="AU14" s="23"/>
      <c r="AV14" s="16"/>
      <c r="AW14" s="22"/>
      <c r="AX14" s="22"/>
      <c r="AY14" s="23"/>
    </row>
    <row r="15" spans="3:51" x14ac:dyDescent="0.35">
      <c r="C15" s="14">
        <v>11</v>
      </c>
      <c r="D15" s="30" t="s">
        <v>71</v>
      </c>
      <c r="E15" s="32">
        <f t="shared" si="0"/>
        <v>69761.47249200003</v>
      </c>
      <c r="F15" s="19">
        <v>10925.984499999999</v>
      </c>
      <c r="G15" s="20">
        <v>33121.650292000013</v>
      </c>
      <c r="H15" s="20"/>
      <c r="I15" s="20">
        <v>18149.446134000027</v>
      </c>
      <c r="J15" s="20">
        <v>6844.6333349999895</v>
      </c>
      <c r="K15" s="21">
        <v>719.75823100000002</v>
      </c>
      <c r="L15" s="19">
        <v>159.92999999999998</v>
      </c>
      <c r="M15" s="20">
        <v>642.69000000000017</v>
      </c>
      <c r="N15" s="20">
        <v>447.48000000000042</v>
      </c>
      <c r="O15" s="21">
        <v>1687.77</v>
      </c>
      <c r="P15" s="16"/>
      <c r="Q15" s="22"/>
      <c r="R15" s="22"/>
      <c r="S15" s="22"/>
      <c r="T15" s="23"/>
      <c r="U15" s="16"/>
      <c r="V15" s="22"/>
      <c r="W15" s="22"/>
      <c r="X15" s="23"/>
      <c r="Y15" s="16"/>
      <c r="Z15" s="22"/>
      <c r="AA15" s="22"/>
      <c r="AB15" s="22"/>
      <c r="AC15" s="23"/>
      <c r="AD15" s="16"/>
      <c r="AE15" s="22"/>
      <c r="AF15" s="22"/>
      <c r="AG15" s="23"/>
      <c r="AH15" s="16"/>
      <c r="AI15" s="22"/>
      <c r="AJ15" s="22"/>
      <c r="AK15" s="22"/>
      <c r="AL15" s="23"/>
      <c r="AM15" s="16"/>
      <c r="AN15" s="22"/>
      <c r="AO15" s="22"/>
      <c r="AP15" s="23"/>
      <c r="AQ15" s="16"/>
      <c r="AR15" s="22"/>
      <c r="AS15" s="22"/>
      <c r="AT15" s="22"/>
      <c r="AU15" s="23"/>
      <c r="AV15" s="16"/>
      <c r="AW15" s="22"/>
      <c r="AX15" s="22"/>
      <c r="AY15" s="23"/>
    </row>
    <row r="16" spans="3:51" x14ac:dyDescent="0.35">
      <c r="C16" s="14"/>
      <c r="D16" s="30"/>
      <c r="E16" s="16"/>
      <c r="F16" s="19"/>
      <c r="G16" s="20"/>
      <c r="H16" s="20"/>
      <c r="I16" s="20"/>
      <c r="J16" s="20"/>
      <c r="K16" s="21"/>
      <c r="L16" s="19"/>
      <c r="M16" s="20"/>
      <c r="N16" s="20"/>
      <c r="O16" s="21"/>
      <c r="P16" s="16"/>
      <c r="Q16" s="22"/>
      <c r="R16" s="22"/>
      <c r="S16" s="22"/>
      <c r="T16" s="23"/>
      <c r="U16" s="16"/>
      <c r="V16" s="22"/>
      <c r="W16" s="22"/>
      <c r="X16" s="23"/>
      <c r="Y16" s="16"/>
      <c r="Z16" s="22"/>
      <c r="AA16" s="22"/>
      <c r="AB16" s="22"/>
      <c r="AC16" s="23"/>
      <c r="AD16" s="16"/>
      <c r="AE16" s="22"/>
      <c r="AF16" s="22"/>
      <c r="AG16" s="23"/>
      <c r="AH16" s="16"/>
      <c r="AI16" s="22"/>
      <c r="AJ16" s="22"/>
      <c r="AK16" s="22"/>
      <c r="AL16" s="23"/>
      <c r="AM16" s="16"/>
      <c r="AN16" s="22"/>
      <c r="AO16" s="22"/>
      <c r="AP16" s="23"/>
      <c r="AQ16" s="16"/>
      <c r="AR16" s="22"/>
      <c r="AS16" s="22"/>
      <c r="AT16" s="22"/>
      <c r="AU16" s="23"/>
      <c r="AV16" s="16"/>
      <c r="AW16" s="22"/>
      <c r="AX16" s="22"/>
      <c r="AY16" s="23"/>
    </row>
    <row r="17" spans="3:51" x14ac:dyDescent="0.35">
      <c r="C17" s="14"/>
      <c r="D17" s="22"/>
      <c r="E17" s="16"/>
      <c r="F17" s="19"/>
      <c r="G17" s="20"/>
      <c r="H17" s="20"/>
      <c r="I17" s="20"/>
      <c r="J17" s="20"/>
      <c r="K17" s="21"/>
      <c r="L17" s="19"/>
      <c r="M17" s="20"/>
      <c r="N17" s="20"/>
      <c r="O17" s="21"/>
      <c r="P17" s="16"/>
      <c r="Q17" s="22"/>
      <c r="R17" s="22"/>
      <c r="S17" s="22"/>
      <c r="T17" s="23"/>
      <c r="U17" s="16"/>
      <c r="V17" s="22"/>
      <c r="W17" s="22"/>
      <c r="X17" s="23"/>
      <c r="Y17" s="16"/>
      <c r="Z17" s="22"/>
      <c r="AA17" s="22"/>
      <c r="AB17" s="22"/>
      <c r="AC17" s="23"/>
      <c r="AD17" s="16"/>
      <c r="AE17" s="22"/>
      <c r="AF17" s="22"/>
      <c r="AG17" s="23"/>
      <c r="AH17" s="16"/>
      <c r="AI17" s="22"/>
      <c r="AJ17" s="22"/>
      <c r="AK17" s="22"/>
      <c r="AL17" s="23"/>
      <c r="AM17" s="16"/>
      <c r="AN17" s="22"/>
      <c r="AO17" s="22"/>
      <c r="AP17" s="23"/>
      <c r="AQ17" s="16"/>
      <c r="AR17" s="22"/>
      <c r="AS17" s="22"/>
      <c r="AT17" s="22"/>
      <c r="AU17" s="23"/>
      <c r="AV17" s="16"/>
      <c r="AW17" s="22"/>
      <c r="AX17" s="22"/>
      <c r="AY17" s="23"/>
    </row>
    <row r="18" spans="3:51" x14ac:dyDescent="0.35">
      <c r="C18" s="16"/>
      <c r="D18" s="22"/>
      <c r="E18" s="16"/>
      <c r="F18" s="19"/>
      <c r="G18" s="20"/>
      <c r="H18" s="20"/>
      <c r="I18" s="20"/>
      <c r="J18" s="20"/>
      <c r="K18" s="21"/>
      <c r="L18" s="19"/>
      <c r="M18" s="20"/>
      <c r="N18" s="20"/>
      <c r="O18" s="21"/>
      <c r="P18" s="16"/>
      <c r="Q18" s="22"/>
      <c r="R18" s="22"/>
      <c r="S18" s="22"/>
      <c r="T18" s="23"/>
      <c r="U18" s="16"/>
      <c r="V18" s="22"/>
      <c r="W18" s="22"/>
      <c r="X18" s="23"/>
      <c r="Y18" s="16"/>
      <c r="Z18" s="22"/>
      <c r="AA18" s="22"/>
      <c r="AB18" s="22"/>
      <c r="AC18" s="23"/>
      <c r="AD18" s="16"/>
      <c r="AE18" s="22"/>
      <c r="AF18" s="22"/>
      <c r="AG18" s="23"/>
      <c r="AH18" s="16"/>
      <c r="AI18" s="22"/>
      <c r="AJ18" s="22"/>
      <c r="AK18" s="22"/>
      <c r="AL18" s="23"/>
      <c r="AM18" s="16"/>
      <c r="AN18" s="22"/>
      <c r="AO18" s="22"/>
      <c r="AP18" s="23"/>
      <c r="AQ18" s="16"/>
      <c r="AR18" s="22"/>
      <c r="AS18" s="22"/>
      <c r="AT18" s="22"/>
      <c r="AU18" s="23"/>
      <c r="AV18" s="16"/>
      <c r="AW18" s="22"/>
      <c r="AX18" s="22"/>
      <c r="AY18" s="23"/>
    </row>
    <row r="19" spans="3:51" x14ac:dyDescent="0.35">
      <c r="C19" s="16"/>
      <c r="D19" s="22"/>
      <c r="E19" s="16"/>
      <c r="F19" s="19"/>
      <c r="G19" s="20"/>
      <c r="H19" s="20"/>
      <c r="I19" s="20"/>
      <c r="J19" s="20"/>
      <c r="K19" s="21"/>
      <c r="L19" s="19"/>
      <c r="M19" s="20"/>
      <c r="N19" s="20"/>
      <c r="O19" s="21"/>
      <c r="P19" s="16"/>
      <c r="Q19" s="22"/>
      <c r="R19" s="22"/>
      <c r="S19" s="22"/>
      <c r="T19" s="23"/>
      <c r="U19" s="16"/>
      <c r="V19" s="22"/>
      <c r="W19" s="22"/>
      <c r="X19" s="23"/>
      <c r="Y19" s="16"/>
      <c r="Z19" s="22"/>
      <c r="AA19" s="22"/>
      <c r="AB19" s="22"/>
      <c r="AC19" s="23"/>
      <c r="AD19" s="16"/>
      <c r="AE19" s="22"/>
      <c r="AF19" s="22"/>
      <c r="AG19" s="23"/>
      <c r="AH19" s="16"/>
      <c r="AI19" s="22"/>
      <c r="AJ19" s="22"/>
      <c r="AK19" s="22"/>
      <c r="AL19" s="23"/>
      <c r="AM19" s="16"/>
      <c r="AN19" s="22"/>
      <c r="AO19" s="22"/>
      <c r="AP19" s="23"/>
      <c r="AQ19" s="16"/>
      <c r="AR19" s="22"/>
      <c r="AS19" s="22"/>
      <c r="AT19" s="22"/>
      <c r="AU19" s="23"/>
      <c r="AV19" s="16"/>
      <c r="AW19" s="22"/>
      <c r="AX19" s="22"/>
      <c r="AY19" s="23"/>
    </row>
    <row r="20" spans="3:51" x14ac:dyDescent="0.35">
      <c r="C20" s="16"/>
      <c r="D20" s="22"/>
      <c r="E20" s="16"/>
      <c r="F20" s="19"/>
      <c r="G20" s="20"/>
      <c r="H20" s="20"/>
      <c r="I20" s="20"/>
      <c r="J20" s="20"/>
      <c r="K20" s="21"/>
      <c r="L20" s="19"/>
      <c r="M20" s="20"/>
      <c r="N20" s="20"/>
      <c r="O20" s="21"/>
      <c r="P20" s="16"/>
      <c r="Q20" s="22"/>
      <c r="R20" s="22"/>
      <c r="S20" s="22"/>
      <c r="T20" s="23"/>
      <c r="U20" s="16"/>
      <c r="V20" s="22"/>
      <c r="W20" s="22"/>
      <c r="X20" s="23"/>
      <c r="Y20" s="16"/>
      <c r="Z20" s="22" t="s">
        <v>171</v>
      </c>
      <c r="AA20" s="22"/>
      <c r="AB20" s="22"/>
      <c r="AC20" s="23"/>
      <c r="AD20" s="16"/>
      <c r="AE20" s="22"/>
      <c r="AF20" s="22"/>
      <c r="AG20" s="23"/>
      <c r="AH20" s="16"/>
      <c r="AI20" s="22"/>
      <c r="AJ20" s="22"/>
      <c r="AK20" s="22"/>
      <c r="AL20" s="23"/>
      <c r="AM20" s="16"/>
      <c r="AN20" s="22"/>
      <c r="AO20" s="22"/>
      <c r="AP20" s="23"/>
      <c r="AQ20" s="16"/>
      <c r="AR20" s="22"/>
      <c r="AS20" s="22"/>
      <c r="AT20" s="22"/>
      <c r="AU20" s="23"/>
      <c r="AV20" s="16"/>
      <c r="AW20" s="22"/>
      <c r="AX20" s="22"/>
      <c r="AY20" s="23"/>
    </row>
    <row r="21" spans="3:51" x14ac:dyDescent="0.35">
      <c r="C21" s="16"/>
      <c r="D21" s="22"/>
      <c r="E21" s="16"/>
      <c r="F21" s="19"/>
      <c r="G21" s="20"/>
      <c r="H21" s="20"/>
      <c r="I21" s="20"/>
      <c r="J21" s="20"/>
      <c r="K21" s="21"/>
      <c r="L21" s="19"/>
      <c r="M21" s="20"/>
      <c r="N21" s="20"/>
      <c r="O21" s="21"/>
      <c r="P21" s="16"/>
      <c r="Q21" s="22"/>
      <c r="R21" s="22"/>
      <c r="S21" s="22"/>
      <c r="T21" s="23"/>
      <c r="U21" s="16"/>
      <c r="V21" s="22"/>
      <c r="W21" s="22"/>
      <c r="X21" s="23"/>
      <c r="Y21" s="16"/>
      <c r="Z21" s="22"/>
      <c r="AA21" s="22"/>
      <c r="AB21" s="22"/>
      <c r="AC21" s="23"/>
      <c r="AD21" s="16"/>
      <c r="AE21" s="22"/>
      <c r="AF21" s="22"/>
      <c r="AG21" s="23"/>
      <c r="AH21" s="16"/>
      <c r="AI21" s="22"/>
      <c r="AJ21" s="22"/>
      <c r="AK21" s="22"/>
      <c r="AL21" s="23"/>
      <c r="AM21" s="16"/>
      <c r="AN21" s="22"/>
      <c r="AO21" s="22"/>
      <c r="AP21" s="23"/>
      <c r="AQ21" s="16"/>
      <c r="AR21" s="22"/>
      <c r="AS21" s="22"/>
      <c r="AT21" s="22"/>
      <c r="AU21" s="23"/>
      <c r="AV21" s="16"/>
      <c r="AW21" s="22"/>
      <c r="AX21" s="22"/>
      <c r="AY21" s="23"/>
    </row>
    <row r="22" spans="3:51" x14ac:dyDescent="0.35">
      <c r="C22" s="16"/>
      <c r="D22" s="22"/>
      <c r="E22" s="16"/>
      <c r="F22" s="19"/>
      <c r="G22" s="20"/>
      <c r="H22" s="20"/>
      <c r="I22" s="20"/>
      <c r="J22" s="20"/>
      <c r="K22" s="21"/>
      <c r="L22" s="19"/>
      <c r="M22" s="20"/>
      <c r="N22" s="20"/>
      <c r="O22" s="21"/>
      <c r="P22" s="16"/>
      <c r="Q22" s="22"/>
      <c r="R22" s="22"/>
      <c r="S22" s="22"/>
      <c r="T22" s="23"/>
      <c r="U22" s="16"/>
      <c r="V22" s="22"/>
      <c r="W22" s="22"/>
      <c r="X22" s="23"/>
      <c r="Y22" s="16"/>
      <c r="Z22" s="22"/>
      <c r="AA22" s="22"/>
      <c r="AB22" s="22"/>
      <c r="AC22" s="23"/>
      <c r="AD22" s="16"/>
      <c r="AE22" s="22"/>
      <c r="AF22" s="22"/>
      <c r="AG22" s="23"/>
      <c r="AH22" s="16"/>
      <c r="AI22" s="22"/>
      <c r="AJ22" s="22"/>
      <c r="AK22" s="22"/>
      <c r="AL22" s="23"/>
      <c r="AM22" s="16"/>
      <c r="AN22" s="22"/>
      <c r="AO22" s="22"/>
      <c r="AP22" s="23"/>
      <c r="AQ22" s="16"/>
      <c r="AR22" s="22"/>
      <c r="AS22" s="22"/>
      <c r="AT22" s="22"/>
      <c r="AU22" s="23"/>
      <c r="AV22" s="16"/>
      <c r="AW22" s="22"/>
      <c r="AX22" s="22"/>
      <c r="AY22" s="23"/>
    </row>
    <row r="23" spans="3:51" x14ac:dyDescent="0.35">
      <c r="C23" s="16"/>
      <c r="D23" s="22"/>
      <c r="E23" s="16"/>
      <c r="F23" s="19"/>
      <c r="G23" s="20"/>
      <c r="H23" s="20"/>
      <c r="I23" s="20"/>
      <c r="J23" s="20"/>
      <c r="K23" s="21"/>
      <c r="L23" s="19"/>
      <c r="M23" s="20"/>
      <c r="N23" s="20"/>
      <c r="O23" s="21"/>
      <c r="P23" s="16"/>
      <c r="Q23" s="22"/>
      <c r="R23" s="22"/>
      <c r="S23" s="22"/>
      <c r="T23" s="23"/>
      <c r="U23" s="16"/>
      <c r="V23" s="22"/>
      <c r="W23" s="22"/>
      <c r="X23" s="23"/>
      <c r="Y23" s="16"/>
      <c r="Z23" s="22"/>
      <c r="AA23" s="22"/>
      <c r="AB23" s="22"/>
      <c r="AC23" s="23"/>
      <c r="AD23" s="16"/>
      <c r="AE23" s="22"/>
      <c r="AF23" s="22"/>
      <c r="AG23" s="23"/>
      <c r="AH23" s="16"/>
      <c r="AI23" s="22"/>
      <c r="AJ23" s="22"/>
      <c r="AK23" s="22"/>
      <c r="AL23" s="23"/>
      <c r="AM23" s="16"/>
      <c r="AN23" s="22"/>
      <c r="AO23" s="22"/>
      <c r="AP23" s="23"/>
      <c r="AQ23" s="16"/>
      <c r="AR23" s="22"/>
      <c r="AS23" s="22"/>
      <c r="AT23" s="22"/>
      <c r="AU23" s="23"/>
      <c r="AV23" s="16"/>
      <c r="AW23" s="22"/>
      <c r="AX23" s="22"/>
      <c r="AY23" s="23"/>
    </row>
    <row r="24" spans="3:51" x14ac:dyDescent="0.35">
      <c r="C24" s="16"/>
      <c r="D24" s="22"/>
      <c r="E24" s="16"/>
      <c r="F24" s="19"/>
      <c r="G24" s="20"/>
      <c r="H24" s="20"/>
      <c r="I24" s="20"/>
      <c r="J24" s="20"/>
      <c r="K24" s="21"/>
      <c r="L24" s="19"/>
      <c r="M24" s="20"/>
      <c r="N24" s="20"/>
      <c r="O24" s="21"/>
      <c r="P24" s="16"/>
      <c r="Q24" s="22"/>
      <c r="R24" s="22"/>
      <c r="S24" s="22"/>
      <c r="T24" s="23"/>
      <c r="U24" s="16"/>
      <c r="V24" s="22"/>
      <c r="W24" s="22"/>
      <c r="X24" s="23"/>
      <c r="Y24" s="16"/>
      <c r="Z24" s="22"/>
      <c r="AA24" s="22"/>
      <c r="AB24" s="22"/>
      <c r="AC24" s="23"/>
      <c r="AD24" s="16"/>
      <c r="AE24" s="22"/>
      <c r="AF24" s="22"/>
      <c r="AG24" s="23"/>
      <c r="AH24" s="16"/>
      <c r="AI24" s="22"/>
      <c r="AJ24" s="22"/>
      <c r="AK24" s="22"/>
      <c r="AL24" s="23"/>
      <c r="AM24" s="16"/>
      <c r="AN24" s="22"/>
      <c r="AO24" s="22"/>
      <c r="AP24" s="23"/>
      <c r="AQ24" s="16"/>
      <c r="AR24" s="22"/>
      <c r="AS24" s="22"/>
      <c r="AT24" s="22"/>
      <c r="AU24" s="23"/>
      <c r="AV24" s="16"/>
      <c r="AW24" s="22"/>
      <c r="AX24" s="22"/>
      <c r="AY24" s="23"/>
    </row>
    <row r="25" spans="3:51" x14ac:dyDescent="0.35">
      <c r="C25" s="16"/>
      <c r="D25" s="22"/>
      <c r="E25" s="16"/>
      <c r="F25" s="19"/>
      <c r="G25" s="20"/>
      <c r="H25" s="20"/>
      <c r="I25" s="20"/>
      <c r="J25" s="20"/>
      <c r="K25" s="21"/>
      <c r="L25" s="19"/>
      <c r="M25" s="20"/>
      <c r="N25" s="20"/>
      <c r="O25" s="21"/>
      <c r="P25" s="16"/>
      <c r="Q25" s="22"/>
      <c r="R25" s="22"/>
      <c r="S25" s="22"/>
      <c r="T25" s="23"/>
      <c r="U25" s="16"/>
      <c r="V25" s="22"/>
      <c r="W25" s="22"/>
      <c r="X25" s="23"/>
      <c r="Y25" s="16"/>
      <c r="Z25" s="22"/>
      <c r="AA25" s="22"/>
      <c r="AB25" s="22"/>
      <c r="AC25" s="23"/>
      <c r="AD25" s="16"/>
      <c r="AE25" s="22"/>
      <c r="AF25" s="22"/>
      <c r="AG25" s="23"/>
      <c r="AH25" s="16"/>
      <c r="AI25" s="22"/>
      <c r="AJ25" s="22"/>
      <c r="AK25" s="22"/>
      <c r="AL25" s="23"/>
      <c r="AM25" s="16"/>
      <c r="AN25" s="22"/>
      <c r="AO25" s="22"/>
      <c r="AP25" s="23"/>
      <c r="AQ25" s="16"/>
      <c r="AR25" s="22"/>
      <c r="AS25" s="22"/>
      <c r="AT25" s="22"/>
      <c r="AU25" s="23"/>
      <c r="AV25" s="16"/>
      <c r="AW25" s="22"/>
      <c r="AX25" s="22"/>
      <c r="AY25" s="23"/>
    </row>
    <row r="26" spans="3:51" x14ac:dyDescent="0.35">
      <c r="C26" s="16"/>
      <c r="D26" s="22"/>
      <c r="E26" s="16"/>
      <c r="F26" s="19"/>
      <c r="G26" s="20"/>
      <c r="H26" s="20"/>
      <c r="I26" s="20"/>
      <c r="J26" s="20"/>
      <c r="K26" s="21"/>
      <c r="L26" s="19"/>
      <c r="M26" s="20"/>
      <c r="N26" s="20"/>
      <c r="O26" s="21"/>
      <c r="P26" s="16"/>
      <c r="Q26" s="22"/>
      <c r="R26" s="22"/>
      <c r="S26" s="22"/>
      <c r="T26" s="23"/>
      <c r="U26" s="16"/>
      <c r="V26" s="22"/>
      <c r="W26" s="22"/>
      <c r="X26" s="23"/>
      <c r="Y26" s="16"/>
      <c r="Z26" s="22"/>
      <c r="AA26" s="22"/>
      <c r="AB26" s="22"/>
      <c r="AC26" s="23"/>
      <c r="AD26" s="16"/>
      <c r="AE26" s="22"/>
      <c r="AF26" s="22"/>
      <c r="AG26" s="23"/>
      <c r="AH26" s="16"/>
      <c r="AI26" s="22"/>
      <c r="AJ26" s="22"/>
      <c r="AK26" s="22"/>
      <c r="AL26" s="23"/>
      <c r="AM26" s="16"/>
      <c r="AN26" s="22"/>
      <c r="AO26" s="22"/>
      <c r="AP26" s="23"/>
      <c r="AQ26" s="16"/>
      <c r="AR26" s="22"/>
      <c r="AS26" s="22"/>
      <c r="AT26" s="22"/>
      <c r="AU26" s="23"/>
      <c r="AV26" s="16"/>
      <c r="AW26" s="22"/>
      <c r="AX26" s="22"/>
      <c r="AY26" s="23"/>
    </row>
    <row r="27" spans="3:51" x14ac:dyDescent="0.35">
      <c r="C27" s="16"/>
      <c r="D27" s="22"/>
      <c r="E27" s="16"/>
      <c r="F27" s="19"/>
      <c r="G27" s="20"/>
      <c r="H27" s="20"/>
      <c r="I27" s="20"/>
      <c r="J27" s="20"/>
      <c r="K27" s="21"/>
      <c r="L27" s="19"/>
      <c r="M27" s="20"/>
      <c r="N27" s="20"/>
      <c r="O27" s="21"/>
      <c r="P27" s="16"/>
      <c r="Q27" s="22"/>
      <c r="R27" s="22"/>
      <c r="S27" s="22"/>
      <c r="T27" s="23"/>
      <c r="U27" s="16"/>
      <c r="V27" s="22"/>
      <c r="W27" s="22"/>
      <c r="X27" s="23"/>
      <c r="Y27" s="16"/>
      <c r="Z27" s="22"/>
      <c r="AA27" s="22"/>
      <c r="AB27" s="22"/>
      <c r="AC27" s="23"/>
      <c r="AD27" s="16"/>
      <c r="AE27" s="22"/>
      <c r="AF27" s="22"/>
      <c r="AG27" s="23"/>
      <c r="AH27" s="16"/>
      <c r="AI27" s="22"/>
      <c r="AJ27" s="22"/>
      <c r="AK27" s="22"/>
      <c r="AL27" s="23"/>
      <c r="AM27" s="16"/>
      <c r="AN27" s="22"/>
      <c r="AO27" s="22"/>
      <c r="AP27" s="23"/>
      <c r="AQ27" s="16"/>
      <c r="AR27" s="22"/>
      <c r="AS27" s="22"/>
      <c r="AT27" s="22"/>
      <c r="AU27" s="23"/>
      <c r="AV27" s="16"/>
      <c r="AW27" s="22"/>
      <c r="AX27" s="22"/>
      <c r="AY27" s="23"/>
    </row>
    <row r="28" spans="3:51" x14ac:dyDescent="0.35">
      <c r="C28" s="16"/>
      <c r="D28" s="22"/>
      <c r="E28" s="16"/>
      <c r="F28" s="19"/>
      <c r="G28" s="20"/>
      <c r="H28" s="20"/>
      <c r="I28" s="20"/>
      <c r="J28" s="20"/>
      <c r="K28" s="21"/>
      <c r="L28" s="19"/>
      <c r="M28" s="20"/>
      <c r="N28" s="20"/>
      <c r="O28" s="21"/>
      <c r="P28" s="16"/>
      <c r="Q28" s="22"/>
      <c r="R28" s="22"/>
      <c r="S28" s="22"/>
      <c r="T28" s="23"/>
      <c r="U28" s="16"/>
      <c r="V28" s="22"/>
      <c r="W28" s="22"/>
      <c r="X28" s="23"/>
      <c r="Y28" s="16"/>
      <c r="Z28" s="22"/>
      <c r="AA28" s="22"/>
      <c r="AB28" s="22"/>
      <c r="AC28" s="23"/>
      <c r="AD28" s="16"/>
      <c r="AE28" s="22"/>
      <c r="AF28" s="22"/>
      <c r="AG28" s="23"/>
      <c r="AH28" s="16"/>
      <c r="AI28" s="22"/>
      <c r="AJ28" s="22"/>
      <c r="AK28" s="22"/>
      <c r="AL28" s="23"/>
      <c r="AM28" s="16"/>
      <c r="AN28" s="22"/>
      <c r="AO28" s="22"/>
      <c r="AP28" s="23"/>
      <c r="AQ28" s="16"/>
      <c r="AR28" s="22"/>
      <c r="AS28" s="22"/>
      <c r="AT28" s="22"/>
      <c r="AU28" s="23"/>
      <c r="AV28" s="16"/>
      <c r="AW28" s="22"/>
      <c r="AX28" s="22"/>
      <c r="AY28" s="23"/>
    </row>
    <row r="29" spans="3:51" ht="15" thickBot="1" x14ac:dyDescent="0.4">
      <c r="C29" s="24"/>
      <c r="D29" s="25"/>
      <c r="E29" s="24"/>
      <c r="F29" s="26"/>
      <c r="G29" s="27"/>
      <c r="H29" s="27"/>
      <c r="I29" s="27"/>
      <c r="J29" s="27"/>
      <c r="K29" s="28"/>
      <c r="L29" s="26"/>
      <c r="M29" s="27"/>
      <c r="N29" s="27"/>
      <c r="O29" s="28"/>
      <c r="P29" s="24"/>
      <c r="Q29" s="25"/>
      <c r="R29" s="25"/>
      <c r="S29" s="25"/>
      <c r="T29" s="29"/>
      <c r="U29" s="24"/>
      <c r="V29" s="25"/>
      <c r="W29" s="25"/>
      <c r="X29" s="29"/>
      <c r="Y29" s="24"/>
      <c r="Z29" s="25"/>
      <c r="AA29" s="25"/>
      <c r="AB29" s="25"/>
      <c r="AC29" s="29"/>
      <c r="AD29" s="24"/>
      <c r="AE29" s="25"/>
      <c r="AF29" s="25"/>
      <c r="AG29" s="29"/>
      <c r="AH29" s="24"/>
      <c r="AI29" s="25"/>
      <c r="AJ29" s="25"/>
      <c r="AK29" s="25"/>
      <c r="AL29" s="29"/>
      <c r="AM29" s="24"/>
      <c r="AN29" s="25"/>
      <c r="AO29" s="25"/>
      <c r="AP29" s="29"/>
      <c r="AQ29" s="24"/>
      <c r="AR29" s="25"/>
      <c r="AS29" s="25"/>
      <c r="AT29" s="25"/>
      <c r="AU29" s="29"/>
      <c r="AV29" s="24"/>
      <c r="AW29" s="25"/>
      <c r="AX29" s="25"/>
      <c r="AY29" s="29"/>
    </row>
    <row r="30" spans="3:51" x14ac:dyDescent="0.35"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</row>
  </sheetData>
  <mergeCells count="15">
    <mergeCell ref="AD3:AG3"/>
    <mergeCell ref="AH3:AL3"/>
    <mergeCell ref="AM3:AP3"/>
    <mergeCell ref="AQ3:AU3"/>
    <mergeCell ref="AV3:AY3"/>
    <mergeCell ref="F2:O2"/>
    <mergeCell ref="P2:X2"/>
    <mergeCell ref="Y2:AG2"/>
    <mergeCell ref="AH2:AP2"/>
    <mergeCell ref="AQ2:AY2"/>
    <mergeCell ref="F3:K3"/>
    <mergeCell ref="L3:O3"/>
    <mergeCell ref="P3:T3"/>
    <mergeCell ref="U3:X3"/>
    <mergeCell ref="Y3:AC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8" ma:contentTypeDescription="Create a new document." ma:contentTypeScope="" ma:versionID="495cd79217b99afa72b9ee5eaa6991a8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163074be616c017a06b81a72cc3842b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7B51CC-345F-4BF8-917B-C9FCDCFBCAB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1441DBF-3E10-4F41-986C-3D12FC5FFE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4606B5-255D-4654-8DC0-E3B4CD7427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Selection activities</vt:lpstr>
      <vt:lpstr>Summary dis selection</vt:lpstr>
      <vt:lpstr>forest category areas </vt:lpstr>
      <vt:lpstr>Bokeo</vt:lpstr>
      <vt:lpstr>LNT</vt:lpstr>
      <vt:lpstr>Oudomxay</vt:lpstr>
      <vt:lpstr>LPB</vt:lpstr>
      <vt:lpstr>HP</vt:lpstr>
      <vt:lpstr>Xayabouly</vt:lpstr>
      <vt:lpstr>ADB project areas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AllUser</dc:creator>
  <cp:lastModifiedBy>Eryn Gayle De Leon</cp:lastModifiedBy>
  <dcterms:created xsi:type="dcterms:W3CDTF">2018-11-09T00:59:45Z</dcterms:created>
  <dcterms:modified xsi:type="dcterms:W3CDTF">2022-05-11T12:11:24Z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  <property fmtid="{D5CDD505-2E9C-101B-9397-08002B2CF9AE}" pid="4" name="Order">
    <vt:r8>7299400</vt:r8>
  </property>
  <property fmtid="{D5CDD505-2E9C-101B-9397-08002B2CF9AE}" pid="5" name="_ExtendedDescription">
    <vt:lpwstr/>
  </property>
</Properties>
</file>