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2"/>
  <workbookPr defaultThemeVersion="166925"/>
  <mc:AlternateContent xmlns:mc="http://schemas.openxmlformats.org/markup-compatibility/2006">
    <mc:Choice Requires="x15">
      <x15ac:absPath xmlns:x15ac="http://schemas.microsoft.com/office/spreadsheetml/2010/11/ac" url="C:\Users\Renh\OneDrive - Food and Agriculture Organization\Documents\GCF-RAP\cambodia\cic3\Annex\"/>
    </mc:Choice>
  </mc:AlternateContent>
  <xr:revisionPtr revIDLastSave="0" documentId="11_8EC8418A7D8778CF1DB84C539FA56512CA302347" xr6:coauthVersionLast="47" xr6:coauthVersionMax="47" xr10:uidLastSave="{00000000-0000-0000-0000-000000000000}"/>
  <bookViews>
    <workbookView xWindow="-108" yWindow="-108" windowWidth="23256" windowHeight="12576" tabRatio="357" xr2:uid="{00000000-000D-0000-FFFF-FFFF00000000}"/>
  </bookViews>
  <sheets>
    <sheet name="pearl" sheetId="1" r:id="rId1"/>
    <sheet name="budget notes" sheetId="9" r:id="rId2"/>
    <sheet name="summary_acti" sheetId="4" r:id="rId3"/>
    <sheet name="summary_sub-acti" sheetId="10" r:id="rId4"/>
  </sheets>
  <externalReferences>
    <externalReference r:id="rId5"/>
  </externalReferences>
  <definedNames>
    <definedName name="_xlnm._FilterDatabase" localSheetId="0" hidden="1">pearl!$A$3:$AC$280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0" i="10" l="1"/>
  <c r="O65" i="10" s="1"/>
  <c r="N60" i="10"/>
  <c r="N65" i="10" s="1"/>
  <c r="M60" i="10"/>
  <c r="M65" i="10" s="1"/>
  <c r="L60" i="10"/>
  <c r="L65" i="10" s="1"/>
  <c r="K60" i="10"/>
  <c r="K65" i="10" s="1"/>
  <c r="J60" i="10"/>
  <c r="J65" i="10" s="1"/>
  <c r="I60" i="10"/>
  <c r="I65" i="10" s="1"/>
  <c r="H60" i="10"/>
  <c r="H65" i="10" s="1"/>
  <c r="G60" i="10"/>
  <c r="G65" i="10" s="1"/>
  <c r="F60" i="10"/>
  <c r="F65" i="10" s="1"/>
  <c r="E60" i="10"/>
  <c r="E65" i="10" s="1"/>
  <c r="D60" i="10"/>
  <c r="D65" i="10" s="1"/>
  <c r="C60" i="10"/>
  <c r="C65" i="10" s="1"/>
  <c r="B60" i="10"/>
  <c r="B65" i="10" s="1"/>
  <c r="O59" i="10"/>
  <c r="O64" i="10" s="1"/>
  <c r="N59" i="10"/>
  <c r="N64" i="10" s="1"/>
  <c r="M59" i="10"/>
  <c r="M64" i="10" s="1"/>
  <c r="L59" i="10"/>
  <c r="L64" i="10" s="1"/>
  <c r="K59" i="10"/>
  <c r="K64" i="10" s="1"/>
  <c r="J59" i="10"/>
  <c r="J64" i="10" s="1"/>
  <c r="I59" i="10"/>
  <c r="I64" i="10" s="1"/>
  <c r="H59" i="10"/>
  <c r="H64" i="10" s="1"/>
  <c r="G59" i="10"/>
  <c r="G64" i="10" s="1"/>
  <c r="F59" i="10"/>
  <c r="F64" i="10" s="1"/>
  <c r="E59" i="10"/>
  <c r="E64" i="10" s="1"/>
  <c r="D59" i="10"/>
  <c r="D64" i="10" s="1"/>
  <c r="C59" i="10"/>
  <c r="C64" i="10" s="1"/>
  <c r="B59" i="10"/>
  <c r="B64" i="10" s="1"/>
  <c r="O58" i="10"/>
  <c r="N58" i="10"/>
  <c r="M58" i="10"/>
  <c r="L58" i="10"/>
  <c r="K58" i="10"/>
  <c r="J58" i="10"/>
  <c r="I58" i="10"/>
  <c r="H58" i="10"/>
  <c r="G58" i="10"/>
  <c r="F58" i="10"/>
  <c r="E58" i="10"/>
  <c r="D58" i="10"/>
  <c r="C58" i="10"/>
  <c r="B58" i="10"/>
  <c r="O57" i="10"/>
  <c r="N57" i="10"/>
  <c r="M57" i="10"/>
  <c r="L57" i="10"/>
  <c r="K57" i="10"/>
  <c r="J57" i="10"/>
  <c r="I57" i="10"/>
  <c r="H57" i="10"/>
  <c r="G57" i="10"/>
  <c r="F57" i="10"/>
  <c r="E57" i="10"/>
  <c r="D57" i="10"/>
  <c r="C57" i="10"/>
  <c r="B57" i="10"/>
  <c r="O56" i="10"/>
  <c r="N56" i="10"/>
  <c r="M56" i="10"/>
  <c r="L56" i="10"/>
  <c r="K56" i="10"/>
  <c r="J56" i="10"/>
  <c r="I56" i="10"/>
  <c r="H56" i="10"/>
  <c r="G56" i="10"/>
  <c r="F56" i="10"/>
  <c r="E56" i="10"/>
  <c r="D56" i="10"/>
  <c r="C56" i="10"/>
  <c r="B56" i="10"/>
  <c r="O55" i="10"/>
  <c r="N55" i="10"/>
  <c r="M55" i="10"/>
  <c r="L55" i="10"/>
  <c r="K55" i="10"/>
  <c r="J55" i="10"/>
  <c r="I55" i="10"/>
  <c r="H55" i="10"/>
  <c r="G55" i="10"/>
  <c r="F55" i="10"/>
  <c r="E55" i="10"/>
  <c r="D55" i="10"/>
  <c r="C55" i="10"/>
  <c r="B55" i="10"/>
  <c r="O54" i="10"/>
  <c r="N54" i="10"/>
  <c r="M54" i="10"/>
  <c r="L54" i="10"/>
  <c r="K54" i="10"/>
  <c r="J54" i="10"/>
  <c r="I54" i="10"/>
  <c r="H54" i="10"/>
  <c r="G54" i="10"/>
  <c r="F54" i="10"/>
  <c r="E54" i="10"/>
  <c r="D54" i="10"/>
  <c r="C54" i="10"/>
  <c r="B54" i="10"/>
  <c r="O53" i="10"/>
  <c r="N53" i="10"/>
  <c r="M53" i="10"/>
  <c r="L53" i="10"/>
  <c r="K53" i="10"/>
  <c r="J53" i="10"/>
  <c r="I53" i="10"/>
  <c r="H53" i="10"/>
  <c r="G53" i="10"/>
  <c r="F53" i="10"/>
  <c r="E53" i="10"/>
  <c r="D53" i="10"/>
  <c r="C53" i="10"/>
  <c r="B53" i="10"/>
  <c r="O52" i="10"/>
  <c r="N52" i="10"/>
  <c r="M52" i="10"/>
  <c r="L52" i="10"/>
  <c r="K52" i="10"/>
  <c r="J52" i="10"/>
  <c r="I52" i="10"/>
  <c r="H52" i="10"/>
  <c r="G52" i="10"/>
  <c r="F52" i="10"/>
  <c r="E52" i="10"/>
  <c r="D52" i="10"/>
  <c r="C52" i="10"/>
  <c r="B52" i="10"/>
  <c r="O51" i="10"/>
  <c r="N51" i="10"/>
  <c r="M51" i="10"/>
  <c r="L51" i="10"/>
  <c r="K51" i="10"/>
  <c r="J51" i="10"/>
  <c r="I51" i="10"/>
  <c r="H51" i="10"/>
  <c r="G51" i="10"/>
  <c r="F51" i="10"/>
  <c r="E51" i="10"/>
  <c r="D51" i="10"/>
  <c r="C51" i="10"/>
  <c r="B51" i="10"/>
  <c r="O50" i="10"/>
  <c r="N50" i="10"/>
  <c r="M50" i="10"/>
  <c r="L50" i="10"/>
  <c r="K50" i="10"/>
  <c r="J50" i="10"/>
  <c r="I50" i="10"/>
  <c r="H50" i="10"/>
  <c r="G50" i="10"/>
  <c r="F50" i="10"/>
  <c r="E50" i="10"/>
  <c r="D50" i="10"/>
  <c r="C50" i="10"/>
  <c r="B50" i="10"/>
  <c r="O49" i="10"/>
  <c r="N49" i="10"/>
  <c r="M49" i="10"/>
  <c r="L49" i="10"/>
  <c r="K49" i="10"/>
  <c r="J49" i="10"/>
  <c r="I49" i="10"/>
  <c r="H49" i="10"/>
  <c r="G49" i="10"/>
  <c r="F49" i="10"/>
  <c r="E49" i="10"/>
  <c r="D49" i="10"/>
  <c r="C49" i="10"/>
  <c r="B49" i="10"/>
  <c r="O48" i="10"/>
  <c r="N48" i="10"/>
  <c r="M48" i="10"/>
  <c r="L48" i="10"/>
  <c r="K48" i="10"/>
  <c r="J48" i="10"/>
  <c r="I48" i="10"/>
  <c r="H48" i="10"/>
  <c r="G48" i="10"/>
  <c r="F48" i="10"/>
  <c r="E48" i="10"/>
  <c r="D48" i="10"/>
  <c r="C48" i="10"/>
  <c r="B48" i="10"/>
  <c r="O47" i="10"/>
  <c r="N47" i="10"/>
  <c r="M47" i="10"/>
  <c r="L47" i="10"/>
  <c r="K47" i="10"/>
  <c r="J47" i="10"/>
  <c r="I47" i="10"/>
  <c r="H47" i="10"/>
  <c r="G47" i="10"/>
  <c r="F47" i="10"/>
  <c r="E47" i="10"/>
  <c r="D47" i="10"/>
  <c r="C47" i="10"/>
  <c r="B47" i="10"/>
  <c r="O46" i="10"/>
  <c r="O63" i="10" s="1"/>
  <c r="N46" i="10"/>
  <c r="N63" i="10" s="1"/>
  <c r="M46" i="10"/>
  <c r="M63" i="10" s="1"/>
  <c r="L46" i="10"/>
  <c r="L63" i="10" s="1"/>
  <c r="K46" i="10"/>
  <c r="K63" i="10" s="1"/>
  <c r="J46" i="10"/>
  <c r="J63" i="10" s="1"/>
  <c r="I46" i="10"/>
  <c r="I63" i="10" s="1"/>
  <c r="H46" i="10"/>
  <c r="H63" i="10" s="1"/>
  <c r="G46" i="10"/>
  <c r="G63" i="10" s="1"/>
  <c r="F46" i="10"/>
  <c r="F63" i="10" s="1"/>
  <c r="E46" i="10"/>
  <c r="E63" i="10" s="1"/>
  <c r="D46" i="10"/>
  <c r="D63" i="10" s="1"/>
  <c r="C46" i="10"/>
  <c r="C63" i="10" s="1"/>
  <c r="B46" i="10"/>
  <c r="B63" i="10" s="1"/>
  <c r="O45" i="10"/>
  <c r="N45" i="10"/>
  <c r="M45" i="10"/>
  <c r="L45" i="10"/>
  <c r="K45" i="10"/>
  <c r="J45" i="10"/>
  <c r="I45" i="10"/>
  <c r="H45" i="10"/>
  <c r="G45" i="10"/>
  <c r="F45" i="10"/>
  <c r="E45" i="10"/>
  <c r="D45" i="10"/>
  <c r="C45" i="10"/>
  <c r="B45" i="10"/>
  <c r="O44" i="10"/>
  <c r="N44" i="10"/>
  <c r="M44" i="10"/>
  <c r="L44" i="10"/>
  <c r="K44" i="10"/>
  <c r="J44" i="10"/>
  <c r="I44" i="10"/>
  <c r="H44" i="10"/>
  <c r="G44" i="10"/>
  <c r="F44" i="10"/>
  <c r="E44" i="10"/>
  <c r="D44" i="10"/>
  <c r="C44" i="10"/>
  <c r="B44" i="10"/>
  <c r="O43" i="10"/>
  <c r="N43" i="10"/>
  <c r="M43" i="10"/>
  <c r="L43" i="10"/>
  <c r="K43" i="10"/>
  <c r="J43" i="10"/>
  <c r="I43" i="10"/>
  <c r="H43" i="10"/>
  <c r="G43" i="10"/>
  <c r="F43" i="10"/>
  <c r="E43" i="10"/>
  <c r="D43" i="10"/>
  <c r="C43" i="10"/>
  <c r="B43" i="10"/>
  <c r="O42" i="10"/>
  <c r="N42" i="10"/>
  <c r="M42" i="10"/>
  <c r="L42" i="10"/>
  <c r="K42" i="10"/>
  <c r="J42" i="10"/>
  <c r="I42" i="10"/>
  <c r="H42" i="10"/>
  <c r="G42" i="10"/>
  <c r="F42" i="10"/>
  <c r="E42" i="10"/>
  <c r="D42" i="10"/>
  <c r="C42" i="10"/>
  <c r="B42" i="10"/>
  <c r="O41" i="10"/>
  <c r="N41" i="10"/>
  <c r="M41" i="10"/>
  <c r="L41" i="10"/>
  <c r="K41" i="10"/>
  <c r="J41" i="10"/>
  <c r="I41" i="10"/>
  <c r="H41" i="10"/>
  <c r="G41" i="10"/>
  <c r="F41" i="10"/>
  <c r="E41" i="10"/>
  <c r="D41" i="10"/>
  <c r="C41" i="10"/>
  <c r="B41" i="10"/>
  <c r="O40" i="10"/>
  <c r="N40" i="10"/>
  <c r="M40" i="10"/>
  <c r="L40" i="10"/>
  <c r="K40" i="10"/>
  <c r="J40" i="10"/>
  <c r="I40" i="10"/>
  <c r="H40" i="10"/>
  <c r="G40" i="10"/>
  <c r="F40" i="10"/>
  <c r="E40" i="10"/>
  <c r="D40" i="10"/>
  <c r="C40" i="10"/>
  <c r="B40" i="10"/>
  <c r="O39" i="10"/>
  <c r="N39" i="10"/>
  <c r="M39" i="10"/>
  <c r="L39" i="10"/>
  <c r="K39" i="10"/>
  <c r="J39" i="10"/>
  <c r="I39" i="10"/>
  <c r="H39" i="10"/>
  <c r="G39" i="10"/>
  <c r="F39" i="10"/>
  <c r="E39" i="10"/>
  <c r="D39" i="10"/>
  <c r="C39" i="10"/>
  <c r="B39" i="10"/>
  <c r="O38" i="10"/>
  <c r="N38" i="10"/>
  <c r="M38" i="10"/>
  <c r="L38" i="10"/>
  <c r="K38" i="10"/>
  <c r="J38" i="10"/>
  <c r="I38" i="10"/>
  <c r="H38" i="10"/>
  <c r="G38" i="10"/>
  <c r="F38" i="10"/>
  <c r="E38" i="10"/>
  <c r="D38" i="10"/>
  <c r="C38" i="10"/>
  <c r="B38" i="10"/>
  <c r="O37" i="10"/>
  <c r="N37" i="10"/>
  <c r="M37" i="10"/>
  <c r="L37" i="10"/>
  <c r="K37" i="10"/>
  <c r="J37" i="10"/>
  <c r="I37" i="10"/>
  <c r="H37" i="10"/>
  <c r="G37" i="10"/>
  <c r="F37" i="10"/>
  <c r="E37" i="10"/>
  <c r="D37" i="10"/>
  <c r="C37" i="10"/>
  <c r="B37" i="10"/>
  <c r="O36" i="10"/>
  <c r="N36" i="10"/>
  <c r="M36" i="10"/>
  <c r="L36" i="10"/>
  <c r="K36" i="10"/>
  <c r="J36" i="10"/>
  <c r="I36" i="10"/>
  <c r="H36" i="10"/>
  <c r="G36" i="10"/>
  <c r="F36" i="10"/>
  <c r="E36" i="10"/>
  <c r="D36" i="10"/>
  <c r="C36" i="10"/>
  <c r="B36" i="10"/>
  <c r="O35" i="10"/>
  <c r="N35" i="10"/>
  <c r="M35" i="10"/>
  <c r="L35" i="10"/>
  <c r="K35" i="10"/>
  <c r="J35" i="10"/>
  <c r="I35" i="10"/>
  <c r="H35" i="10"/>
  <c r="G35" i="10"/>
  <c r="F35" i="10"/>
  <c r="E35" i="10"/>
  <c r="D35" i="10"/>
  <c r="C35" i="10"/>
  <c r="B35" i="10"/>
  <c r="O34" i="10"/>
  <c r="N34" i="10"/>
  <c r="M34" i="10"/>
  <c r="L34" i="10"/>
  <c r="K34" i="10"/>
  <c r="J34" i="10"/>
  <c r="I34" i="10"/>
  <c r="H34" i="10"/>
  <c r="G34" i="10"/>
  <c r="F34" i="10"/>
  <c r="E34" i="10"/>
  <c r="D34" i="10"/>
  <c r="C34" i="10"/>
  <c r="B34" i="10"/>
  <c r="O33" i="10"/>
  <c r="N33" i="10"/>
  <c r="M33" i="10"/>
  <c r="L33" i="10"/>
  <c r="K33" i="10"/>
  <c r="J33" i="10"/>
  <c r="I33" i="10"/>
  <c r="H33" i="10"/>
  <c r="G33" i="10"/>
  <c r="F33" i="10"/>
  <c r="E33" i="10"/>
  <c r="D33" i="10"/>
  <c r="C33" i="10"/>
  <c r="B33" i="10"/>
  <c r="O32" i="10"/>
  <c r="N32" i="10"/>
  <c r="M32" i="10"/>
  <c r="L32" i="10"/>
  <c r="K32" i="10"/>
  <c r="J32" i="10"/>
  <c r="I32" i="10"/>
  <c r="H32" i="10"/>
  <c r="G32" i="10"/>
  <c r="F32" i="10"/>
  <c r="E32" i="10"/>
  <c r="D32" i="10"/>
  <c r="C32" i="10"/>
  <c r="B32" i="10"/>
  <c r="O31" i="10"/>
  <c r="N31" i="10"/>
  <c r="M31" i="10"/>
  <c r="L31" i="10"/>
  <c r="K31" i="10"/>
  <c r="J31" i="10"/>
  <c r="I31" i="10"/>
  <c r="H31" i="10"/>
  <c r="G31" i="10"/>
  <c r="F31" i="10"/>
  <c r="E31" i="10"/>
  <c r="D31" i="10"/>
  <c r="C31" i="10"/>
  <c r="B31" i="10"/>
  <c r="O30" i="10"/>
  <c r="N30" i="10"/>
  <c r="M30" i="10"/>
  <c r="L30" i="10"/>
  <c r="K30" i="10"/>
  <c r="J30" i="10"/>
  <c r="I30" i="10"/>
  <c r="H30" i="10"/>
  <c r="G30" i="10"/>
  <c r="F30" i="10"/>
  <c r="E30" i="10"/>
  <c r="D30" i="10"/>
  <c r="C30" i="10"/>
  <c r="B30" i="10"/>
  <c r="O29" i="10"/>
  <c r="N29" i="10"/>
  <c r="M29" i="10"/>
  <c r="L29" i="10"/>
  <c r="K29" i="10"/>
  <c r="J29" i="10"/>
  <c r="I29" i="10"/>
  <c r="H29" i="10"/>
  <c r="G29" i="10"/>
  <c r="F29" i="10"/>
  <c r="E29" i="10"/>
  <c r="D29" i="10"/>
  <c r="C29" i="10"/>
  <c r="B29" i="10"/>
  <c r="O28" i="10"/>
  <c r="N28" i="10"/>
  <c r="M28" i="10"/>
  <c r="L28" i="10"/>
  <c r="K28" i="10"/>
  <c r="J28" i="10"/>
  <c r="I28" i="10"/>
  <c r="H28" i="10"/>
  <c r="G28" i="10"/>
  <c r="F28" i="10"/>
  <c r="E28" i="10"/>
  <c r="D28" i="10"/>
  <c r="C28" i="10"/>
  <c r="B28" i="10"/>
  <c r="O27" i="10"/>
  <c r="N27" i="10"/>
  <c r="M27" i="10"/>
  <c r="L27" i="10"/>
  <c r="K27" i="10"/>
  <c r="J27" i="10"/>
  <c r="I27" i="10"/>
  <c r="H27" i="10"/>
  <c r="G27" i="10"/>
  <c r="F27" i="10"/>
  <c r="E27" i="10"/>
  <c r="D27" i="10"/>
  <c r="C27" i="10"/>
  <c r="B27" i="10"/>
  <c r="O26" i="10"/>
  <c r="N26" i="10"/>
  <c r="M26" i="10"/>
  <c r="L26" i="10"/>
  <c r="K26" i="10"/>
  <c r="J26" i="10"/>
  <c r="I26" i="10"/>
  <c r="H26" i="10"/>
  <c r="G26" i="10"/>
  <c r="F26" i="10"/>
  <c r="E26" i="10"/>
  <c r="D26" i="10"/>
  <c r="C26" i="10"/>
  <c r="B26" i="10"/>
  <c r="O25" i="10"/>
  <c r="N25" i="10"/>
  <c r="M25" i="10"/>
  <c r="L25" i="10"/>
  <c r="K25" i="10"/>
  <c r="J25" i="10"/>
  <c r="I25" i="10"/>
  <c r="H25" i="10"/>
  <c r="G25" i="10"/>
  <c r="F25" i="10"/>
  <c r="E25" i="10"/>
  <c r="D25" i="10"/>
  <c r="C25" i="10"/>
  <c r="B25" i="10"/>
  <c r="O24" i="10"/>
  <c r="N24" i="10"/>
  <c r="M24" i="10"/>
  <c r="L24" i="10"/>
  <c r="K24" i="10"/>
  <c r="J24" i="10"/>
  <c r="I24" i="10"/>
  <c r="H24" i="10"/>
  <c r="G24" i="10"/>
  <c r="F24" i="10"/>
  <c r="E24" i="10"/>
  <c r="D24" i="10"/>
  <c r="C24" i="10"/>
  <c r="B24" i="10"/>
  <c r="O23" i="10"/>
  <c r="N23" i="10"/>
  <c r="M23" i="10"/>
  <c r="L23" i="10"/>
  <c r="K23" i="10"/>
  <c r="J23" i="10"/>
  <c r="I23" i="10"/>
  <c r="H23" i="10"/>
  <c r="G23" i="10"/>
  <c r="F23" i="10"/>
  <c r="E23" i="10"/>
  <c r="D23" i="10"/>
  <c r="C23" i="10"/>
  <c r="B23" i="10"/>
  <c r="O22" i="10"/>
  <c r="N22" i="10"/>
  <c r="M22" i="10"/>
  <c r="L22" i="10"/>
  <c r="K22" i="10"/>
  <c r="J22" i="10"/>
  <c r="I22" i="10"/>
  <c r="H22" i="10"/>
  <c r="G22" i="10"/>
  <c r="F22" i="10"/>
  <c r="E22" i="10"/>
  <c r="D22" i="10"/>
  <c r="C22" i="10"/>
  <c r="B22" i="10"/>
  <c r="O21" i="10"/>
  <c r="N21" i="10"/>
  <c r="M21" i="10"/>
  <c r="L21" i="10"/>
  <c r="K21" i="10"/>
  <c r="J21" i="10"/>
  <c r="I21" i="10"/>
  <c r="H21" i="10"/>
  <c r="G21" i="10"/>
  <c r="F21" i="10"/>
  <c r="E21" i="10"/>
  <c r="D21" i="10"/>
  <c r="C21" i="10"/>
  <c r="B21" i="10"/>
  <c r="O20" i="10"/>
  <c r="N20" i="10"/>
  <c r="M20" i="10"/>
  <c r="L20" i="10"/>
  <c r="K20" i="10"/>
  <c r="J20" i="10"/>
  <c r="I20" i="10"/>
  <c r="H20" i="10"/>
  <c r="G20" i="10"/>
  <c r="F20" i="10"/>
  <c r="E20" i="10"/>
  <c r="D20" i="10"/>
  <c r="C20" i="10"/>
  <c r="B20" i="10"/>
  <c r="O19" i="10"/>
  <c r="N19" i="10"/>
  <c r="M19" i="10"/>
  <c r="L19" i="10"/>
  <c r="K19" i="10"/>
  <c r="J19" i="10"/>
  <c r="I19" i="10"/>
  <c r="H19" i="10"/>
  <c r="G19" i="10"/>
  <c r="F19" i="10"/>
  <c r="E19" i="10"/>
  <c r="D19" i="10"/>
  <c r="C19" i="10"/>
  <c r="B19" i="10"/>
  <c r="O18" i="10"/>
  <c r="N18" i="10"/>
  <c r="M18" i="10"/>
  <c r="L18" i="10"/>
  <c r="K18" i="10"/>
  <c r="J18" i="10"/>
  <c r="I18" i="10"/>
  <c r="H18" i="10"/>
  <c r="G18" i="10"/>
  <c r="F18" i="10"/>
  <c r="E18" i="10"/>
  <c r="D18" i="10"/>
  <c r="C18" i="10"/>
  <c r="B18" i="10"/>
  <c r="O17" i="10"/>
  <c r="N17" i="10"/>
  <c r="M17" i="10"/>
  <c r="L17" i="10"/>
  <c r="K17" i="10"/>
  <c r="J17" i="10"/>
  <c r="I17" i="10"/>
  <c r="H17" i="10"/>
  <c r="G17" i="10"/>
  <c r="F17" i="10"/>
  <c r="E17" i="10"/>
  <c r="D17" i="10"/>
  <c r="C17" i="10"/>
  <c r="B17" i="10"/>
  <c r="O16" i="10"/>
  <c r="N16" i="10"/>
  <c r="M16" i="10"/>
  <c r="L16" i="10"/>
  <c r="K16" i="10"/>
  <c r="J16" i="10"/>
  <c r="I16" i="10"/>
  <c r="H16" i="10"/>
  <c r="G16" i="10"/>
  <c r="F16" i="10"/>
  <c r="E16" i="10"/>
  <c r="D16" i="10"/>
  <c r="C16" i="10"/>
  <c r="B16" i="10"/>
  <c r="O15" i="10"/>
  <c r="N15" i="10"/>
  <c r="M15" i="10"/>
  <c r="L15" i="10"/>
  <c r="K15" i="10"/>
  <c r="J15" i="10"/>
  <c r="I15" i="10"/>
  <c r="H15" i="10"/>
  <c r="G15" i="10"/>
  <c r="F15" i="10"/>
  <c r="E15" i="10"/>
  <c r="D15" i="10"/>
  <c r="C15" i="10"/>
  <c r="B15" i="10"/>
  <c r="O14" i="10"/>
  <c r="N14" i="10"/>
  <c r="M14" i="10"/>
  <c r="L14" i="10"/>
  <c r="K14" i="10"/>
  <c r="J14" i="10"/>
  <c r="I14" i="10"/>
  <c r="H14" i="10"/>
  <c r="G14" i="10"/>
  <c r="F14" i="10"/>
  <c r="E14" i="10"/>
  <c r="D14" i="10"/>
  <c r="C14" i="10"/>
  <c r="B14" i="10"/>
  <c r="O13" i="10"/>
  <c r="N13" i="10"/>
  <c r="M13" i="10"/>
  <c r="L13" i="10"/>
  <c r="K13" i="10"/>
  <c r="J13" i="10"/>
  <c r="I13" i="10"/>
  <c r="H13" i="10"/>
  <c r="G13" i="10"/>
  <c r="F13" i="10"/>
  <c r="E13" i="10"/>
  <c r="D13" i="10"/>
  <c r="C13" i="10"/>
  <c r="B13" i="10"/>
  <c r="O12" i="10"/>
  <c r="O62" i="10" s="1"/>
  <c r="N12" i="10"/>
  <c r="N62" i="10" s="1"/>
  <c r="M12" i="10"/>
  <c r="M62" i="10" s="1"/>
  <c r="L12" i="10"/>
  <c r="L62" i="10" s="1"/>
  <c r="K12" i="10"/>
  <c r="K62" i="10" s="1"/>
  <c r="J12" i="10"/>
  <c r="J62" i="10" s="1"/>
  <c r="I12" i="10"/>
  <c r="I62" i="10" s="1"/>
  <c r="H12" i="10"/>
  <c r="H62" i="10" s="1"/>
  <c r="G12" i="10"/>
  <c r="G62" i="10" s="1"/>
  <c r="F12" i="10"/>
  <c r="F62" i="10" s="1"/>
  <c r="E12" i="10"/>
  <c r="E62" i="10" s="1"/>
  <c r="D12" i="10"/>
  <c r="D62" i="10" s="1"/>
  <c r="C12" i="10"/>
  <c r="C62" i="10" s="1"/>
  <c r="B12" i="10"/>
  <c r="B62" i="10" s="1"/>
  <c r="O11" i="10"/>
  <c r="N11" i="10"/>
  <c r="M11" i="10"/>
  <c r="L11" i="10"/>
  <c r="K11" i="10"/>
  <c r="J11" i="10"/>
  <c r="I11" i="10"/>
  <c r="H11" i="10"/>
  <c r="G11" i="10"/>
  <c r="F11" i="10"/>
  <c r="E11" i="10"/>
  <c r="D11" i="10"/>
  <c r="C11" i="10"/>
  <c r="B11" i="10"/>
  <c r="O10" i="10"/>
  <c r="N10" i="10"/>
  <c r="M10" i="10"/>
  <c r="L10" i="10"/>
  <c r="K10" i="10"/>
  <c r="J10" i="10"/>
  <c r="I10" i="10"/>
  <c r="H10" i="10"/>
  <c r="G10" i="10"/>
  <c r="F10" i="10"/>
  <c r="E10" i="10"/>
  <c r="D10" i="10"/>
  <c r="C10" i="10"/>
  <c r="B10" i="10"/>
  <c r="O9" i="10"/>
  <c r="N9" i="10"/>
  <c r="M9" i="10"/>
  <c r="L9" i="10"/>
  <c r="K9" i="10"/>
  <c r="J9" i="10"/>
  <c r="I9" i="10"/>
  <c r="H9" i="10"/>
  <c r="G9" i="10"/>
  <c r="F9" i="10"/>
  <c r="E9" i="10"/>
  <c r="D9" i="10"/>
  <c r="C9" i="10"/>
  <c r="B9" i="10"/>
  <c r="O8" i="10"/>
  <c r="N8" i="10"/>
  <c r="M8" i="10"/>
  <c r="L8" i="10"/>
  <c r="K8" i="10"/>
  <c r="J8" i="10"/>
  <c r="I8" i="10"/>
  <c r="H8" i="10"/>
  <c r="G8" i="10"/>
  <c r="F8" i="10"/>
  <c r="E8" i="10"/>
  <c r="D8" i="10"/>
  <c r="C8" i="10"/>
  <c r="B8" i="10"/>
  <c r="O7" i="10"/>
  <c r="N7" i="10"/>
  <c r="M7" i="10"/>
  <c r="L7" i="10"/>
  <c r="K7" i="10"/>
  <c r="J7" i="10"/>
  <c r="I7" i="10"/>
  <c r="H7" i="10"/>
  <c r="G7" i="10"/>
  <c r="F7" i="10"/>
  <c r="E7" i="10"/>
  <c r="D7" i="10"/>
  <c r="C7" i="10"/>
  <c r="B7" i="10"/>
  <c r="O6" i="10"/>
  <c r="N6" i="10"/>
  <c r="M6" i="10"/>
  <c r="L6" i="10"/>
  <c r="K6" i="10"/>
  <c r="J6" i="10"/>
  <c r="I6" i="10"/>
  <c r="H6" i="10"/>
  <c r="G6" i="10"/>
  <c r="F6" i="10"/>
  <c r="E6" i="10"/>
  <c r="D6" i="10"/>
  <c r="C6" i="10"/>
  <c r="B6" i="10"/>
  <c r="O5" i="10"/>
  <c r="N5" i="10"/>
  <c r="M5" i="10"/>
  <c r="L5" i="10"/>
  <c r="K5" i="10"/>
  <c r="J5" i="10"/>
  <c r="I5" i="10"/>
  <c r="H5" i="10"/>
  <c r="G5" i="10"/>
  <c r="F5" i="10"/>
  <c r="E5" i="10"/>
  <c r="D5" i="10"/>
  <c r="C5" i="10"/>
  <c r="B5" i="10"/>
  <c r="O4" i="10"/>
  <c r="O61" i="10" s="1"/>
  <c r="N4" i="10"/>
  <c r="N61" i="10" s="1"/>
  <c r="N66" i="10" s="1"/>
  <c r="M4" i="10"/>
  <c r="M61" i="10" s="1"/>
  <c r="L4" i="10"/>
  <c r="L61" i="10" s="1"/>
  <c r="L66" i="10" s="1"/>
  <c r="L68" i="10" s="1"/>
  <c r="K4" i="10"/>
  <c r="K61" i="10" s="1"/>
  <c r="J4" i="10"/>
  <c r="J61" i="10" s="1"/>
  <c r="I4" i="10"/>
  <c r="I61" i="10" s="1"/>
  <c r="I66" i="10" s="1"/>
  <c r="I68" i="10" s="1"/>
  <c r="H4" i="10"/>
  <c r="H61" i="10" s="1"/>
  <c r="G4" i="10"/>
  <c r="G61" i="10" s="1"/>
  <c r="F4" i="10"/>
  <c r="F61" i="10" s="1"/>
  <c r="F66" i="10" s="1"/>
  <c r="E4" i="10"/>
  <c r="E61" i="10" s="1"/>
  <c r="D4" i="10"/>
  <c r="D61" i="10" s="1"/>
  <c r="D66" i="10" s="1"/>
  <c r="C4" i="10"/>
  <c r="C61" i="10" s="1"/>
  <c r="B4" i="10"/>
  <c r="B61" i="10" s="1"/>
  <c r="O66" i="10" l="1"/>
  <c r="H66" i="10"/>
  <c r="H68" i="10" s="1"/>
  <c r="J66" i="10"/>
  <c r="J68" i="10" s="1"/>
  <c r="B66" i="10"/>
  <c r="C66" i="10"/>
  <c r="K66" i="10"/>
  <c r="K68" i="10" s="1"/>
  <c r="E66" i="10"/>
  <c r="M66" i="10"/>
  <c r="N68" i="10"/>
  <c r="G66" i="10"/>
  <c r="X139" i="1"/>
  <c r="W139" i="1"/>
  <c r="V139" i="1"/>
  <c r="U139" i="1"/>
  <c r="T139" i="1"/>
  <c r="S139" i="1"/>
  <c r="Q139" i="1"/>
  <c r="X47" i="1"/>
  <c r="W47" i="1"/>
  <c r="V47" i="1"/>
  <c r="U47" i="1"/>
  <c r="T47" i="1"/>
  <c r="S47" i="1"/>
  <c r="Q47" i="1"/>
  <c r="Q225" i="1"/>
  <c r="Q215" i="1"/>
  <c r="Q214" i="1"/>
  <c r="X214" i="1"/>
  <c r="W214" i="1"/>
  <c r="V214" i="1"/>
  <c r="U214" i="1"/>
  <c r="T214" i="1"/>
  <c r="S214" i="1"/>
  <c r="Q209" i="1"/>
  <c r="Q183" i="1"/>
  <c r="Q182" i="1"/>
  <c r="X182" i="1"/>
  <c r="W182" i="1"/>
  <c r="V182" i="1"/>
  <c r="U182" i="1"/>
  <c r="T182" i="1"/>
  <c r="S182" i="1"/>
  <c r="Q168" i="1"/>
  <c r="Q167" i="1"/>
  <c r="X167" i="1"/>
  <c r="W167" i="1"/>
  <c r="V167" i="1"/>
  <c r="U167" i="1"/>
  <c r="T167" i="1"/>
  <c r="S167" i="1"/>
  <c r="Q157" i="1"/>
  <c r="Q158" i="1"/>
  <c r="X157" i="1"/>
  <c r="W157" i="1"/>
  <c r="V157" i="1"/>
  <c r="U157" i="1"/>
  <c r="T157" i="1"/>
  <c r="S157" i="1"/>
  <c r="Q100" i="1"/>
  <c r="L59" i="1"/>
  <c r="M59" i="1" s="1"/>
  <c r="N59" i="1" s="1"/>
  <c r="O59" i="1" s="1"/>
  <c r="P59" i="1" s="1"/>
  <c r="L58" i="1"/>
  <c r="M58" i="1" s="1"/>
  <c r="N58" i="1" s="1"/>
  <c r="O58" i="1" s="1"/>
  <c r="P58" i="1" s="1"/>
  <c r="K57" i="1"/>
  <c r="L57" i="1" s="1"/>
  <c r="S58" i="1"/>
  <c r="S59" i="1"/>
  <c r="M68" i="10" l="1"/>
  <c r="M67" i="10"/>
  <c r="N67" i="10"/>
  <c r="O68" i="10"/>
  <c r="O67" i="10"/>
  <c r="Y139" i="1"/>
  <c r="AC139" i="1" s="1"/>
  <c r="Y47" i="1"/>
  <c r="AC47" i="1" s="1"/>
  <c r="Y214" i="1"/>
  <c r="Y182" i="1"/>
  <c r="Y157" i="1"/>
  <c r="Y167" i="1"/>
  <c r="Q59" i="1"/>
  <c r="M57" i="1"/>
  <c r="N57" i="1" s="1"/>
  <c r="O57" i="1" s="1"/>
  <c r="P57" i="1" s="1"/>
  <c r="Q58" i="1"/>
  <c r="T59" i="1"/>
  <c r="U59" i="1"/>
  <c r="U58" i="1"/>
  <c r="T58" i="1"/>
  <c r="Q57" i="1" l="1"/>
  <c r="V58" i="1"/>
  <c r="V59" i="1"/>
  <c r="X59" i="1" l="1"/>
  <c r="W59" i="1"/>
  <c r="W58" i="1"/>
  <c r="X58" i="1"/>
  <c r="Y59" i="1" l="1"/>
  <c r="AC59" i="1" s="1"/>
  <c r="Y58" i="1"/>
  <c r="U28" i="1" l="1"/>
  <c r="T28" i="1"/>
  <c r="X193" i="1" l="1"/>
  <c r="W193" i="1"/>
  <c r="V193" i="1"/>
  <c r="U193" i="1"/>
  <c r="T193" i="1"/>
  <c r="S193" i="1"/>
  <c r="Q193" i="1"/>
  <c r="Y193" i="1" l="1"/>
  <c r="AC193" i="1" s="1"/>
  <c r="X162" i="1"/>
  <c r="W162" i="1"/>
  <c r="V162" i="1"/>
  <c r="U162" i="1"/>
  <c r="T162" i="1"/>
  <c r="S162" i="1"/>
  <c r="Q162" i="1"/>
  <c r="X161" i="1"/>
  <c r="W161" i="1"/>
  <c r="V161" i="1"/>
  <c r="U161" i="1"/>
  <c r="T161" i="1"/>
  <c r="S161" i="1"/>
  <c r="Q161" i="1"/>
  <c r="X154" i="1"/>
  <c r="W154" i="1"/>
  <c r="V154" i="1"/>
  <c r="U154" i="1"/>
  <c r="T154" i="1"/>
  <c r="S154" i="1"/>
  <c r="Q154" i="1"/>
  <c r="X153" i="1"/>
  <c r="W153" i="1"/>
  <c r="V153" i="1"/>
  <c r="U153" i="1"/>
  <c r="T153" i="1"/>
  <c r="S153" i="1"/>
  <c r="Q153" i="1"/>
  <c r="X152" i="1"/>
  <c r="W152" i="1"/>
  <c r="V152" i="1"/>
  <c r="U152" i="1"/>
  <c r="T152" i="1"/>
  <c r="S152" i="1"/>
  <c r="Q152" i="1"/>
  <c r="Q147" i="1"/>
  <c r="Q148" i="1"/>
  <c r="T148" i="1"/>
  <c r="U97" i="1"/>
  <c r="X148" i="1"/>
  <c r="W148" i="1"/>
  <c r="V148" i="1"/>
  <c r="U148" i="1"/>
  <c r="S148" i="1"/>
  <c r="X147" i="1"/>
  <c r="W147" i="1"/>
  <c r="V147" i="1"/>
  <c r="U147" i="1"/>
  <c r="T147" i="1"/>
  <c r="S147" i="1"/>
  <c r="X146" i="1"/>
  <c r="W146" i="1"/>
  <c r="V146" i="1"/>
  <c r="U146" i="1"/>
  <c r="T146" i="1"/>
  <c r="S146" i="1"/>
  <c r="Q146" i="1"/>
  <c r="Q28" i="1"/>
  <c r="Q129" i="1"/>
  <c r="X131" i="1"/>
  <c r="W131" i="1"/>
  <c r="V131" i="1"/>
  <c r="U131" i="1"/>
  <c r="T131" i="1"/>
  <c r="S131" i="1"/>
  <c r="Q131" i="1"/>
  <c r="X130" i="1"/>
  <c r="W130" i="1"/>
  <c r="V130" i="1"/>
  <c r="U130" i="1"/>
  <c r="T130" i="1"/>
  <c r="S130" i="1"/>
  <c r="Q130" i="1"/>
  <c r="X129" i="1"/>
  <c r="W129" i="1"/>
  <c r="V129" i="1"/>
  <c r="U129" i="1"/>
  <c r="T129" i="1"/>
  <c r="S129" i="1"/>
  <c r="X112" i="1"/>
  <c r="W112" i="1"/>
  <c r="V112" i="1"/>
  <c r="U112" i="1"/>
  <c r="T112" i="1"/>
  <c r="S112" i="1"/>
  <c r="Q112" i="1"/>
  <c r="X111" i="1"/>
  <c r="W111" i="1"/>
  <c r="V111" i="1"/>
  <c r="U111" i="1"/>
  <c r="T111" i="1"/>
  <c r="S111" i="1"/>
  <c r="Q111" i="1"/>
  <c r="X110" i="1"/>
  <c r="W110" i="1"/>
  <c r="V110" i="1"/>
  <c r="U110" i="1"/>
  <c r="T110" i="1"/>
  <c r="S110" i="1"/>
  <c r="Q110" i="1"/>
  <c r="Q97" i="1"/>
  <c r="Q98" i="1"/>
  <c r="X98" i="1"/>
  <c r="X97" i="1"/>
  <c r="W97" i="1"/>
  <c r="V97" i="1"/>
  <c r="T97" i="1"/>
  <c r="S97" i="1"/>
  <c r="X64" i="1"/>
  <c r="W64" i="1"/>
  <c r="V64" i="1"/>
  <c r="U64" i="1"/>
  <c r="T64" i="1"/>
  <c r="S64" i="1"/>
  <c r="Q64" i="1"/>
  <c r="Y162" i="1" l="1"/>
  <c r="Y161" i="1"/>
  <c r="Y153" i="1"/>
  <c r="Y154" i="1"/>
  <c r="Y152" i="1"/>
  <c r="Y147" i="1"/>
  <c r="Y146" i="1"/>
  <c r="Y148" i="1"/>
  <c r="Y131" i="1"/>
  <c r="AC131" i="1" s="1"/>
  <c r="Y130" i="1"/>
  <c r="AC130" i="1" s="1"/>
  <c r="Y129" i="1"/>
  <c r="AC129" i="1" s="1"/>
  <c r="Y111" i="1"/>
  <c r="AC111" i="1" s="1"/>
  <c r="Y110" i="1"/>
  <c r="AC110" i="1" s="1"/>
  <c r="Y112" i="1"/>
  <c r="AC112" i="1" s="1"/>
  <c r="S98" i="1"/>
  <c r="T98" i="1"/>
  <c r="U98" i="1"/>
  <c r="V98" i="1"/>
  <c r="W98" i="1"/>
  <c r="Y97" i="1"/>
  <c r="AC97" i="1" s="1"/>
  <c r="Y64" i="1"/>
  <c r="AC64" i="1" s="1"/>
  <c r="Y98" i="1" l="1"/>
  <c r="AC98" i="1" s="1"/>
  <c r="X63" i="1" l="1"/>
  <c r="W63" i="1"/>
  <c r="V63" i="1"/>
  <c r="U63" i="1"/>
  <c r="T63" i="1"/>
  <c r="S63" i="1"/>
  <c r="Q63" i="1"/>
  <c r="X40" i="1"/>
  <c r="W40" i="1"/>
  <c r="V40" i="1"/>
  <c r="U40" i="1"/>
  <c r="T40" i="1"/>
  <c r="S40" i="1"/>
  <c r="Q40" i="1"/>
  <c r="X39" i="1"/>
  <c r="W39" i="1"/>
  <c r="V39" i="1"/>
  <c r="U39" i="1"/>
  <c r="T39" i="1"/>
  <c r="S39" i="1"/>
  <c r="Q39" i="1"/>
  <c r="X29" i="1"/>
  <c r="W29" i="1"/>
  <c r="V29" i="1"/>
  <c r="U29" i="1"/>
  <c r="T29" i="1"/>
  <c r="S29" i="1"/>
  <c r="Q29" i="1"/>
  <c r="X34" i="1"/>
  <c r="W34" i="1"/>
  <c r="V34" i="1"/>
  <c r="U34" i="1"/>
  <c r="T34" i="1"/>
  <c r="S34" i="1"/>
  <c r="Q34" i="1"/>
  <c r="Y39" i="1" l="1"/>
  <c r="AC39" i="1" s="1"/>
  <c r="Y63" i="1"/>
  <c r="AC63" i="1" s="1"/>
  <c r="Y40" i="1"/>
  <c r="AC40" i="1" s="1"/>
  <c r="Y29" i="1"/>
  <c r="AC29" i="1" s="1"/>
  <c r="Y34" i="1"/>
  <c r="Q243" i="1" l="1"/>
  <c r="X241" i="1"/>
  <c r="W241" i="1"/>
  <c r="V241" i="1"/>
  <c r="U241" i="1"/>
  <c r="T241" i="1"/>
  <c r="S241" i="1"/>
  <c r="Q241" i="1"/>
  <c r="X240" i="1"/>
  <c r="W240" i="1"/>
  <c r="V240" i="1"/>
  <c r="U240" i="1"/>
  <c r="T240" i="1"/>
  <c r="S240" i="1"/>
  <c r="Q240" i="1"/>
  <c r="T274" i="1"/>
  <c r="U274" i="1"/>
  <c r="V274" i="1"/>
  <c r="W274" i="1"/>
  <c r="X274" i="1"/>
  <c r="Y274" i="1"/>
  <c r="S274" i="1"/>
  <c r="S275" i="1"/>
  <c r="T270" i="1"/>
  <c r="U270" i="1"/>
  <c r="V270" i="1"/>
  <c r="W270" i="1"/>
  <c r="X270" i="1"/>
  <c r="Y270" i="1"/>
  <c r="S270" i="1"/>
  <c r="T266" i="1"/>
  <c r="U266" i="1"/>
  <c r="V266" i="1"/>
  <c r="W266" i="1"/>
  <c r="X266" i="1"/>
  <c r="Y266" i="1"/>
  <c r="S266" i="1"/>
  <c r="J20" i="4"/>
  <c r="K20" i="4"/>
  <c r="L20" i="4"/>
  <c r="N20" i="4"/>
  <c r="O20" i="4"/>
  <c r="X244" i="1"/>
  <c r="W244" i="1"/>
  <c r="V244" i="1"/>
  <c r="U244" i="1"/>
  <c r="T244" i="1"/>
  <c r="S244" i="1"/>
  <c r="Q244" i="1"/>
  <c r="X243" i="1"/>
  <c r="W243" i="1"/>
  <c r="V243" i="1"/>
  <c r="U243" i="1"/>
  <c r="T243" i="1"/>
  <c r="S243" i="1"/>
  <c r="X242" i="1"/>
  <c r="W242" i="1"/>
  <c r="V242" i="1"/>
  <c r="U242" i="1"/>
  <c r="T242" i="1"/>
  <c r="S242" i="1"/>
  <c r="Q242" i="1"/>
  <c r="X239" i="1"/>
  <c r="W239" i="1"/>
  <c r="V239" i="1"/>
  <c r="U239" i="1"/>
  <c r="T239" i="1"/>
  <c r="S239" i="1"/>
  <c r="Q239" i="1"/>
  <c r="X238" i="1"/>
  <c r="W238" i="1"/>
  <c r="V238" i="1"/>
  <c r="U238" i="1"/>
  <c r="T238" i="1"/>
  <c r="S238" i="1"/>
  <c r="Q238" i="1"/>
  <c r="X237" i="1"/>
  <c r="W237" i="1"/>
  <c r="V237" i="1"/>
  <c r="U237" i="1"/>
  <c r="T237" i="1"/>
  <c r="S237" i="1"/>
  <c r="Q237" i="1"/>
  <c r="Y241" i="1" l="1"/>
  <c r="AC241" i="1" s="1"/>
  <c r="Y240" i="1"/>
  <c r="AC240" i="1" s="1"/>
  <c r="S262" i="1"/>
  <c r="S278" i="1" s="1"/>
  <c r="O25" i="4"/>
  <c r="O39" i="4"/>
  <c r="L25" i="4"/>
  <c r="L39" i="4"/>
  <c r="K25" i="4"/>
  <c r="K39" i="4"/>
  <c r="J25" i="4"/>
  <c r="J39" i="4"/>
  <c r="N25" i="4"/>
  <c r="N39" i="4"/>
  <c r="X262" i="1"/>
  <c r="X278" i="1" s="1"/>
  <c r="W262" i="1"/>
  <c r="W278" i="1" s="1"/>
  <c r="U262" i="1"/>
  <c r="U278" i="1" s="1"/>
  <c r="F20" i="4"/>
  <c r="C20" i="4"/>
  <c r="V262" i="1"/>
  <c r="V278" i="1" s="1"/>
  <c r="B20" i="4"/>
  <c r="T262" i="1"/>
  <c r="T278" i="1" s="1"/>
  <c r="D20" i="4"/>
  <c r="G20" i="4"/>
  <c r="E20" i="4"/>
  <c r="Y242" i="1"/>
  <c r="AC242" i="1" s="1"/>
  <c r="Y244" i="1"/>
  <c r="AC244" i="1" s="1"/>
  <c r="Y243" i="1"/>
  <c r="AC243" i="1" s="1"/>
  <c r="Y237" i="1"/>
  <c r="Y238" i="1"/>
  <c r="AC238" i="1" s="1"/>
  <c r="Y239" i="1"/>
  <c r="AC239" i="1" s="1"/>
  <c r="Y262" i="1" l="1"/>
  <c r="Y278" i="1" s="1"/>
  <c r="E25" i="4"/>
  <c r="E39" i="4"/>
  <c r="F25" i="4"/>
  <c r="F39" i="4"/>
  <c r="B25" i="4"/>
  <c r="B39" i="4"/>
  <c r="G25" i="4"/>
  <c r="G39" i="4"/>
  <c r="D25" i="4"/>
  <c r="D39" i="4"/>
  <c r="C25" i="4"/>
  <c r="C39" i="4"/>
  <c r="AC237" i="1"/>
  <c r="I20" i="4"/>
  <c r="M20" i="4"/>
  <c r="H20" i="4"/>
  <c r="M25" i="4" l="1"/>
  <c r="M39" i="4"/>
  <c r="I25" i="4"/>
  <c r="I39" i="4"/>
  <c r="I42" i="4" s="1"/>
  <c r="H25" i="4"/>
  <c r="H39" i="4"/>
  <c r="T275" i="1"/>
  <c r="U275" i="1"/>
  <c r="V275" i="1"/>
  <c r="W275" i="1"/>
  <c r="X275" i="1"/>
  <c r="Y275" i="1"/>
  <c r="R19" i="1"/>
  <c r="X181" i="1"/>
  <c r="W181" i="1"/>
  <c r="V181" i="1"/>
  <c r="U181" i="1"/>
  <c r="T181" i="1"/>
  <c r="S181" i="1"/>
  <c r="Q181" i="1"/>
  <c r="N9" i="4"/>
  <c r="O9" i="4"/>
  <c r="M10" i="4"/>
  <c r="M11" i="4"/>
  <c r="O11" i="4"/>
  <c r="O12" i="4"/>
  <c r="M15" i="4"/>
  <c r="O15" i="4"/>
  <c r="N16" i="4"/>
  <c r="O16" i="4"/>
  <c r="N19" i="4"/>
  <c r="O4" i="4"/>
  <c r="N4" i="4"/>
  <c r="J4" i="4"/>
  <c r="K9" i="4"/>
  <c r="L9" i="4"/>
  <c r="K11" i="4"/>
  <c r="L11" i="4"/>
  <c r="K12" i="4"/>
  <c r="L12" i="4"/>
  <c r="L15" i="4"/>
  <c r="K16" i="4"/>
  <c r="L16" i="4"/>
  <c r="K19" i="4"/>
  <c r="L19" i="4"/>
  <c r="L4" i="4"/>
  <c r="K4" i="4"/>
  <c r="J7" i="4"/>
  <c r="J8" i="4"/>
  <c r="J9" i="4"/>
  <c r="J10" i="4"/>
  <c r="J11" i="4"/>
  <c r="J13" i="4"/>
  <c r="J15" i="4"/>
  <c r="J16" i="4"/>
  <c r="J17" i="4"/>
  <c r="J18" i="4"/>
  <c r="J19" i="4"/>
  <c r="J21" i="4"/>
  <c r="N99" i="1"/>
  <c r="V99" i="1" s="1"/>
  <c r="O99" i="1"/>
  <c r="W99" i="1" s="1"/>
  <c r="P99" i="1"/>
  <c r="X99" i="1" s="1"/>
  <c r="M99" i="1"/>
  <c r="U99" i="1" s="1"/>
  <c r="N96" i="1"/>
  <c r="O96" i="1"/>
  <c r="W96" i="1" s="1"/>
  <c r="P96" i="1"/>
  <c r="X96" i="1" s="1"/>
  <c r="M96" i="1"/>
  <c r="U96" i="1" s="1"/>
  <c r="N65" i="1"/>
  <c r="O65" i="1"/>
  <c r="P65" i="1"/>
  <c r="M65" i="1"/>
  <c r="X215" i="1"/>
  <c r="W215" i="1"/>
  <c r="V215" i="1"/>
  <c r="U215" i="1"/>
  <c r="T215" i="1"/>
  <c r="S215" i="1"/>
  <c r="X209" i="1"/>
  <c r="W209" i="1"/>
  <c r="V209" i="1"/>
  <c r="U209" i="1"/>
  <c r="T209" i="1"/>
  <c r="S209" i="1"/>
  <c r="X57" i="1"/>
  <c r="W57" i="1"/>
  <c r="V57" i="1"/>
  <c r="U57" i="1"/>
  <c r="T57" i="1"/>
  <c r="S57" i="1"/>
  <c r="X100" i="1"/>
  <c r="W100" i="1"/>
  <c r="V100" i="1"/>
  <c r="U100" i="1"/>
  <c r="T100" i="1"/>
  <c r="S100" i="1"/>
  <c r="X86" i="1"/>
  <c r="W86" i="1"/>
  <c r="V86" i="1"/>
  <c r="U86" i="1"/>
  <c r="T86" i="1"/>
  <c r="S86" i="1"/>
  <c r="Q86" i="1"/>
  <c r="T99" i="1"/>
  <c r="S99" i="1"/>
  <c r="T96" i="1"/>
  <c r="S96" i="1"/>
  <c r="Q17" i="1"/>
  <c r="X223" i="1"/>
  <c r="W223" i="1"/>
  <c r="V223" i="1"/>
  <c r="U223" i="1"/>
  <c r="T223" i="1"/>
  <c r="S223" i="1"/>
  <c r="Q223" i="1"/>
  <c r="X222" i="1"/>
  <c r="W222" i="1"/>
  <c r="V222" i="1"/>
  <c r="U222" i="1"/>
  <c r="T222" i="1"/>
  <c r="S222" i="1"/>
  <c r="Q222" i="1"/>
  <c r="X221" i="1"/>
  <c r="W221" i="1"/>
  <c r="V221" i="1"/>
  <c r="U221" i="1"/>
  <c r="T221" i="1"/>
  <c r="S221" i="1"/>
  <c r="Q221" i="1"/>
  <c r="X220" i="1"/>
  <c r="W220" i="1"/>
  <c r="V220" i="1"/>
  <c r="U220" i="1"/>
  <c r="T220" i="1"/>
  <c r="S220" i="1"/>
  <c r="Q220" i="1"/>
  <c r="X219" i="1"/>
  <c r="W219" i="1"/>
  <c r="V219" i="1"/>
  <c r="U219" i="1"/>
  <c r="T219" i="1"/>
  <c r="S219" i="1"/>
  <c r="Q219" i="1"/>
  <c r="X144" i="1"/>
  <c r="W144" i="1"/>
  <c r="V144" i="1"/>
  <c r="U144" i="1"/>
  <c r="T144" i="1"/>
  <c r="S144" i="1"/>
  <c r="Q144" i="1"/>
  <c r="X201" i="1"/>
  <c r="W201" i="1"/>
  <c r="V201" i="1"/>
  <c r="U201" i="1"/>
  <c r="T201" i="1"/>
  <c r="S201" i="1"/>
  <c r="Q201" i="1"/>
  <c r="X200" i="1"/>
  <c r="W200" i="1"/>
  <c r="V200" i="1"/>
  <c r="U200" i="1"/>
  <c r="T200" i="1"/>
  <c r="S200" i="1"/>
  <c r="Q200" i="1"/>
  <c r="X191" i="1"/>
  <c r="W191" i="1"/>
  <c r="V191" i="1"/>
  <c r="U191" i="1"/>
  <c r="T191" i="1"/>
  <c r="S191" i="1"/>
  <c r="Q191" i="1"/>
  <c r="X199" i="1"/>
  <c r="W199" i="1"/>
  <c r="V199" i="1"/>
  <c r="U199" i="1"/>
  <c r="T199" i="1"/>
  <c r="S199" i="1"/>
  <c r="Q199" i="1"/>
  <c r="X168" i="1"/>
  <c r="W168" i="1"/>
  <c r="V168" i="1"/>
  <c r="U168" i="1"/>
  <c r="T168" i="1"/>
  <c r="S168" i="1"/>
  <c r="Q143" i="1"/>
  <c r="J33" i="4" l="1"/>
  <c r="J34" i="4"/>
  <c r="J38" i="4"/>
  <c r="J26" i="4"/>
  <c r="J40" i="4"/>
  <c r="J37" i="4"/>
  <c r="Y181" i="1"/>
  <c r="AC181" i="1" s="1"/>
  <c r="J24" i="4"/>
  <c r="Y215" i="1"/>
  <c r="Q99" i="1"/>
  <c r="Q96" i="1"/>
  <c r="V96" i="1"/>
  <c r="Y209" i="1"/>
  <c r="Y57" i="1"/>
  <c r="Y100" i="1"/>
  <c r="Y86" i="1"/>
  <c r="AC86" i="1" s="1"/>
  <c r="Y223" i="1"/>
  <c r="AC223" i="1" s="1"/>
  <c r="Y99" i="1"/>
  <c r="Y222" i="1"/>
  <c r="AC222" i="1" s="1"/>
  <c r="Y219" i="1"/>
  <c r="AC219" i="1" s="1"/>
  <c r="Y220" i="1"/>
  <c r="AC220" i="1" s="1"/>
  <c r="Y221" i="1"/>
  <c r="AC221" i="1" s="1"/>
  <c r="Y200" i="1"/>
  <c r="AC200" i="1" s="1"/>
  <c r="Y144" i="1"/>
  <c r="AC144" i="1" s="1"/>
  <c r="Y201" i="1"/>
  <c r="AC201" i="1" s="1"/>
  <c r="Y191" i="1"/>
  <c r="Y199" i="1"/>
  <c r="AC199" i="1" s="1"/>
  <c r="Y168" i="1"/>
  <c r="AC215" i="1" l="1"/>
  <c r="Y96" i="1"/>
  <c r="AC96" i="1" s="1"/>
  <c r="AC191" i="1"/>
  <c r="AC99" i="1"/>
  <c r="X46" i="1"/>
  <c r="W46" i="1"/>
  <c r="V46" i="1"/>
  <c r="U46" i="1"/>
  <c r="T46" i="1"/>
  <c r="S46" i="1"/>
  <c r="Q46" i="1"/>
  <c r="Q35" i="1"/>
  <c r="X17" i="1"/>
  <c r="W17" i="1"/>
  <c r="V17" i="1"/>
  <c r="U17" i="1"/>
  <c r="T17" i="1"/>
  <c r="S17" i="1"/>
  <c r="Y46" i="1" l="1"/>
  <c r="AC46" i="1" s="1"/>
  <c r="Y17" i="1"/>
  <c r="J6" i="4" l="1"/>
  <c r="AC17" i="1"/>
  <c r="Q254" i="1" l="1"/>
  <c r="S5" i="1"/>
  <c r="T5" i="1"/>
  <c r="U5" i="1"/>
  <c r="V5" i="1"/>
  <c r="W5" i="1"/>
  <c r="X5" i="1"/>
  <c r="S6" i="1"/>
  <c r="T6" i="1"/>
  <c r="U6" i="1"/>
  <c r="V6" i="1"/>
  <c r="W6" i="1"/>
  <c r="X6" i="1"/>
  <c r="S7" i="1"/>
  <c r="T7" i="1"/>
  <c r="U7" i="1"/>
  <c r="V7" i="1"/>
  <c r="W7" i="1"/>
  <c r="X7" i="1"/>
  <c r="S8" i="1"/>
  <c r="T8" i="1"/>
  <c r="U8" i="1"/>
  <c r="V8" i="1"/>
  <c r="W8" i="1"/>
  <c r="X8" i="1"/>
  <c r="S9" i="1"/>
  <c r="T9" i="1"/>
  <c r="U9" i="1"/>
  <c r="V9" i="1"/>
  <c r="W9" i="1"/>
  <c r="X9" i="1"/>
  <c r="S10" i="1"/>
  <c r="T10" i="1"/>
  <c r="U10" i="1"/>
  <c r="V10" i="1"/>
  <c r="W10" i="1"/>
  <c r="X10" i="1"/>
  <c r="S11" i="1"/>
  <c r="T11" i="1"/>
  <c r="U11" i="1"/>
  <c r="V11" i="1"/>
  <c r="W11" i="1"/>
  <c r="X11" i="1"/>
  <c r="S12" i="1"/>
  <c r="T12" i="1"/>
  <c r="U12" i="1"/>
  <c r="V12" i="1"/>
  <c r="W12" i="1"/>
  <c r="X12" i="1"/>
  <c r="S13" i="1"/>
  <c r="T13" i="1"/>
  <c r="U13" i="1"/>
  <c r="V13" i="1"/>
  <c r="W13" i="1"/>
  <c r="X13" i="1"/>
  <c r="S14" i="1"/>
  <c r="T14" i="1"/>
  <c r="U14" i="1"/>
  <c r="V14" i="1"/>
  <c r="W14" i="1"/>
  <c r="X14" i="1"/>
  <c r="S15" i="1"/>
  <c r="T15" i="1"/>
  <c r="U15" i="1"/>
  <c r="V15" i="1"/>
  <c r="W15" i="1"/>
  <c r="X15" i="1"/>
  <c r="S16" i="1"/>
  <c r="T16" i="1"/>
  <c r="U16" i="1"/>
  <c r="V16" i="1"/>
  <c r="W16" i="1"/>
  <c r="X16" i="1"/>
  <c r="S18" i="1"/>
  <c r="T18" i="1"/>
  <c r="U18" i="1"/>
  <c r="V18" i="1"/>
  <c r="W18" i="1"/>
  <c r="X18" i="1"/>
  <c r="S19" i="1"/>
  <c r="T19" i="1"/>
  <c r="U19" i="1"/>
  <c r="V19" i="1"/>
  <c r="W19" i="1"/>
  <c r="X19" i="1"/>
  <c r="S20" i="1"/>
  <c r="T20" i="1"/>
  <c r="U20" i="1"/>
  <c r="V20" i="1"/>
  <c r="W20" i="1"/>
  <c r="X20" i="1"/>
  <c r="S21" i="1"/>
  <c r="T21" i="1"/>
  <c r="U21" i="1"/>
  <c r="V21" i="1"/>
  <c r="W21" i="1"/>
  <c r="X21" i="1"/>
  <c r="S22" i="1"/>
  <c r="T22" i="1"/>
  <c r="U22" i="1"/>
  <c r="V22" i="1"/>
  <c r="W22" i="1"/>
  <c r="X22" i="1"/>
  <c r="S23" i="1"/>
  <c r="T23" i="1"/>
  <c r="U23" i="1"/>
  <c r="V23" i="1"/>
  <c r="W23" i="1"/>
  <c r="X23" i="1"/>
  <c r="S24" i="1"/>
  <c r="T24" i="1"/>
  <c r="U24" i="1"/>
  <c r="V24" i="1"/>
  <c r="W24" i="1"/>
  <c r="X24" i="1"/>
  <c r="S25" i="1"/>
  <c r="T25" i="1"/>
  <c r="U25" i="1"/>
  <c r="V25" i="1"/>
  <c r="W25" i="1"/>
  <c r="X25" i="1"/>
  <c r="S26" i="1"/>
  <c r="T26" i="1"/>
  <c r="U26" i="1"/>
  <c r="V26" i="1"/>
  <c r="W26" i="1"/>
  <c r="X26" i="1"/>
  <c r="S27" i="1"/>
  <c r="T27" i="1"/>
  <c r="U27" i="1"/>
  <c r="V27" i="1"/>
  <c r="W27" i="1"/>
  <c r="X27" i="1"/>
  <c r="S28" i="1"/>
  <c r="V28" i="1"/>
  <c r="W28" i="1"/>
  <c r="X28" i="1"/>
  <c r="S30" i="1"/>
  <c r="T30" i="1"/>
  <c r="U30" i="1"/>
  <c r="V30" i="1"/>
  <c r="W30" i="1"/>
  <c r="X30" i="1"/>
  <c r="S31" i="1"/>
  <c r="T31" i="1"/>
  <c r="U31" i="1"/>
  <c r="V31" i="1"/>
  <c r="W31" i="1"/>
  <c r="X31" i="1"/>
  <c r="S32" i="1"/>
  <c r="T32" i="1"/>
  <c r="U32" i="1"/>
  <c r="V32" i="1"/>
  <c r="W32" i="1"/>
  <c r="X32" i="1"/>
  <c r="S33" i="1"/>
  <c r="T33" i="1"/>
  <c r="U33" i="1"/>
  <c r="V33" i="1"/>
  <c r="W33" i="1"/>
  <c r="X33" i="1"/>
  <c r="S35" i="1"/>
  <c r="T35" i="1"/>
  <c r="U35" i="1"/>
  <c r="V35" i="1"/>
  <c r="W35" i="1"/>
  <c r="X35" i="1"/>
  <c r="S36" i="1"/>
  <c r="T36" i="1"/>
  <c r="U36" i="1"/>
  <c r="V36" i="1"/>
  <c r="W36" i="1"/>
  <c r="X36" i="1"/>
  <c r="S37" i="1"/>
  <c r="T37" i="1"/>
  <c r="U37" i="1"/>
  <c r="V37" i="1"/>
  <c r="W37" i="1"/>
  <c r="X37" i="1"/>
  <c r="S38" i="1"/>
  <c r="T38" i="1"/>
  <c r="U38" i="1"/>
  <c r="V38" i="1"/>
  <c r="W38" i="1"/>
  <c r="X38" i="1"/>
  <c r="S41" i="1"/>
  <c r="T41" i="1"/>
  <c r="U41" i="1"/>
  <c r="V41" i="1"/>
  <c r="W41" i="1"/>
  <c r="X41" i="1"/>
  <c r="S42" i="1"/>
  <c r="T42" i="1"/>
  <c r="U42" i="1"/>
  <c r="V42" i="1"/>
  <c r="W42" i="1"/>
  <c r="X42" i="1"/>
  <c r="S43" i="1"/>
  <c r="T43" i="1"/>
  <c r="U43" i="1"/>
  <c r="V43" i="1"/>
  <c r="W43" i="1"/>
  <c r="X43" i="1"/>
  <c r="S44" i="1"/>
  <c r="T44" i="1"/>
  <c r="U44" i="1"/>
  <c r="V44" i="1"/>
  <c r="W44" i="1"/>
  <c r="X44" i="1"/>
  <c r="S45" i="1"/>
  <c r="T45" i="1"/>
  <c r="U45" i="1"/>
  <c r="V45" i="1"/>
  <c r="W45" i="1"/>
  <c r="X45" i="1"/>
  <c r="S48" i="1"/>
  <c r="T48" i="1"/>
  <c r="U48" i="1"/>
  <c r="V48" i="1"/>
  <c r="W48" i="1"/>
  <c r="X48" i="1"/>
  <c r="S49" i="1"/>
  <c r="T49" i="1"/>
  <c r="U49" i="1"/>
  <c r="V49" i="1"/>
  <c r="W49" i="1"/>
  <c r="X49" i="1"/>
  <c r="S50" i="1"/>
  <c r="T50" i="1"/>
  <c r="U50" i="1"/>
  <c r="V50" i="1"/>
  <c r="W50" i="1"/>
  <c r="X50" i="1"/>
  <c r="S51" i="1"/>
  <c r="T51" i="1"/>
  <c r="U51" i="1"/>
  <c r="V51" i="1"/>
  <c r="W51" i="1"/>
  <c r="X51" i="1"/>
  <c r="S52" i="1"/>
  <c r="T52" i="1"/>
  <c r="U52" i="1"/>
  <c r="V52" i="1"/>
  <c r="W52" i="1"/>
  <c r="X52" i="1"/>
  <c r="S53" i="1"/>
  <c r="T53" i="1"/>
  <c r="U53" i="1"/>
  <c r="V53" i="1"/>
  <c r="W53" i="1"/>
  <c r="X53" i="1"/>
  <c r="S54" i="1"/>
  <c r="T54" i="1"/>
  <c r="U54" i="1"/>
  <c r="V54" i="1"/>
  <c r="W54" i="1"/>
  <c r="X54" i="1"/>
  <c r="S55" i="1"/>
  <c r="T55" i="1"/>
  <c r="U55" i="1"/>
  <c r="V55" i="1"/>
  <c r="W55" i="1"/>
  <c r="X55" i="1"/>
  <c r="S56" i="1"/>
  <c r="T56" i="1"/>
  <c r="U56" i="1"/>
  <c r="V56" i="1"/>
  <c r="W56" i="1"/>
  <c r="X56" i="1"/>
  <c r="S60" i="1"/>
  <c r="T60" i="1"/>
  <c r="U60" i="1"/>
  <c r="V60" i="1"/>
  <c r="W60" i="1"/>
  <c r="X60" i="1"/>
  <c r="S61" i="1"/>
  <c r="T61" i="1"/>
  <c r="U61" i="1"/>
  <c r="V61" i="1"/>
  <c r="W61" i="1"/>
  <c r="X61" i="1"/>
  <c r="S62" i="1"/>
  <c r="T62" i="1"/>
  <c r="U62" i="1"/>
  <c r="V62" i="1"/>
  <c r="W62" i="1"/>
  <c r="X62" i="1"/>
  <c r="S65" i="1"/>
  <c r="T65" i="1"/>
  <c r="U65" i="1"/>
  <c r="V65" i="1"/>
  <c r="W65" i="1"/>
  <c r="X65" i="1"/>
  <c r="S66" i="1"/>
  <c r="T66" i="1"/>
  <c r="U66" i="1"/>
  <c r="V66" i="1"/>
  <c r="W66" i="1"/>
  <c r="X66" i="1"/>
  <c r="S67" i="1"/>
  <c r="T67" i="1"/>
  <c r="U67" i="1"/>
  <c r="V67" i="1"/>
  <c r="W67" i="1"/>
  <c r="X67" i="1"/>
  <c r="S68" i="1"/>
  <c r="T68" i="1"/>
  <c r="U68" i="1"/>
  <c r="V68" i="1"/>
  <c r="W68" i="1"/>
  <c r="X68" i="1"/>
  <c r="S69" i="1"/>
  <c r="T69" i="1"/>
  <c r="U69" i="1"/>
  <c r="V69" i="1"/>
  <c r="W69" i="1"/>
  <c r="X69" i="1"/>
  <c r="S70" i="1"/>
  <c r="T70" i="1"/>
  <c r="U70" i="1"/>
  <c r="V70" i="1"/>
  <c r="W70" i="1"/>
  <c r="X70" i="1"/>
  <c r="S71" i="1"/>
  <c r="T71" i="1"/>
  <c r="U71" i="1"/>
  <c r="V71" i="1"/>
  <c r="W71" i="1"/>
  <c r="X71" i="1"/>
  <c r="S72" i="1"/>
  <c r="T72" i="1"/>
  <c r="U72" i="1"/>
  <c r="V72" i="1"/>
  <c r="W72" i="1"/>
  <c r="X72" i="1"/>
  <c r="S73" i="1"/>
  <c r="T73" i="1"/>
  <c r="U73" i="1"/>
  <c r="V73" i="1"/>
  <c r="W73" i="1"/>
  <c r="X73" i="1"/>
  <c r="S74" i="1"/>
  <c r="T74" i="1"/>
  <c r="U74" i="1"/>
  <c r="V74" i="1"/>
  <c r="W74" i="1"/>
  <c r="X74" i="1"/>
  <c r="S75" i="1"/>
  <c r="T75" i="1"/>
  <c r="U75" i="1"/>
  <c r="V75" i="1"/>
  <c r="W75" i="1"/>
  <c r="X75" i="1"/>
  <c r="S76" i="1"/>
  <c r="T76" i="1"/>
  <c r="U76" i="1"/>
  <c r="V76" i="1"/>
  <c r="W76" i="1"/>
  <c r="X76" i="1"/>
  <c r="S77" i="1"/>
  <c r="T77" i="1"/>
  <c r="U77" i="1"/>
  <c r="V77" i="1"/>
  <c r="W77" i="1"/>
  <c r="X77" i="1"/>
  <c r="S78" i="1"/>
  <c r="T78" i="1"/>
  <c r="U78" i="1"/>
  <c r="V78" i="1"/>
  <c r="W78" i="1"/>
  <c r="X78" i="1"/>
  <c r="S79" i="1"/>
  <c r="T79" i="1"/>
  <c r="U79" i="1"/>
  <c r="V79" i="1"/>
  <c r="W79" i="1"/>
  <c r="X79" i="1"/>
  <c r="S80" i="1"/>
  <c r="T80" i="1"/>
  <c r="U80" i="1"/>
  <c r="V80" i="1"/>
  <c r="W80" i="1"/>
  <c r="X80" i="1"/>
  <c r="S81" i="1"/>
  <c r="T81" i="1"/>
  <c r="U81" i="1"/>
  <c r="V81" i="1"/>
  <c r="W81" i="1"/>
  <c r="X81" i="1"/>
  <c r="S82" i="1"/>
  <c r="T82" i="1"/>
  <c r="U82" i="1"/>
  <c r="V82" i="1"/>
  <c r="W82" i="1"/>
  <c r="X82" i="1"/>
  <c r="S83" i="1"/>
  <c r="T83" i="1"/>
  <c r="U83" i="1"/>
  <c r="V83" i="1"/>
  <c r="W83" i="1"/>
  <c r="X83" i="1"/>
  <c r="S84" i="1"/>
  <c r="T84" i="1"/>
  <c r="U84" i="1"/>
  <c r="V84" i="1"/>
  <c r="W84" i="1"/>
  <c r="X84" i="1"/>
  <c r="S85" i="1"/>
  <c r="T85" i="1"/>
  <c r="U85" i="1"/>
  <c r="V85" i="1"/>
  <c r="W85" i="1"/>
  <c r="X85" i="1"/>
  <c r="S87" i="1"/>
  <c r="T87" i="1"/>
  <c r="U87" i="1"/>
  <c r="V87" i="1"/>
  <c r="W87" i="1"/>
  <c r="X87" i="1"/>
  <c r="S88" i="1"/>
  <c r="T88" i="1"/>
  <c r="U88" i="1"/>
  <c r="V88" i="1"/>
  <c r="W88" i="1"/>
  <c r="X88" i="1"/>
  <c r="S89" i="1"/>
  <c r="T89" i="1"/>
  <c r="U89" i="1"/>
  <c r="V89" i="1"/>
  <c r="W89" i="1"/>
  <c r="X89" i="1"/>
  <c r="S90" i="1"/>
  <c r="T90" i="1"/>
  <c r="U90" i="1"/>
  <c r="V90" i="1"/>
  <c r="W90" i="1"/>
  <c r="X90" i="1"/>
  <c r="S91" i="1"/>
  <c r="T91" i="1"/>
  <c r="U91" i="1"/>
  <c r="V91" i="1"/>
  <c r="W91" i="1"/>
  <c r="X91" i="1"/>
  <c r="S92" i="1"/>
  <c r="T92" i="1"/>
  <c r="U92" i="1"/>
  <c r="V92" i="1"/>
  <c r="W92" i="1"/>
  <c r="X92" i="1"/>
  <c r="S93" i="1"/>
  <c r="T93" i="1"/>
  <c r="U93" i="1"/>
  <c r="V93" i="1"/>
  <c r="W93" i="1"/>
  <c r="X93" i="1"/>
  <c r="S94" i="1"/>
  <c r="T94" i="1"/>
  <c r="U94" i="1"/>
  <c r="V94" i="1"/>
  <c r="W94" i="1"/>
  <c r="X94" i="1"/>
  <c r="S95" i="1"/>
  <c r="T95" i="1"/>
  <c r="U95" i="1"/>
  <c r="V95" i="1"/>
  <c r="W95" i="1"/>
  <c r="X95" i="1"/>
  <c r="S101" i="1"/>
  <c r="T101" i="1"/>
  <c r="U101" i="1"/>
  <c r="V101" i="1"/>
  <c r="W101" i="1"/>
  <c r="X101" i="1"/>
  <c r="S102" i="1"/>
  <c r="T102" i="1"/>
  <c r="U102" i="1"/>
  <c r="V102" i="1"/>
  <c r="W102" i="1"/>
  <c r="X102" i="1"/>
  <c r="S103" i="1"/>
  <c r="T103" i="1"/>
  <c r="U103" i="1"/>
  <c r="V103" i="1"/>
  <c r="W103" i="1"/>
  <c r="X103" i="1"/>
  <c r="S104" i="1"/>
  <c r="T104" i="1"/>
  <c r="U104" i="1"/>
  <c r="V104" i="1"/>
  <c r="W104" i="1"/>
  <c r="X104" i="1"/>
  <c r="S105" i="1"/>
  <c r="T105" i="1"/>
  <c r="U105" i="1"/>
  <c r="V105" i="1"/>
  <c r="W105" i="1"/>
  <c r="X105" i="1"/>
  <c r="S106" i="1"/>
  <c r="T106" i="1"/>
  <c r="U106" i="1"/>
  <c r="V106" i="1"/>
  <c r="W106" i="1"/>
  <c r="X106" i="1"/>
  <c r="S107" i="1"/>
  <c r="T107" i="1"/>
  <c r="U107" i="1"/>
  <c r="V107" i="1"/>
  <c r="W107" i="1"/>
  <c r="X107" i="1"/>
  <c r="S108" i="1"/>
  <c r="T108" i="1"/>
  <c r="U108" i="1"/>
  <c r="V108" i="1"/>
  <c r="W108" i="1"/>
  <c r="X108" i="1"/>
  <c r="S109" i="1"/>
  <c r="T109" i="1"/>
  <c r="U109" i="1"/>
  <c r="V109" i="1"/>
  <c r="W109" i="1"/>
  <c r="X109" i="1"/>
  <c r="S113" i="1"/>
  <c r="T113" i="1"/>
  <c r="U113" i="1"/>
  <c r="V113" i="1"/>
  <c r="W113" i="1"/>
  <c r="X113" i="1"/>
  <c r="S114" i="1"/>
  <c r="T114" i="1"/>
  <c r="U114" i="1"/>
  <c r="V114" i="1"/>
  <c r="W114" i="1"/>
  <c r="X114" i="1"/>
  <c r="S115" i="1"/>
  <c r="T115" i="1"/>
  <c r="U115" i="1"/>
  <c r="V115" i="1"/>
  <c r="W115" i="1"/>
  <c r="X115" i="1"/>
  <c r="S116" i="1"/>
  <c r="T116" i="1"/>
  <c r="U116" i="1"/>
  <c r="V116" i="1"/>
  <c r="W116" i="1"/>
  <c r="X116" i="1"/>
  <c r="S117" i="1"/>
  <c r="T117" i="1"/>
  <c r="U117" i="1"/>
  <c r="V117" i="1"/>
  <c r="W117" i="1"/>
  <c r="X117" i="1"/>
  <c r="S118" i="1"/>
  <c r="T118" i="1"/>
  <c r="U118" i="1"/>
  <c r="V118" i="1"/>
  <c r="W118" i="1"/>
  <c r="X118" i="1"/>
  <c r="S119" i="1"/>
  <c r="T119" i="1"/>
  <c r="U119" i="1"/>
  <c r="V119" i="1"/>
  <c r="W119" i="1"/>
  <c r="X119" i="1"/>
  <c r="S120" i="1"/>
  <c r="T120" i="1"/>
  <c r="U120" i="1"/>
  <c r="V120" i="1"/>
  <c r="W120" i="1"/>
  <c r="X120" i="1"/>
  <c r="S121" i="1"/>
  <c r="T121" i="1"/>
  <c r="U121" i="1"/>
  <c r="V121" i="1"/>
  <c r="W121" i="1"/>
  <c r="X121" i="1"/>
  <c r="S122" i="1"/>
  <c r="T122" i="1"/>
  <c r="U122" i="1"/>
  <c r="V122" i="1"/>
  <c r="W122" i="1"/>
  <c r="X122" i="1"/>
  <c r="S123" i="1"/>
  <c r="T123" i="1"/>
  <c r="U123" i="1"/>
  <c r="V123" i="1"/>
  <c r="W123" i="1"/>
  <c r="X123" i="1"/>
  <c r="S124" i="1"/>
  <c r="T124" i="1"/>
  <c r="U124" i="1"/>
  <c r="V124" i="1"/>
  <c r="W124" i="1"/>
  <c r="X124" i="1"/>
  <c r="S125" i="1"/>
  <c r="T125" i="1"/>
  <c r="U125" i="1"/>
  <c r="V125" i="1"/>
  <c r="W125" i="1"/>
  <c r="X125" i="1"/>
  <c r="S126" i="1"/>
  <c r="T126" i="1"/>
  <c r="U126" i="1"/>
  <c r="V126" i="1"/>
  <c r="W126" i="1"/>
  <c r="X126" i="1"/>
  <c r="S127" i="1"/>
  <c r="T127" i="1"/>
  <c r="U127" i="1"/>
  <c r="V127" i="1"/>
  <c r="W127" i="1"/>
  <c r="X127" i="1"/>
  <c r="S128" i="1"/>
  <c r="T128" i="1"/>
  <c r="U128" i="1"/>
  <c r="V128" i="1"/>
  <c r="W128" i="1"/>
  <c r="X128" i="1"/>
  <c r="S132" i="1"/>
  <c r="T132" i="1"/>
  <c r="U132" i="1"/>
  <c r="V132" i="1"/>
  <c r="W132" i="1"/>
  <c r="X132" i="1"/>
  <c r="S133" i="1"/>
  <c r="T133" i="1"/>
  <c r="U133" i="1"/>
  <c r="V133" i="1"/>
  <c r="W133" i="1"/>
  <c r="X133" i="1"/>
  <c r="S134" i="1"/>
  <c r="T134" i="1"/>
  <c r="U134" i="1"/>
  <c r="V134" i="1"/>
  <c r="W134" i="1"/>
  <c r="X134" i="1"/>
  <c r="S135" i="1"/>
  <c r="T135" i="1"/>
  <c r="U135" i="1"/>
  <c r="V135" i="1"/>
  <c r="W135" i="1"/>
  <c r="X135" i="1"/>
  <c r="S136" i="1"/>
  <c r="T136" i="1"/>
  <c r="U136" i="1"/>
  <c r="V136" i="1"/>
  <c r="W136" i="1"/>
  <c r="X136" i="1"/>
  <c r="S137" i="1"/>
  <c r="T137" i="1"/>
  <c r="U137" i="1"/>
  <c r="V137" i="1"/>
  <c r="W137" i="1"/>
  <c r="X137" i="1"/>
  <c r="S138" i="1"/>
  <c r="T138" i="1"/>
  <c r="U138" i="1"/>
  <c r="V138" i="1"/>
  <c r="W138" i="1"/>
  <c r="X138" i="1"/>
  <c r="S140" i="1"/>
  <c r="T140" i="1"/>
  <c r="U140" i="1"/>
  <c r="V140" i="1"/>
  <c r="W140" i="1"/>
  <c r="X140" i="1"/>
  <c r="S141" i="1"/>
  <c r="T141" i="1"/>
  <c r="U141" i="1"/>
  <c r="V141" i="1"/>
  <c r="W141" i="1"/>
  <c r="X141" i="1"/>
  <c r="S142" i="1"/>
  <c r="T142" i="1"/>
  <c r="U142" i="1"/>
  <c r="V142" i="1"/>
  <c r="W142" i="1"/>
  <c r="X142" i="1"/>
  <c r="S143" i="1"/>
  <c r="T143" i="1"/>
  <c r="U143" i="1"/>
  <c r="V143" i="1"/>
  <c r="W143" i="1"/>
  <c r="X143" i="1"/>
  <c r="S145" i="1"/>
  <c r="T145" i="1"/>
  <c r="U145" i="1"/>
  <c r="V145" i="1"/>
  <c r="W145" i="1"/>
  <c r="X145" i="1"/>
  <c r="S149" i="1"/>
  <c r="T149" i="1"/>
  <c r="U149" i="1"/>
  <c r="V149" i="1"/>
  <c r="W149" i="1"/>
  <c r="X149" i="1"/>
  <c r="S150" i="1"/>
  <c r="T150" i="1"/>
  <c r="U150" i="1"/>
  <c r="V150" i="1"/>
  <c r="W150" i="1"/>
  <c r="X150" i="1"/>
  <c r="S155" i="1"/>
  <c r="T155" i="1"/>
  <c r="U155" i="1"/>
  <c r="V155" i="1"/>
  <c r="W155" i="1"/>
  <c r="X155" i="1"/>
  <c r="S158" i="1"/>
  <c r="T158" i="1"/>
  <c r="U158" i="1"/>
  <c r="V158" i="1"/>
  <c r="W158" i="1"/>
  <c r="X158" i="1"/>
  <c r="S151" i="1"/>
  <c r="T151" i="1"/>
  <c r="U151" i="1"/>
  <c r="V151" i="1"/>
  <c r="W151" i="1"/>
  <c r="X151" i="1"/>
  <c r="S156" i="1"/>
  <c r="T156" i="1"/>
  <c r="U156" i="1"/>
  <c r="V156" i="1"/>
  <c r="W156" i="1"/>
  <c r="X156" i="1"/>
  <c r="S159" i="1"/>
  <c r="T159" i="1"/>
  <c r="U159" i="1"/>
  <c r="V159" i="1"/>
  <c r="W159" i="1"/>
  <c r="X159" i="1"/>
  <c r="S160" i="1"/>
  <c r="T160" i="1"/>
  <c r="U160" i="1"/>
  <c r="V160" i="1"/>
  <c r="W160" i="1"/>
  <c r="X160" i="1"/>
  <c r="S163" i="1"/>
  <c r="T163" i="1"/>
  <c r="U163" i="1"/>
  <c r="V163" i="1"/>
  <c r="W163" i="1"/>
  <c r="X163" i="1"/>
  <c r="S164" i="1"/>
  <c r="T164" i="1"/>
  <c r="U164" i="1"/>
  <c r="V164" i="1"/>
  <c r="W164" i="1"/>
  <c r="X164" i="1"/>
  <c r="S165" i="1"/>
  <c r="T165" i="1"/>
  <c r="U165" i="1"/>
  <c r="V165" i="1"/>
  <c r="W165" i="1"/>
  <c r="X165" i="1"/>
  <c r="S166" i="1"/>
  <c r="T166" i="1"/>
  <c r="U166" i="1"/>
  <c r="V166" i="1"/>
  <c r="W166" i="1"/>
  <c r="X166" i="1"/>
  <c r="S169" i="1"/>
  <c r="T169" i="1"/>
  <c r="U169" i="1"/>
  <c r="V169" i="1"/>
  <c r="W169" i="1"/>
  <c r="X169" i="1"/>
  <c r="S170" i="1"/>
  <c r="T170" i="1"/>
  <c r="U170" i="1"/>
  <c r="V170" i="1"/>
  <c r="W170" i="1"/>
  <c r="X170" i="1"/>
  <c r="S171" i="1"/>
  <c r="T171" i="1"/>
  <c r="U171" i="1"/>
  <c r="V171" i="1"/>
  <c r="W171" i="1"/>
  <c r="X171" i="1"/>
  <c r="S179" i="1"/>
  <c r="T179" i="1"/>
  <c r="U179" i="1"/>
  <c r="V179" i="1"/>
  <c r="W179" i="1"/>
  <c r="X179" i="1"/>
  <c r="S180" i="1"/>
  <c r="T180" i="1"/>
  <c r="U180" i="1"/>
  <c r="V180" i="1"/>
  <c r="W180" i="1"/>
  <c r="X180" i="1"/>
  <c r="S178" i="1"/>
  <c r="T178" i="1"/>
  <c r="U178" i="1"/>
  <c r="V178" i="1"/>
  <c r="W178" i="1"/>
  <c r="X178" i="1"/>
  <c r="S183" i="1"/>
  <c r="T183" i="1"/>
  <c r="U183" i="1"/>
  <c r="V183" i="1"/>
  <c r="W183" i="1"/>
  <c r="X183" i="1"/>
  <c r="S172" i="1"/>
  <c r="T172" i="1"/>
  <c r="U172" i="1"/>
  <c r="V172" i="1"/>
  <c r="W172" i="1"/>
  <c r="X172" i="1"/>
  <c r="S173" i="1"/>
  <c r="T173" i="1"/>
  <c r="U173" i="1"/>
  <c r="V173" i="1"/>
  <c r="W173" i="1"/>
  <c r="X173" i="1"/>
  <c r="S174" i="1"/>
  <c r="T174" i="1"/>
  <c r="U174" i="1"/>
  <c r="V174" i="1"/>
  <c r="W174" i="1"/>
  <c r="X174" i="1"/>
  <c r="S175" i="1"/>
  <c r="T175" i="1"/>
  <c r="U175" i="1"/>
  <c r="V175" i="1"/>
  <c r="W175" i="1"/>
  <c r="X175" i="1"/>
  <c r="S176" i="1"/>
  <c r="T176" i="1"/>
  <c r="U176" i="1"/>
  <c r="V176" i="1"/>
  <c r="W176" i="1"/>
  <c r="X176" i="1"/>
  <c r="S177" i="1"/>
  <c r="T177" i="1"/>
  <c r="U177" i="1"/>
  <c r="V177" i="1"/>
  <c r="W177" i="1"/>
  <c r="X177" i="1"/>
  <c r="S184" i="1"/>
  <c r="T184" i="1"/>
  <c r="U184" i="1"/>
  <c r="V184" i="1"/>
  <c r="W184" i="1"/>
  <c r="X184" i="1"/>
  <c r="S185" i="1"/>
  <c r="T185" i="1"/>
  <c r="U185" i="1"/>
  <c r="V185" i="1"/>
  <c r="W185" i="1"/>
  <c r="X185" i="1"/>
  <c r="S186" i="1"/>
  <c r="T186" i="1"/>
  <c r="U186" i="1"/>
  <c r="V186" i="1"/>
  <c r="W186" i="1"/>
  <c r="X186" i="1"/>
  <c r="S187" i="1"/>
  <c r="T187" i="1"/>
  <c r="U187" i="1"/>
  <c r="V187" i="1"/>
  <c r="W187" i="1"/>
  <c r="X187" i="1"/>
  <c r="S188" i="1"/>
  <c r="T188" i="1"/>
  <c r="U188" i="1"/>
  <c r="V188" i="1"/>
  <c r="W188" i="1"/>
  <c r="X188" i="1"/>
  <c r="S189" i="1"/>
  <c r="T189" i="1"/>
  <c r="U189" i="1"/>
  <c r="V189" i="1"/>
  <c r="W189" i="1"/>
  <c r="X189" i="1"/>
  <c r="S190" i="1"/>
  <c r="T190" i="1"/>
  <c r="U190" i="1"/>
  <c r="V190" i="1"/>
  <c r="W190" i="1"/>
  <c r="X190" i="1"/>
  <c r="S192" i="1"/>
  <c r="T192" i="1"/>
  <c r="U192" i="1"/>
  <c r="V192" i="1"/>
  <c r="W192" i="1"/>
  <c r="X192" i="1"/>
  <c r="S194" i="1"/>
  <c r="T194" i="1"/>
  <c r="U194" i="1"/>
  <c r="V194" i="1"/>
  <c r="W194" i="1"/>
  <c r="X194" i="1"/>
  <c r="S195" i="1"/>
  <c r="T195" i="1"/>
  <c r="U195" i="1"/>
  <c r="V195" i="1"/>
  <c r="W195" i="1"/>
  <c r="X195" i="1"/>
  <c r="S196" i="1"/>
  <c r="T196" i="1"/>
  <c r="U196" i="1"/>
  <c r="V196" i="1"/>
  <c r="W196" i="1"/>
  <c r="X196" i="1"/>
  <c r="S197" i="1"/>
  <c r="T197" i="1"/>
  <c r="U197" i="1"/>
  <c r="V197" i="1"/>
  <c r="W197" i="1"/>
  <c r="X197" i="1"/>
  <c r="S198" i="1"/>
  <c r="T198" i="1"/>
  <c r="U198" i="1"/>
  <c r="V198" i="1"/>
  <c r="W198" i="1"/>
  <c r="X198" i="1"/>
  <c r="S202" i="1"/>
  <c r="T202" i="1"/>
  <c r="U202" i="1"/>
  <c r="V202" i="1"/>
  <c r="W202" i="1"/>
  <c r="X202" i="1"/>
  <c r="S203" i="1"/>
  <c r="T203" i="1"/>
  <c r="U203" i="1"/>
  <c r="V203" i="1"/>
  <c r="W203" i="1"/>
  <c r="X203" i="1"/>
  <c r="S204" i="1"/>
  <c r="T204" i="1"/>
  <c r="U204" i="1"/>
  <c r="V204" i="1"/>
  <c r="W204" i="1"/>
  <c r="X204" i="1"/>
  <c r="S205" i="1"/>
  <c r="T205" i="1"/>
  <c r="U205" i="1"/>
  <c r="V205" i="1"/>
  <c r="W205" i="1"/>
  <c r="X205" i="1"/>
  <c r="S206" i="1"/>
  <c r="T206" i="1"/>
  <c r="U206" i="1"/>
  <c r="V206" i="1"/>
  <c r="W206" i="1"/>
  <c r="X206" i="1"/>
  <c r="S207" i="1"/>
  <c r="T207" i="1"/>
  <c r="U207" i="1"/>
  <c r="V207" i="1"/>
  <c r="W207" i="1"/>
  <c r="X207" i="1"/>
  <c r="S208" i="1"/>
  <c r="T208" i="1"/>
  <c r="U208" i="1"/>
  <c r="V208" i="1"/>
  <c r="W208" i="1"/>
  <c r="X208" i="1"/>
  <c r="S210" i="1"/>
  <c r="T210" i="1"/>
  <c r="U210" i="1"/>
  <c r="V210" i="1"/>
  <c r="W210" i="1"/>
  <c r="X210" i="1"/>
  <c r="S211" i="1"/>
  <c r="T211" i="1"/>
  <c r="U211" i="1"/>
  <c r="V211" i="1"/>
  <c r="W211" i="1"/>
  <c r="X211" i="1"/>
  <c r="S212" i="1"/>
  <c r="T212" i="1"/>
  <c r="U212" i="1"/>
  <c r="V212" i="1"/>
  <c r="W212" i="1"/>
  <c r="X212" i="1"/>
  <c r="S213" i="1"/>
  <c r="T213" i="1"/>
  <c r="U213" i="1"/>
  <c r="V213" i="1"/>
  <c r="W213" i="1"/>
  <c r="X213" i="1"/>
  <c r="S216" i="1"/>
  <c r="T216" i="1"/>
  <c r="U216" i="1"/>
  <c r="V216" i="1"/>
  <c r="W216" i="1"/>
  <c r="X216" i="1"/>
  <c r="S217" i="1"/>
  <c r="T217" i="1"/>
  <c r="U217" i="1"/>
  <c r="V217" i="1"/>
  <c r="W217" i="1"/>
  <c r="X217" i="1"/>
  <c r="S218" i="1"/>
  <c r="T218" i="1"/>
  <c r="U218" i="1"/>
  <c r="V218" i="1"/>
  <c r="W218" i="1"/>
  <c r="X218" i="1"/>
  <c r="S224" i="1"/>
  <c r="T224" i="1"/>
  <c r="U224" i="1"/>
  <c r="V224" i="1"/>
  <c r="W224" i="1"/>
  <c r="X224" i="1"/>
  <c r="S225" i="1"/>
  <c r="T225" i="1"/>
  <c r="U225" i="1"/>
  <c r="V225" i="1"/>
  <c r="W225" i="1"/>
  <c r="X225" i="1"/>
  <c r="S226" i="1"/>
  <c r="T226" i="1"/>
  <c r="U226" i="1"/>
  <c r="V226" i="1"/>
  <c r="W226" i="1"/>
  <c r="X226" i="1"/>
  <c r="S227" i="1"/>
  <c r="T227" i="1"/>
  <c r="U227" i="1"/>
  <c r="V227" i="1"/>
  <c r="W227" i="1"/>
  <c r="X227" i="1"/>
  <c r="S228" i="1"/>
  <c r="T228" i="1"/>
  <c r="U228" i="1"/>
  <c r="V228" i="1"/>
  <c r="W228" i="1"/>
  <c r="X228" i="1"/>
  <c r="S229" i="1"/>
  <c r="T229" i="1"/>
  <c r="U229" i="1"/>
  <c r="V229" i="1"/>
  <c r="W229" i="1"/>
  <c r="X229" i="1"/>
  <c r="S230" i="1"/>
  <c r="T230" i="1"/>
  <c r="U230" i="1"/>
  <c r="V230" i="1"/>
  <c r="W230" i="1"/>
  <c r="X230" i="1"/>
  <c r="S231" i="1"/>
  <c r="T231" i="1"/>
  <c r="U231" i="1"/>
  <c r="V231" i="1"/>
  <c r="W231" i="1"/>
  <c r="X231" i="1"/>
  <c r="S232" i="1"/>
  <c r="T232" i="1"/>
  <c r="U232" i="1"/>
  <c r="V232" i="1"/>
  <c r="W232" i="1"/>
  <c r="X232" i="1"/>
  <c r="S233" i="1"/>
  <c r="T233" i="1"/>
  <c r="U233" i="1"/>
  <c r="V233" i="1"/>
  <c r="W233" i="1"/>
  <c r="X233" i="1"/>
  <c r="S234" i="1"/>
  <c r="T234" i="1"/>
  <c r="U234" i="1"/>
  <c r="V234" i="1"/>
  <c r="W234" i="1"/>
  <c r="X234" i="1"/>
  <c r="S235" i="1"/>
  <c r="T235" i="1"/>
  <c r="U235" i="1"/>
  <c r="V235" i="1"/>
  <c r="W235" i="1"/>
  <c r="X235" i="1"/>
  <c r="S236" i="1"/>
  <c r="T236" i="1"/>
  <c r="U236" i="1"/>
  <c r="V236" i="1"/>
  <c r="W236" i="1"/>
  <c r="X236" i="1"/>
  <c r="S245" i="1"/>
  <c r="T245" i="1"/>
  <c r="U245" i="1"/>
  <c r="V245" i="1"/>
  <c r="W245" i="1"/>
  <c r="X245" i="1"/>
  <c r="S246" i="1"/>
  <c r="T246" i="1"/>
  <c r="U246" i="1"/>
  <c r="V246" i="1"/>
  <c r="W246" i="1"/>
  <c r="X246" i="1"/>
  <c r="S247" i="1"/>
  <c r="T247" i="1"/>
  <c r="U247" i="1"/>
  <c r="V247" i="1"/>
  <c r="W247" i="1"/>
  <c r="X247" i="1"/>
  <c r="S248" i="1"/>
  <c r="T248" i="1"/>
  <c r="U248" i="1"/>
  <c r="V248" i="1"/>
  <c r="W248" i="1"/>
  <c r="X248" i="1"/>
  <c r="S249" i="1"/>
  <c r="T249" i="1"/>
  <c r="U249" i="1"/>
  <c r="V249" i="1"/>
  <c r="W249" i="1"/>
  <c r="X249" i="1"/>
  <c r="S250" i="1"/>
  <c r="T250" i="1"/>
  <c r="U250" i="1"/>
  <c r="V250" i="1"/>
  <c r="W250" i="1"/>
  <c r="X250" i="1"/>
  <c r="S251" i="1"/>
  <c r="T251" i="1"/>
  <c r="U251" i="1"/>
  <c r="V251" i="1"/>
  <c r="W251" i="1"/>
  <c r="X251" i="1"/>
  <c r="S252" i="1"/>
  <c r="T252" i="1"/>
  <c r="U252" i="1"/>
  <c r="V252" i="1"/>
  <c r="W252" i="1"/>
  <c r="X252" i="1"/>
  <c r="S253" i="1"/>
  <c r="T253" i="1"/>
  <c r="U253" i="1"/>
  <c r="V253" i="1"/>
  <c r="W253" i="1"/>
  <c r="X253" i="1"/>
  <c r="S254" i="1"/>
  <c r="T254" i="1"/>
  <c r="U254" i="1"/>
  <c r="V254" i="1"/>
  <c r="W254" i="1"/>
  <c r="X254" i="1"/>
  <c r="S255" i="1"/>
  <c r="T255" i="1"/>
  <c r="U255" i="1"/>
  <c r="V255" i="1"/>
  <c r="W255" i="1"/>
  <c r="X255" i="1"/>
  <c r="S256" i="1"/>
  <c r="T256" i="1"/>
  <c r="U256" i="1"/>
  <c r="V256" i="1"/>
  <c r="W256" i="1"/>
  <c r="X256" i="1"/>
  <c r="S257" i="1"/>
  <c r="T257" i="1"/>
  <c r="U257" i="1"/>
  <c r="V257" i="1"/>
  <c r="W257" i="1"/>
  <c r="X257" i="1"/>
  <c r="S258" i="1"/>
  <c r="T258" i="1"/>
  <c r="U258" i="1"/>
  <c r="V258" i="1"/>
  <c r="W258" i="1"/>
  <c r="X258" i="1"/>
  <c r="S259" i="1"/>
  <c r="T259" i="1"/>
  <c r="U259" i="1"/>
  <c r="V259" i="1"/>
  <c r="W259" i="1"/>
  <c r="X259" i="1"/>
  <c r="S260" i="1"/>
  <c r="T260" i="1"/>
  <c r="U260" i="1"/>
  <c r="V260" i="1"/>
  <c r="W260" i="1"/>
  <c r="X260" i="1"/>
  <c r="U4" i="1"/>
  <c r="V4" i="1"/>
  <c r="W4" i="1"/>
  <c r="X4" i="1"/>
  <c r="T4" i="1"/>
  <c r="S4" i="1"/>
  <c r="Q5" i="1"/>
  <c r="Q6" i="1"/>
  <c r="Q7" i="1"/>
  <c r="Q8" i="1"/>
  <c r="Q9" i="1"/>
  <c r="Q10" i="1"/>
  <c r="Q11" i="1"/>
  <c r="Q12" i="1"/>
  <c r="Q13" i="1"/>
  <c r="Q14" i="1"/>
  <c r="Q15" i="1"/>
  <c r="Q16" i="1"/>
  <c r="Q18" i="1"/>
  <c r="Q19" i="1"/>
  <c r="Q20" i="1"/>
  <c r="Q21" i="1"/>
  <c r="Q22" i="1"/>
  <c r="Q23" i="1"/>
  <c r="Q24" i="1"/>
  <c r="Q25" i="1"/>
  <c r="Q26" i="1"/>
  <c r="Q27" i="1"/>
  <c r="Q30" i="1"/>
  <c r="Q31" i="1"/>
  <c r="Q32" i="1"/>
  <c r="Q33" i="1"/>
  <c r="Q36" i="1"/>
  <c r="Q37" i="1"/>
  <c r="Q38" i="1"/>
  <c r="Q41" i="1"/>
  <c r="Q42" i="1"/>
  <c r="Q43" i="1"/>
  <c r="Q44" i="1"/>
  <c r="Q45" i="1"/>
  <c r="Q48" i="1"/>
  <c r="Q49" i="1"/>
  <c r="Q50" i="1"/>
  <c r="Q51" i="1"/>
  <c r="Q52" i="1"/>
  <c r="Q53" i="1"/>
  <c r="Q54" i="1"/>
  <c r="Q55" i="1"/>
  <c r="Q56" i="1"/>
  <c r="Q60" i="1"/>
  <c r="Q61" i="1"/>
  <c r="Q62" i="1"/>
  <c r="Q65" i="1"/>
  <c r="Q66" i="1"/>
  <c r="Q67" i="1"/>
  <c r="Q68" i="1"/>
  <c r="Q69" i="1"/>
  <c r="Q70" i="1"/>
  <c r="Q71" i="1"/>
  <c r="Q72" i="1"/>
  <c r="Q73" i="1"/>
  <c r="Q74" i="1"/>
  <c r="Q75" i="1"/>
  <c r="Q76" i="1"/>
  <c r="Q77" i="1"/>
  <c r="Q78" i="1"/>
  <c r="Q79" i="1"/>
  <c r="Q80" i="1"/>
  <c r="Q81" i="1"/>
  <c r="Q82" i="1"/>
  <c r="Q83" i="1"/>
  <c r="Q84" i="1"/>
  <c r="Q85" i="1"/>
  <c r="Q87" i="1"/>
  <c r="Q88" i="1"/>
  <c r="Q89" i="1"/>
  <c r="Q90" i="1"/>
  <c r="Q91" i="1"/>
  <c r="Q92" i="1"/>
  <c r="Q93" i="1"/>
  <c r="Q94" i="1"/>
  <c r="Q95" i="1"/>
  <c r="Q101" i="1"/>
  <c r="Q102" i="1"/>
  <c r="Q103" i="1"/>
  <c r="Q104" i="1"/>
  <c r="Q105" i="1"/>
  <c r="Q106" i="1"/>
  <c r="Q107" i="1"/>
  <c r="Q108" i="1"/>
  <c r="Q109" i="1"/>
  <c r="Q113" i="1"/>
  <c r="Q114" i="1"/>
  <c r="Q115" i="1"/>
  <c r="Q116" i="1"/>
  <c r="Q117" i="1"/>
  <c r="Q118" i="1"/>
  <c r="Q119" i="1"/>
  <c r="Q120" i="1"/>
  <c r="Q121" i="1"/>
  <c r="Q122" i="1"/>
  <c r="Q123" i="1"/>
  <c r="Q124" i="1"/>
  <c r="Q125" i="1"/>
  <c r="Q126" i="1"/>
  <c r="Q127" i="1"/>
  <c r="Q128" i="1"/>
  <c r="Q132" i="1"/>
  <c r="Q133" i="1"/>
  <c r="Q134" i="1"/>
  <c r="Q135" i="1"/>
  <c r="Q136" i="1"/>
  <c r="Q137" i="1"/>
  <c r="Q138" i="1"/>
  <c r="Q140" i="1"/>
  <c r="Q141" i="1"/>
  <c r="Q142" i="1"/>
  <c r="Q145" i="1"/>
  <c r="Q149" i="1"/>
  <c r="Q150" i="1"/>
  <c r="Q155" i="1"/>
  <c r="Q151" i="1"/>
  <c r="Q156" i="1"/>
  <c r="Q159" i="1"/>
  <c r="Q160" i="1"/>
  <c r="Q163" i="1"/>
  <c r="Q164" i="1"/>
  <c r="Q165" i="1"/>
  <c r="Q166" i="1"/>
  <c r="Q169" i="1"/>
  <c r="Q170" i="1"/>
  <c r="Q171" i="1"/>
  <c r="Q179" i="1"/>
  <c r="Q180" i="1"/>
  <c r="Q178" i="1"/>
  <c r="Q172" i="1"/>
  <c r="Q173" i="1"/>
  <c r="Q174" i="1"/>
  <c r="Q175" i="1"/>
  <c r="Q176" i="1"/>
  <c r="Q177" i="1"/>
  <c r="Q184" i="1"/>
  <c r="Q185" i="1"/>
  <c r="Q186" i="1"/>
  <c r="Q187" i="1"/>
  <c r="Q188" i="1"/>
  <c r="Q189" i="1"/>
  <c r="Q190" i="1"/>
  <c r="Q192" i="1"/>
  <c r="Q194" i="1"/>
  <c r="Q195" i="1"/>
  <c r="Q196" i="1"/>
  <c r="Q197" i="1"/>
  <c r="Q198" i="1"/>
  <c r="Q202" i="1"/>
  <c r="Q203" i="1"/>
  <c r="Q204" i="1"/>
  <c r="Q205" i="1"/>
  <c r="Q206" i="1"/>
  <c r="Q207" i="1"/>
  <c r="Q208" i="1"/>
  <c r="Q210" i="1"/>
  <c r="Q211" i="1"/>
  <c r="Q212" i="1"/>
  <c r="Q213" i="1"/>
  <c r="Q216" i="1"/>
  <c r="Q217" i="1"/>
  <c r="Q218" i="1"/>
  <c r="Q224" i="1"/>
  <c r="Q226" i="1"/>
  <c r="Q227" i="1"/>
  <c r="Q228" i="1"/>
  <c r="Q229" i="1"/>
  <c r="Q230" i="1"/>
  <c r="Q231" i="1"/>
  <c r="Q232" i="1"/>
  <c r="Q233" i="1"/>
  <c r="Q234" i="1"/>
  <c r="Q235" i="1"/>
  <c r="Q236" i="1"/>
  <c r="Q245" i="1"/>
  <c r="Q246" i="1"/>
  <c r="Q247" i="1"/>
  <c r="Q248" i="1"/>
  <c r="Q249" i="1"/>
  <c r="Q250" i="1"/>
  <c r="Q251" i="1"/>
  <c r="Q252" i="1"/>
  <c r="Q253" i="1"/>
  <c r="Q255" i="1"/>
  <c r="Q256" i="1"/>
  <c r="Q257" i="1"/>
  <c r="Q258" i="1"/>
  <c r="Q259" i="1"/>
  <c r="Q260" i="1"/>
  <c r="Q4" i="1"/>
  <c r="S271" i="1" l="1"/>
  <c r="S267" i="1"/>
  <c r="V264" i="1"/>
  <c r="S263" i="1"/>
  <c r="B19" i="4"/>
  <c r="S264" i="1"/>
  <c r="X271" i="1"/>
  <c r="S276" i="1"/>
  <c r="S273" i="1" s="1"/>
  <c r="W271" i="1"/>
  <c r="U267" i="1"/>
  <c r="U276" i="1"/>
  <c r="U273" i="1" s="1"/>
  <c r="T267" i="1"/>
  <c r="X267" i="1"/>
  <c r="X264" i="1"/>
  <c r="V263" i="1"/>
  <c r="X272" i="1"/>
  <c r="T276" i="1"/>
  <c r="T273" i="1" s="1"/>
  <c r="T264" i="1"/>
  <c r="S268" i="1"/>
  <c r="W264" i="1"/>
  <c r="V271" i="1"/>
  <c r="T263" i="1"/>
  <c r="V272" i="1"/>
  <c r="X268" i="1"/>
  <c r="U264" i="1"/>
  <c r="U271" i="1"/>
  <c r="U272" i="1"/>
  <c r="W268" i="1"/>
  <c r="W263" i="1"/>
  <c r="U263" i="1"/>
  <c r="T271" i="1"/>
  <c r="T272" i="1"/>
  <c r="X276" i="1"/>
  <c r="X273" i="1" s="1"/>
  <c r="V268" i="1"/>
  <c r="S272" i="1"/>
  <c r="W276" i="1"/>
  <c r="W273" i="1" s="1"/>
  <c r="U268" i="1"/>
  <c r="W272" i="1"/>
  <c r="W267" i="1"/>
  <c r="V267" i="1"/>
  <c r="X263" i="1"/>
  <c r="V276" i="1"/>
  <c r="V273" i="1" s="1"/>
  <c r="T268" i="1"/>
  <c r="C4" i="4"/>
  <c r="F19" i="4"/>
  <c r="E4" i="4"/>
  <c r="G4" i="4"/>
  <c r="F18" i="4"/>
  <c r="B17" i="4"/>
  <c r="D16" i="4"/>
  <c r="D15" i="4"/>
  <c r="D14" i="4"/>
  <c r="D36" i="4" s="1"/>
  <c r="B13" i="4"/>
  <c r="B6" i="4"/>
  <c r="F5" i="4"/>
  <c r="E19" i="4"/>
  <c r="C15" i="4"/>
  <c r="E18" i="4"/>
  <c r="C16" i="4"/>
  <c r="C14" i="4"/>
  <c r="C36" i="4" s="1"/>
  <c r="G12" i="4"/>
  <c r="E11" i="4"/>
  <c r="G10" i="4"/>
  <c r="G9" i="4"/>
  <c r="G8" i="4"/>
  <c r="G7" i="4"/>
  <c r="E5" i="4"/>
  <c r="F21" i="4"/>
  <c r="D18" i="4"/>
  <c r="B16" i="4"/>
  <c r="B15" i="4"/>
  <c r="B14" i="4"/>
  <c r="B36" i="4" s="1"/>
  <c r="F12" i="4"/>
  <c r="D11" i="4"/>
  <c r="F10" i="4"/>
  <c r="F9" i="4"/>
  <c r="F8" i="4"/>
  <c r="F7" i="4"/>
  <c r="D5" i="4"/>
  <c r="E21" i="4"/>
  <c r="D21" i="4"/>
  <c r="C21" i="4"/>
  <c r="C19" i="4"/>
  <c r="C18" i="4"/>
  <c r="G17" i="4"/>
  <c r="G13" i="4"/>
  <c r="E12" i="4"/>
  <c r="C11" i="4"/>
  <c r="E10" i="4"/>
  <c r="E9" i="4"/>
  <c r="E8" i="4"/>
  <c r="E7" i="4"/>
  <c r="G6" i="4"/>
  <c r="C5" i="4"/>
  <c r="D4" i="4"/>
  <c r="B21" i="4"/>
  <c r="B40" i="4" s="1"/>
  <c r="B18" i="4"/>
  <c r="F17" i="4"/>
  <c r="F13" i="4"/>
  <c r="D12" i="4"/>
  <c r="B11" i="4"/>
  <c r="D10" i="4"/>
  <c r="D9" i="4"/>
  <c r="D8" i="4"/>
  <c r="D7" i="4"/>
  <c r="F6" i="4"/>
  <c r="B5" i="4"/>
  <c r="E17" i="4"/>
  <c r="G16" i="4"/>
  <c r="G15" i="4"/>
  <c r="G14" i="4"/>
  <c r="G36" i="4" s="1"/>
  <c r="E13" i="4"/>
  <c r="C12" i="4"/>
  <c r="C10" i="4"/>
  <c r="C9" i="4"/>
  <c r="C8" i="4"/>
  <c r="C7" i="4"/>
  <c r="E6" i="4"/>
  <c r="F4" i="4"/>
  <c r="D17" i="4"/>
  <c r="F16" i="4"/>
  <c r="F15" i="4"/>
  <c r="F14" i="4"/>
  <c r="F36" i="4" s="1"/>
  <c r="D13" i="4"/>
  <c r="B12" i="4"/>
  <c r="B35" i="4" s="1"/>
  <c r="B10" i="4"/>
  <c r="B9" i="4"/>
  <c r="B8" i="4"/>
  <c r="B7" i="4"/>
  <c r="D6" i="4"/>
  <c r="F11" i="4"/>
  <c r="D19" i="4"/>
  <c r="B4" i="4"/>
  <c r="G21" i="4"/>
  <c r="G19" i="4"/>
  <c r="G18" i="4"/>
  <c r="C17" i="4"/>
  <c r="E16" i="4"/>
  <c r="E15" i="4"/>
  <c r="E14" i="4"/>
  <c r="E36" i="4" s="1"/>
  <c r="C13" i="4"/>
  <c r="G11" i="4"/>
  <c r="C6" i="4"/>
  <c r="G5" i="4"/>
  <c r="Y4" i="1"/>
  <c r="Y260" i="1"/>
  <c r="AC260" i="1" s="1"/>
  <c r="Y258" i="1"/>
  <c r="Y256" i="1"/>
  <c r="Y254" i="1"/>
  <c r="AC254" i="1" s="1"/>
  <c r="Y252" i="1"/>
  <c r="AC252" i="1" s="1"/>
  <c r="Y250" i="1"/>
  <c r="AC250" i="1" s="1"/>
  <c r="Y248" i="1"/>
  <c r="AC248" i="1" s="1"/>
  <c r="Y246" i="1"/>
  <c r="AC246" i="1" s="1"/>
  <c r="Y233" i="1"/>
  <c r="AC233" i="1" s="1"/>
  <c r="Y231" i="1"/>
  <c r="AC231" i="1" s="1"/>
  <c r="Y229" i="1"/>
  <c r="AC229" i="1" s="1"/>
  <c r="Y227" i="1"/>
  <c r="AC227" i="1" s="1"/>
  <c r="Y224" i="1"/>
  <c r="Y217" i="1"/>
  <c r="Y216" i="1"/>
  <c r="Y212" i="1"/>
  <c r="Y210" i="1"/>
  <c r="Y207" i="1"/>
  <c r="AC207" i="1" s="1"/>
  <c r="Y205" i="1"/>
  <c r="AC205" i="1" s="1"/>
  <c r="Y203" i="1"/>
  <c r="AC203" i="1" s="1"/>
  <c r="Y198" i="1"/>
  <c r="AC198" i="1" s="1"/>
  <c r="Y196" i="1"/>
  <c r="AC196" i="1" s="1"/>
  <c r="Y194" i="1"/>
  <c r="Y190" i="1"/>
  <c r="AC190" i="1" s="1"/>
  <c r="Y188" i="1"/>
  <c r="Y186" i="1"/>
  <c r="AC186" i="1" s="1"/>
  <c r="Y184" i="1"/>
  <c r="Y176" i="1"/>
  <c r="AC176" i="1" s="1"/>
  <c r="Y174" i="1"/>
  <c r="AC174" i="1" s="1"/>
  <c r="Y172" i="1"/>
  <c r="AC172" i="1" s="1"/>
  <c r="Y183" i="1"/>
  <c r="Y180" i="1"/>
  <c r="AC180" i="1" s="1"/>
  <c r="Y171" i="1"/>
  <c r="Y169" i="1"/>
  <c r="Y165" i="1"/>
  <c r="AC165" i="1" s="1"/>
  <c r="Y163" i="1"/>
  <c r="Y159" i="1"/>
  <c r="Y151" i="1"/>
  <c r="AC151" i="1" s="1"/>
  <c r="Y150" i="1"/>
  <c r="Y145" i="1"/>
  <c r="Y142" i="1"/>
  <c r="Y140" i="1"/>
  <c r="AC140" i="1" s="1"/>
  <c r="Y137" i="1"/>
  <c r="Y135" i="1"/>
  <c r="AC135" i="1" s="1"/>
  <c r="Y133" i="1"/>
  <c r="Y128" i="1"/>
  <c r="Y126" i="1"/>
  <c r="AC126" i="1" s="1"/>
  <c r="Y124" i="1"/>
  <c r="AC124" i="1" s="1"/>
  <c r="Y122" i="1"/>
  <c r="Y120" i="1"/>
  <c r="AC120" i="1" s="1"/>
  <c r="Y118" i="1"/>
  <c r="AC118" i="1" s="1"/>
  <c r="Y116" i="1"/>
  <c r="Y114" i="1"/>
  <c r="AC114" i="1" s="1"/>
  <c r="Y109" i="1"/>
  <c r="AC109" i="1" s="1"/>
  <c r="Y107" i="1"/>
  <c r="AC107" i="1" s="1"/>
  <c r="Y105" i="1"/>
  <c r="AC105" i="1" s="1"/>
  <c r="Y103" i="1"/>
  <c r="Y102" i="1"/>
  <c r="Y95" i="1"/>
  <c r="AC95" i="1" s="1"/>
  <c r="Y93" i="1"/>
  <c r="AC93" i="1" s="1"/>
  <c r="Y91" i="1"/>
  <c r="AC91" i="1" s="1"/>
  <c r="Y89" i="1"/>
  <c r="AC89" i="1" s="1"/>
  <c r="Y87" i="1"/>
  <c r="AC87" i="1" s="1"/>
  <c r="Y84" i="1"/>
  <c r="AC84" i="1" s="1"/>
  <c r="Y82" i="1"/>
  <c r="AC82" i="1" s="1"/>
  <c r="Y80" i="1"/>
  <c r="AC80" i="1" s="1"/>
  <c r="Y78" i="1"/>
  <c r="AC78" i="1" s="1"/>
  <c r="Y76" i="1"/>
  <c r="AC76" i="1" s="1"/>
  <c r="Y74" i="1"/>
  <c r="AC74" i="1" s="1"/>
  <c r="Y72" i="1"/>
  <c r="AC72" i="1" s="1"/>
  <c r="Y69" i="1"/>
  <c r="AC69" i="1" s="1"/>
  <c r="Y67" i="1"/>
  <c r="AC67" i="1" s="1"/>
  <c r="Y65" i="1"/>
  <c r="Y259" i="1"/>
  <c r="AC259" i="1" s="1"/>
  <c r="Y257" i="1"/>
  <c r="AC257" i="1" s="1"/>
  <c r="Y255" i="1"/>
  <c r="AC255" i="1" s="1"/>
  <c r="Y253" i="1"/>
  <c r="AC253" i="1" s="1"/>
  <c r="Y251" i="1"/>
  <c r="AC251" i="1" s="1"/>
  <c r="Y249" i="1"/>
  <c r="AC249" i="1" s="1"/>
  <c r="Y247" i="1"/>
  <c r="AC247" i="1" s="1"/>
  <c r="Y245" i="1"/>
  <c r="Y236" i="1"/>
  <c r="Y235" i="1"/>
  <c r="Y234" i="1"/>
  <c r="AC234" i="1" s="1"/>
  <c r="Y232" i="1"/>
  <c r="AC232" i="1" s="1"/>
  <c r="Y230" i="1"/>
  <c r="AC230" i="1" s="1"/>
  <c r="Y228" i="1"/>
  <c r="AC228" i="1" s="1"/>
  <c r="Y226" i="1"/>
  <c r="Y225" i="1"/>
  <c r="Y218" i="1"/>
  <c r="AC218" i="1" s="1"/>
  <c r="Y213" i="1"/>
  <c r="Y211" i="1"/>
  <c r="AC211" i="1" s="1"/>
  <c r="Y208" i="1"/>
  <c r="Y206" i="1"/>
  <c r="AC206" i="1" s="1"/>
  <c r="Y204" i="1"/>
  <c r="AC204" i="1" s="1"/>
  <c r="Y202" i="1"/>
  <c r="Y197" i="1"/>
  <c r="AC197" i="1" s="1"/>
  <c r="Y195" i="1"/>
  <c r="AC195" i="1" s="1"/>
  <c r="Y192" i="1"/>
  <c r="Y189" i="1"/>
  <c r="AC189" i="1" s="1"/>
  <c r="Y187" i="1"/>
  <c r="AC187" i="1" s="1"/>
  <c r="Y185" i="1"/>
  <c r="Y177" i="1"/>
  <c r="AC177" i="1" s="1"/>
  <c r="Y175" i="1"/>
  <c r="AC175" i="1" s="1"/>
  <c r="Y173" i="1"/>
  <c r="AC173" i="1" s="1"/>
  <c r="Y178" i="1"/>
  <c r="Y179" i="1"/>
  <c r="AC179" i="1" s="1"/>
  <c r="Y170" i="1"/>
  <c r="AC170" i="1" s="1"/>
  <c r="Y166" i="1"/>
  <c r="AC166" i="1" s="1"/>
  <c r="Y164" i="1"/>
  <c r="AC164" i="1" s="1"/>
  <c r="Y160" i="1"/>
  <c r="AC160" i="1" s="1"/>
  <c r="Y156" i="1"/>
  <c r="AC156" i="1" s="1"/>
  <c r="Y158" i="1"/>
  <c r="Y155" i="1"/>
  <c r="Y149" i="1"/>
  <c r="Y143" i="1"/>
  <c r="Y141" i="1"/>
  <c r="Y138" i="1"/>
  <c r="Y136" i="1"/>
  <c r="Y134" i="1"/>
  <c r="AC134" i="1" s="1"/>
  <c r="Y132" i="1"/>
  <c r="AC132" i="1" s="1"/>
  <c r="Y127" i="1"/>
  <c r="Y125" i="1"/>
  <c r="AC125" i="1" s="1"/>
  <c r="Y123" i="1"/>
  <c r="AC123" i="1" s="1"/>
  <c r="Y121" i="1"/>
  <c r="AC121" i="1" s="1"/>
  <c r="Y119" i="1"/>
  <c r="AC119" i="1" s="1"/>
  <c r="Y117" i="1"/>
  <c r="AC117" i="1" s="1"/>
  <c r="Y115" i="1"/>
  <c r="AC115" i="1" s="1"/>
  <c r="Y113" i="1"/>
  <c r="Y108" i="1"/>
  <c r="Y106" i="1"/>
  <c r="Y104" i="1"/>
  <c r="AC104" i="1" s="1"/>
  <c r="Y101" i="1"/>
  <c r="Y94" i="1"/>
  <c r="AC94" i="1" s="1"/>
  <c r="Y92" i="1"/>
  <c r="AC92" i="1" s="1"/>
  <c r="Y90" i="1"/>
  <c r="AC90" i="1" s="1"/>
  <c r="Y88" i="1"/>
  <c r="AC88" i="1" s="1"/>
  <c r="Y85" i="1"/>
  <c r="AC85" i="1" s="1"/>
  <c r="Y83" i="1"/>
  <c r="AC83" i="1" s="1"/>
  <c r="Y81" i="1"/>
  <c r="AC81" i="1" s="1"/>
  <c r="Y79" i="1"/>
  <c r="AC79" i="1" s="1"/>
  <c r="Y77" i="1"/>
  <c r="AC77" i="1" s="1"/>
  <c r="Y75" i="1"/>
  <c r="AC75" i="1" s="1"/>
  <c r="Y73" i="1"/>
  <c r="AC73" i="1" s="1"/>
  <c r="Y71" i="1"/>
  <c r="AC71" i="1" s="1"/>
  <c r="Y61" i="1"/>
  <c r="AC61" i="1" s="1"/>
  <c r="Y56" i="1"/>
  <c r="Y54" i="1"/>
  <c r="AC54" i="1" s="1"/>
  <c r="Y52" i="1"/>
  <c r="Y50" i="1"/>
  <c r="AC50" i="1" s="1"/>
  <c r="Y48" i="1"/>
  <c r="Y44" i="1"/>
  <c r="AC44" i="1" s="1"/>
  <c r="Y42" i="1"/>
  <c r="AC42" i="1" s="1"/>
  <c r="Y37" i="1"/>
  <c r="AC37" i="1" s="1"/>
  <c r="Y35" i="1"/>
  <c r="AC35" i="1" s="1"/>
  <c r="Y33" i="1"/>
  <c r="Y32" i="1"/>
  <c r="AC32" i="1" s="1"/>
  <c r="Y30" i="1"/>
  <c r="AC30" i="1" s="1"/>
  <c r="Y28" i="1"/>
  <c r="Y26" i="1"/>
  <c r="AC26" i="1" s="1"/>
  <c r="Y24" i="1"/>
  <c r="AC24" i="1" s="1"/>
  <c r="Y21" i="1"/>
  <c r="Y20" i="1"/>
  <c r="Y18" i="1"/>
  <c r="AC18" i="1" s="1"/>
  <c r="Y15" i="1"/>
  <c r="AC15" i="1" s="1"/>
  <c r="Y13" i="1"/>
  <c r="AC13" i="1" s="1"/>
  <c r="Y11" i="1"/>
  <c r="AC11" i="1" s="1"/>
  <c r="Y8" i="1"/>
  <c r="AC8" i="1" s="1"/>
  <c r="Y6" i="1"/>
  <c r="AC6" i="1" s="1"/>
  <c r="Y70" i="1"/>
  <c r="AC70" i="1" s="1"/>
  <c r="Y68" i="1"/>
  <c r="AC68" i="1" s="1"/>
  <c r="Y66" i="1"/>
  <c r="AC66" i="1" s="1"/>
  <c r="Y62" i="1"/>
  <c r="Y60" i="1"/>
  <c r="Y55" i="1"/>
  <c r="AC55" i="1" s="1"/>
  <c r="Y53" i="1"/>
  <c r="Y51" i="1"/>
  <c r="AC51" i="1" s="1"/>
  <c r="Y49" i="1"/>
  <c r="AC49" i="1" s="1"/>
  <c r="Y45" i="1"/>
  <c r="AC45" i="1" s="1"/>
  <c r="Y43" i="1"/>
  <c r="AC43" i="1" s="1"/>
  <c r="Y41" i="1"/>
  <c r="Y38" i="1"/>
  <c r="AC38" i="1" s="1"/>
  <c r="Y36" i="1"/>
  <c r="J5" i="4"/>
  <c r="Y31" i="1"/>
  <c r="Y27" i="1"/>
  <c r="AC27" i="1" s="1"/>
  <c r="Y25" i="1"/>
  <c r="Y23" i="1"/>
  <c r="AC23" i="1" s="1"/>
  <c r="Y22" i="1"/>
  <c r="Y19" i="1"/>
  <c r="AC19" i="1" s="1"/>
  <c r="Y16" i="1"/>
  <c r="Y14" i="1"/>
  <c r="AC14" i="1" s="1"/>
  <c r="Y12" i="1"/>
  <c r="AC12" i="1" s="1"/>
  <c r="Y10" i="1"/>
  <c r="Y9" i="1"/>
  <c r="AC9" i="1" s="1"/>
  <c r="Y7" i="1"/>
  <c r="AC7" i="1" s="1"/>
  <c r="Y5" i="1"/>
  <c r="AC5" i="1" s="1"/>
  <c r="AC212" i="1" l="1"/>
  <c r="AC62" i="1"/>
  <c r="B32" i="4"/>
  <c r="B38" i="4"/>
  <c r="C33" i="4"/>
  <c r="B33" i="4"/>
  <c r="C35" i="4"/>
  <c r="D33" i="4"/>
  <c r="F35" i="4"/>
  <c r="G38" i="4"/>
  <c r="G34" i="4"/>
  <c r="F38" i="4"/>
  <c r="F32" i="4"/>
  <c r="D38" i="4"/>
  <c r="G35" i="4"/>
  <c r="E33" i="4"/>
  <c r="C38" i="4"/>
  <c r="B34" i="4"/>
  <c r="D34" i="4"/>
  <c r="D32" i="4"/>
  <c r="E35" i="4"/>
  <c r="B37" i="4"/>
  <c r="G32" i="4"/>
  <c r="G26" i="4"/>
  <c r="G40" i="4"/>
  <c r="G37" i="4"/>
  <c r="F33" i="4"/>
  <c r="E32" i="4"/>
  <c r="D26" i="4"/>
  <c r="D40" i="4"/>
  <c r="E26" i="4"/>
  <c r="E40" i="4"/>
  <c r="D35" i="4"/>
  <c r="F34" i="4"/>
  <c r="F26" i="4"/>
  <c r="F40" i="4"/>
  <c r="C32" i="4"/>
  <c r="E37" i="4"/>
  <c r="C34" i="4"/>
  <c r="D37" i="4"/>
  <c r="C37" i="4"/>
  <c r="J22" i="4"/>
  <c r="J32" i="4"/>
  <c r="F37" i="4"/>
  <c r="E34" i="4"/>
  <c r="C26" i="4"/>
  <c r="C40" i="4"/>
  <c r="G33" i="4"/>
  <c r="E38" i="4"/>
  <c r="X279" i="1"/>
  <c r="W279" i="1"/>
  <c r="T279" i="1"/>
  <c r="S279" i="1"/>
  <c r="S280" i="1"/>
  <c r="U279" i="1"/>
  <c r="V279" i="1"/>
  <c r="X269" i="1"/>
  <c r="W269" i="1"/>
  <c r="U265" i="1"/>
  <c r="T265" i="1"/>
  <c r="Y267" i="1"/>
  <c r="Y271" i="1"/>
  <c r="X265" i="1"/>
  <c r="S265" i="1"/>
  <c r="S269" i="1"/>
  <c r="V269" i="1"/>
  <c r="T280" i="1"/>
  <c r="T261" i="1"/>
  <c r="U280" i="1"/>
  <c r="U261" i="1"/>
  <c r="Y268" i="1"/>
  <c r="Y283" i="1" s="1"/>
  <c r="Y272" i="1"/>
  <c r="Y286" i="1" s="1"/>
  <c r="Y264" i="1"/>
  <c r="W265" i="1"/>
  <c r="Y263" i="1"/>
  <c r="V265" i="1"/>
  <c r="U269" i="1"/>
  <c r="Y276" i="1"/>
  <c r="Y273" i="1" s="1"/>
  <c r="S261" i="1"/>
  <c r="V280" i="1"/>
  <c r="V261" i="1"/>
  <c r="X261" i="1"/>
  <c r="X280" i="1"/>
  <c r="T269" i="1"/>
  <c r="W280" i="1"/>
  <c r="W261" i="1"/>
  <c r="AC31" i="1"/>
  <c r="AC52" i="1"/>
  <c r="AC101" i="1"/>
  <c r="AC65" i="1"/>
  <c r="AC159" i="1"/>
  <c r="AC217" i="1"/>
  <c r="AC226" i="1"/>
  <c r="AC102" i="1"/>
  <c r="AC16" i="1"/>
  <c r="AC106" i="1"/>
  <c r="AC122" i="1"/>
  <c r="AC142" i="1"/>
  <c r="AC184" i="1"/>
  <c r="AC224" i="1"/>
  <c r="AC60" i="1"/>
  <c r="AC108" i="1"/>
  <c r="AC41" i="1"/>
  <c r="AC127" i="1"/>
  <c r="AC149" i="1"/>
  <c r="AC150" i="1"/>
  <c r="AC171" i="1"/>
  <c r="AC210" i="1"/>
  <c r="AC178" i="1"/>
  <c r="AC10" i="1"/>
  <c r="AC202" i="1"/>
  <c r="AC236" i="1"/>
  <c r="AC25" i="1"/>
  <c r="AC133" i="1"/>
  <c r="AC216" i="1"/>
  <c r="O19" i="4"/>
  <c r="N6" i="4"/>
  <c r="O18" i="4"/>
  <c r="O17" i="4"/>
  <c r="O37" i="4" s="1"/>
  <c r="N8" i="4"/>
  <c r="O6" i="4"/>
  <c r="L6" i="4"/>
  <c r="AC113" i="1"/>
  <c r="M8" i="4"/>
  <c r="I8" i="4"/>
  <c r="K10" i="4"/>
  <c r="K34" i="4" s="1"/>
  <c r="AC155" i="1"/>
  <c r="O13" i="4"/>
  <c r="O35" i="4" s="1"/>
  <c r="K7" i="4"/>
  <c r="AC21" i="1"/>
  <c r="N5" i="4"/>
  <c r="L13" i="4"/>
  <c r="L35" i="4" s="1"/>
  <c r="L18" i="4"/>
  <c r="L38" i="4" s="1"/>
  <c r="O14" i="4"/>
  <c r="O36" i="4" s="1"/>
  <c r="M12" i="4"/>
  <c r="I12" i="4"/>
  <c r="O5" i="4"/>
  <c r="L5" i="4"/>
  <c r="N14" i="4"/>
  <c r="N36" i="4" s="1"/>
  <c r="K14" i="4"/>
  <c r="K36" i="4" s="1"/>
  <c r="K15" i="4"/>
  <c r="K17" i="4"/>
  <c r="N17" i="4"/>
  <c r="M4" i="4"/>
  <c r="I4" i="4"/>
  <c r="AC145" i="1"/>
  <c r="N13" i="4"/>
  <c r="AC169" i="1"/>
  <c r="M14" i="4"/>
  <c r="M36" i="4" s="1"/>
  <c r="I14" i="4"/>
  <c r="I36" i="4" s="1"/>
  <c r="M6" i="4"/>
  <c r="I6" i="4"/>
  <c r="AC138" i="1"/>
  <c r="J12" i="4"/>
  <c r="J35" i="4" s="1"/>
  <c r="I18" i="4"/>
  <c r="M18" i="4"/>
  <c r="O8" i="4"/>
  <c r="L8" i="4"/>
  <c r="N10" i="4"/>
  <c r="I10" i="4"/>
  <c r="M5" i="4"/>
  <c r="I5" i="4"/>
  <c r="K5" i="4"/>
  <c r="L7" i="4"/>
  <c r="AC141" i="1"/>
  <c r="N12" i="4"/>
  <c r="M21" i="4"/>
  <c r="I21" i="4"/>
  <c r="O10" i="4"/>
  <c r="O34" i="4" s="1"/>
  <c r="L10" i="4"/>
  <c r="L34" i="4" s="1"/>
  <c r="K13" i="4"/>
  <c r="K35" i="4" s="1"/>
  <c r="I15" i="4"/>
  <c r="N15" i="4"/>
  <c r="AC53" i="1"/>
  <c r="N7" i="4"/>
  <c r="M13" i="4"/>
  <c r="I13" i="4"/>
  <c r="AC185" i="1"/>
  <c r="J14" i="4"/>
  <c r="J36" i="4" s="1"/>
  <c r="M9" i="4"/>
  <c r="M34" i="4" s="1"/>
  <c r="I9" i="4"/>
  <c r="L14" i="4"/>
  <c r="L36" i="4" s="1"/>
  <c r="M17" i="4"/>
  <c r="I17" i="4"/>
  <c r="N18" i="4"/>
  <c r="N38" i="4" s="1"/>
  <c r="K18" i="4"/>
  <c r="K38" i="4" s="1"/>
  <c r="K6" i="4"/>
  <c r="AC56" i="1"/>
  <c r="O7" i="4"/>
  <c r="H11" i="4"/>
  <c r="N11" i="4"/>
  <c r="I11" i="4"/>
  <c r="M7" i="4"/>
  <c r="I7" i="4"/>
  <c r="K8" i="4"/>
  <c r="M16" i="4"/>
  <c r="I16" i="4"/>
  <c r="L17" i="4"/>
  <c r="L37" i="4" s="1"/>
  <c r="AC256" i="1"/>
  <c r="N21" i="4"/>
  <c r="K21" i="4"/>
  <c r="M19" i="4"/>
  <c r="I19" i="4"/>
  <c r="AC258" i="1"/>
  <c r="L21" i="4"/>
  <c r="O21" i="4"/>
  <c r="B26" i="4"/>
  <c r="AC22" i="1"/>
  <c r="AC20" i="1"/>
  <c r="AC28" i="1"/>
  <c r="E24" i="4"/>
  <c r="G22" i="4"/>
  <c r="B23" i="4"/>
  <c r="C22" i="4"/>
  <c r="H19" i="4"/>
  <c r="D24" i="4"/>
  <c r="B22" i="4"/>
  <c r="E22" i="4"/>
  <c r="F24" i="4"/>
  <c r="G24" i="4"/>
  <c r="E23" i="4"/>
  <c r="F22" i="4"/>
  <c r="D23" i="4"/>
  <c r="C24" i="4"/>
  <c r="H10" i="4"/>
  <c r="H5" i="4"/>
  <c r="H21" i="4"/>
  <c r="H15" i="4"/>
  <c r="F23" i="4"/>
  <c r="H6" i="4"/>
  <c r="H13" i="4"/>
  <c r="H9" i="4"/>
  <c r="H4" i="4"/>
  <c r="H18" i="4"/>
  <c r="H7" i="4"/>
  <c r="H16" i="4"/>
  <c r="C23" i="4"/>
  <c r="H17" i="4"/>
  <c r="H12" i="4"/>
  <c r="D22" i="4"/>
  <c r="B24" i="4"/>
  <c r="H8" i="4"/>
  <c r="H14" i="4"/>
  <c r="H36" i="4" s="1"/>
  <c r="G23" i="4"/>
  <c r="AC136" i="1"/>
  <c r="AC213" i="1"/>
  <c r="AC245" i="1"/>
  <c r="AC163" i="1"/>
  <c r="AC188" i="1"/>
  <c r="AC48" i="1"/>
  <c r="AC194" i="1"/>
  <c r="AC36" i="1"/>
  <c r="AC143" i="1"/>
  <c r="AC116" i="1"/>
  <c r="AC4" i="1"/>
  <c r="AC235" i="1"/>
  <c r="AC208" i="1"/>
  <c r="AC103" i="1"/>
  <c r="AC128" i="1"/>
  <c r="AC137" i="1"/>
  <c r="N32" i="4" l="1"/>
  <c r="M37" i="4"/>
  <c r="H35" i="4"/>
  <c r="N33" i="4"/>
  <c r="H33" i="4"/>
  <c r="K37" i="4"/>
  <c r="O32" i="4"/>
  <c r="H38" i="4"/>
  <c r="B41" i="4"/>
  <c r="L33" i="4"/>
  <c r="K32" i="4"/>
  <c r="O33" i="4"/>
  <c r="M32" i="4"/>
  <c r="F41" i="4"/>
  <c r="L26" i="4"/>
  <c r="L40" i="4"/>
  <c r="H37" i="4"/>
  <c r="I32" i="4"/>
  <c r="L32" i="4"/>
  <c r="O38" i="4"/>
  <c r="G41" i="4"/>
  <c r="I26" i="4"/>
  <c r="I40" i="4"/>
  <c r="M26" i="4"/>
  <c r="M40" i="4"/>
  <c r="I35" i="4"/>
  <c r="K26" i="4"/>
  <c r="K40" i="4"/>
  <c r="I34" i="4"/>
  <c r="N37" i="4"/>
  <c r="N35" i="4"/>
  <c r="M35" i="4"/>
  <c r="K33" i="4"/>
  <c r="E41" i="4"/>
  <c r="D41" i="4"/>
  <c r="C41" i="4"/>
  <c r="H34" i="4"/>
  <c r="N26" i="4"/>
  <c r="N40" i="4"/>
  <c r="I33" i="4"/>
  <c r="I37" i="4"/>
  <c r="J41" i="4"/>
  <c r="H26" i="4"/>
  <c r="H40" i="4"/>
  <c r="N34" i="4"/>
  <c r="H32" i="4"/>
  <c r="M33" i="4"/>
  <c r="M38" i="4"/>
  <c r="O26" i="4"/>
  <c r="O40" i="4"/>
  <c r="I38" i="4"/>
  <c r="W277" i="1"/>
  <c r="Y279" i="1"/>
  <c r="V277" i="1"/>
  <c r="X277" i="1"/>
  <c r="S277" i="1"/>
  <c r="U277" i="1"/>
  <c r="T277" i="1"/>
  <c r="B27" i="4"/>
  <c r="Y280" i="1"/>
  <c r="Y269" i="1"/>
  <c r="Y265" i="1"/>
  <c r="Y261" i="1"/>
  <c r="L24" i="4"/>
  <c r="N22" i="4"/>
  <c r="O24" i="4"/>
  <c r="M23" i="4"/>
  <c r="I23" i="4"/>
  <c r="N24" i="4"/>
  <c r="I22" i="4"/>
  <c r="I24" i="4"/>
  <c r="L23" i="4"/>
  <c r="L22" i="4"/>
  <c r="K22" i="4"/>
  <c r="N23" i="4"/>
  <c r="O22" i="4"/>
  <c r="J23" i="4"/>
  <c r="J27" i="4" s="1"/>
  <c r="J29" i="4" s="1"/>
  <c r="K24" i="4"/>
  <c r="K23" i="4"/>
  <c r="M24" i="4"/>
  <c r="O23" i="4"/>
  <c r="M22" i="4"/>
  <c r="G27" i="4"/>
  <c r="H22" i="4"/>
  <c r="C27" i="4"/>
  <c r="H24" i="4"/>
  <c r="E27" i="4"/>
  <c r="F27" i="4"/>
  <c r="D27" i="4"/>
  <c r="H23" i="4"/>
  <c r="O41" i="4" l="1"/>
  <c r="K41" i="4"/>
  <c r="M41" i="4"/>
  <c r="N41" i="4"/>
  <c r="L41" i="4"/>
  <c r="I41" i="4"/>
  <c r="H41" i="4"/>
  <c r="Y277" i="1"/>
  <c r="L27" i="4"/>
  <c r="L29" i="4" s="1"/>
  <c r="O27" i="4"/>
  <c r="O29" i="4" s="1"/>
  <c r="N27" i="4"/>
  <c r="N29" i="4" s="1"/>
  <c r="M27" i="4"/>
  <c r="M29" i="4" s="1"/>
  <c r="K27" i="4"/>
  <c r="K29" i="4" s="1"/>
  <c r="H27" i="4"/>
  <c r="I27" i="4"/>
  <c r="I29" i="4" l="1"/>
  <c r="O28" i="4"/>
  <c r="N28" i="4"/>
  <c r="M28" i="4"/>
  <c r="H29" i="4"/>
</calcChain>
</file>

<file path=xl/sharedStrings.xml><?xml version="1.0" encoding="utf-8"?>
<sst xmlns="http://schemas.openxmlformats.org/spreadsheetml/2006/main" count="3496" uniqueCount="842">
  <si>
    <t>No.</t>
  </si>
  <si>
    <t>Component</t>
  </si>
  <si>
    <t xml:space="preserve">Output </t>
  </si>
  <si>
    <t>Activity</t>
  </si>
  <si>
    <t>Activity Title</t>
  </si>
  <si>
    <t xml:space="preserve">Sub-Activity </t>
  </si>
  <si>
    <t>Sub Activity Title</t>
  </si>
  <si>
    <t>Financing source</t>
  </si>
  <si>
    <t>Budget Note Code</t>
  </si>
  <si>
    <t>Unit</t>
  </si>
  <si>
    <t># Unit Y1</t>
  </si>
  <si>
    <t># Unit Y2</t>
  </si>
  <si>
    <t># Unit Y3</t>
  </si>
  <si>
    <t># Unit Y4</t>
  </si>
  <si>
    <t># Unit Y5</t>
  </si>
  <si>
    <t># Unit Y6</t>
  </si>
  <si>
    <t>Total # Unit</t>
  </si>
  <si>
    <t>Unit Cost (USD)</t>
  </si>
  <si>
    <t>Costs Y1 (USD)</t>
  </si>
  <si>
    <t>Costs Y2 (USD)</t>
  </si>
  <si>
    <t>Costs Y3 (USD)</t>
  </si>
  <si>
    <t>Costs Y4 (USD)</t>
  </si>
  <si>
    <t>Costs Y5 (USD)</t>
  </si>
  <si>
    <t>Costs Y6 (USD)</t>
  </si>
  <si>
    <t>Total costs (USD)</t>
  </si>
  <si>
    <t>GCF Cost categories</t>
  </si>
  <si>
    <t>Type of fund</t>
  </si>
  <si>
    <t>GCF Executing Entity</t>
  </si>
  <si>
    <t>Validity check (total cost)</t>
  </si>
  <si>
    <t>Component 1: Farmers’ capacities are enhanced to manage climate impacts and related risks</t>
  </si>
  <si>
    <t>Output 1.1. Availability and access to agrometeorological advisory services tailored to target value chains improved among smallholder farmers and local value chain actors, particularly women farmers and value chain actors.</t>
  </si>
  <si>
    <t>Activity 1.1.1</t>
  </si>
  <si>
    <t>Activity 1.1.1: Act 1.1.1: Increase the spatial scale of agrometeorological data collection and capacity for data processing to produce enhanced agrometeorological forecasts and advisory services tailored for target value chain crops.</t>
  </si>
  <si>
    <t>Sub-Activity 1.1.1.1</t>
  </si>
  <si>
    <t xml:space="preserve">Sub-activity 1.1.1.1: Mobilize the TWG-AW, led by MAFF and MoWRAM, with additional experts from other relevant entities, including private sector partners, value chain actors, and cooperative/association/union representatives, to review baseline conditions and capacity and data gaps to validate the priority stations for additional sensor upgrades, strategic locations for adding new agrometeorological stations, and training needs for station managers, data analysts and system administrators. </t>
  </si>
  <si>
    <t>GCF</t>
  </si>
  <si>
    <t>A1</t>
  </si>
  <si>
    <t>Day</t>
  </si>
  <si>
    <t>Local Consultants</t>
  </si>
  <si>
    <t>Grant/Cash</t>
  </si>
  <si>
    <t>FAO</t>
  </si>
  <si>
    <t>A2</t>
  </si>
  <si>
    <t>Trip</t>
  </si>
  <si>
    <t>Travel</t>
  </si>
  <si>
    <t>A3</t>
  </si>
  <si>
    <t>Training, workshops, and conference</t>
  </si>
  <si>
    <t>A4</t>
  </si>
  <si>
    <t>Month</t>
  </si>
  <si>
    <t>A5</t>
  </si>
  <si>
    <t>A6</t>
  </si>
  <si>
    <t>Sub-Activity 1.1.1.2</t>
  </si>
  <si>
    <t>Sub-activity 1.1.1.2: Upgrade existing hardware and software at the selected priority stations and data storage and processing locations, and install new agrometeorological stations identified by the expert working group (a private-sector partner/service provider be selected for installation and regular maintenance).</t>
  </si>
  <si>
    <t>A7</t>
  </si>
  <si>
    <t>Professional/ Contractual Services</t>
  </si>
  <si>
    <t>A8</t>
  </si>
  <si>
    <t>Set</t>
  </si>
  <si>
    <t>A9</t>
  </si>
  <si>
    <t>A10</t>
  </si>
  <si>
    <t>Contractual Services</t>
  </si>
  <si>
    <t>A11</t>
  </si>
  <si>
    <t>A12</t>
  </si>
  <si>
    <t>Sub-Activity 1.1.1.3</t>
  </si>
  <si>
    <t xml:space="preserve">Sub-activity 1.1.1.3: Design and roll out an annual training program for station managers, data analysts, and system administrators to improve their capacities to manage and maintain the upgraded and newly installed stations and instruments and data storage and processing facilities and collect and process raw data. (Two international scholarships for outstanding staff members from the training and based on their performance reviews for earning graduate degrees/certificates in hydrometeorology/ agrometeorology. </t>
  </si>
  <si>
    <t>A13</t>
  </si>
  <si>
    <t>A14</t>
  </si>
  <si>
    <t>A15</t>
  </si>
  <si>
    <t>A16</t>
  </si>
  <si>
    <t>A17</t>
  </si>
  <si>
    <t>Staff</t>
  </si>
  <si>
    <t>Activity 1.1.2</t>
  </si>
  <si>
    <t>Activity 1.1.2: Act 1.1.2: Develop SOP(s) for the production and dissemination of agrometeorological advisory services and data sharing needs and architecture, targeting cashew, mango, rice, and vegetables through a variety of mediums.</t>
  </si>
  <si>
    <t>Sub-Activity 1.1.2.1</t>
  </si>
  <si>
    <t xml:space="preserve">Sub-activity 1.1.2.1: Mobilize the TWG -AW, led by MAFF and MoWRAM, together with additional stakeholders, including MoC, MoWA, MoE and National Committee for Disaster Management (NCDM), and their provincial, district, and commune counterparts, selected cooperatives, associations and unions and private-sector entities (e.g., private extension providers, including NGOs and media services) to develop the SOPs for the production and dissemination of crop-specific agrometeorological advisory information (e.g., information type, source, and flow channels), including mechanisms to collect feedback from extension providers, farmers and other local value chain actors to improve service quality. </t>
  </si>
  <si>
    <t>A18</t>
  </si>
  <si>
    <t>MAFF</t>
  </si>
  <si>
    <t>A19</t>
  </si>
  <si>
    <t>A20</t>
  </si>
  <si>
    <t>A21</t>
  </si>
  <si>
    <t>Sub-Activity 1.1.2.2</t>
  </si>
  <si>
    <t xml:space="preserve">Sub-activity 1.1.2.2: Establish a central database based on harmonized data management and sharing agreements under the SOPs among relevant institutions and private-sector partners with dedicated information dissemination and outreach mediums (e.g., web platform hosted by MAFF, mobile apps (i.e., Tonle Sap App, Chamkar and Ecokaksekor), social media channels, TV and radio programs, community bulletins, community speakers, FFS curricula, and private advisory services through contract farming and input supply sales). </t>
  </si>
  <si>
    <t>A22</t>
  </si>
  <si>
    <t>A23</t>
  </si>
  <si>
    <t>A24</t>
  </si>
  <si>
    <t>A25.1</t>
  </si>
  <si>
    <t>Person.Month</t>
  </si>
  <si>
    <t>In-kind</t>
  </si>
  <si>
    <t>A25.2</t>
  </si>
  <si>
    <t>Year</t>
  </si>
  <si>
    <t>A26</t>
  </si>
  <si>
    <t>Sub-Activity 1.1.2.3</t>
  </si>
  <si>
    <t xml:space="preserve">Sub-activity 1.1.2.3: Conduct annual training of extension officers from PDAFF, PDoWRAM, PDoC, PCDM and district administration, commune and village extension agents, and private extension providers, including NGOs on the SOPs to operationalize harmonized agrometeorological services and collect end-user feedback through dedicated information dissemination and outreach channels. </t>
  </si>
  <si>
    <t>A27</t>
  </si>
  <si>
    <t>A28</t>
  </si>
  <si>
    <t>A29.1</t>
  </si>
  <si>
    <t>A29.2</t>
  </si>
  <si>
    <t>A30</t>
  </si>
  <si>
    <t>Activity 1.1.3</t>
  </si>
  <si>
    <t>Activity 1.1.3: Act 1.1.3: Increase awareness of agrometeorological advisory services and the benefits of the application in farm management and value addition activities to support decision-making and reduce vulnerabilities to climate change.</t>
  </si>
  <si>
    <t>Sub-Activity 1.1.3.1</t>
  </si>
  <si>
    <t>Sub-activity 1.1.3.1: Prepare and roll out TOT curricula, including a feedback mechanism, through FFS to raise awareness of advisory services, including how to access them, and promote the application of agrometeorological advisory services, including market-related advisories among smallholder farmers and other local value chain actors, particularly women farmers and value chain actors.</t>
  </si>
  <si>
    <t>A31</t>
  </si>
  <si>
    <t>A32</t>
  </si>
  <si>
    <t>A33</t>
  </si>
  <si>
    <t>A34.1</t>
  </si>
  <si>
    <t>A34.2</t>
  </si>
  <si>
    <t>Sub-Activity 1.1.3.2</t>
  </si>
  <si>
    <t>Sub-activity 1.1.3.2: Support peer-to-peer knowledge sharing and training to further promote advisory services among other members of targeted cooperatives, associations, producer groups, CPAs, CFs, and agricultural unions with their respective TOT-trained representatives.</t>
  </si>
  <si>
    <t>A35</t>
  </si>
  <si>
    <t>Others</t>
  </si>
  <si>
    <t>A36</t>
  </si>
  <si>
    <t>A37</t>
  </si>
  <si>
    <t>A38</t>
  </si>
  <si>
    <t>A39</t>
  </si>
  <si>
    <t>Equipment</t>
  </si>
  <si>
    <t>A40</t>
  </si>
  <si>
    <t>A41</t>
  </si>
  <si>
    <t>Component 2: Adaptive capacity of smallholder farmers and other local value chain actors, particularly vulnerable women farmers, is increased through market incentives that promote climate-resilient, higher-value, diversified, and sustainable production and processing.</t>
  </si>
  <si>
    <t xml:space="preserve"> Output 2.1.Premium market access opportunities for cashew, mango, organic rice, and vegetable producers and processors increased through climate-resilient and high-value certification programs.</t>
  </si>
  <si>
    <t>Activity 2.1.1</t>
  </si>
  <si>
    <t>Activity 2.1.1: Act 2.1.1: Develop and operationalize inter-value-chain-actors roadmaps at the provincial level and action/business plans for climate-resilient, inclusive and gender-responsive premium value chain development.</t>
  </si>
  <si>
    <t>Sub-Activity 2.1.1.1</t>
  </si>
  <si>
    <t>Sub-activity 2.1.1.1: Establish an inter-value-chain committee with members from input suppliers, farmers, millers, collectors, traders/exporters, local retailers, hoteliers, restauranteurs, and extension providers, including NGOs to prepare provincial-level roadmaps, including the necessary feasibility studies to identify a target certification program(s) for inclusive, gender-responsive, climate-resilient and high-value value chain development.</t>
  </si>
  <si>
    <t>B1</t>
  </si>
  <si>
    <t>B2</t>
  </si>
  <si>
    <t>B3</t>
  </si>
  <si>
    <t>B4</t>
  </si>
  <si>
    <t>Sub-Activity 2.1.1.2</t>
  </si>
  <si>
    <t>Sub-activity 2.1.1.2:  Operationalize the roadmaps by establishing institutional arrangements, product specifications, quality control mechanisms for the selected certification schemes (e.g., CamGap, PGS, GI, SRP and organic for production, and ISO 2200 and HACCP for processing) and marketing tools (e.g., logos, brochures, websites), ensuring legal registration, and conducting training.</t>
  </si>
  <si>
    <t>B5</t>
  </si>
  <si>
    <t>Sub-Activity 2.1.1.3</t>
  </si>
  <si>
    <t>Sub-activity 2.1.1.3: Support the provincial-level inter-value-chain committees with focus on ACs, FAs, PGs, CFs, and agricultural unions to carry out branding, marketing (e.g., attending trade fairs, consumer awareness-raising, and brokering purchase agreements) and sourcing and quality control activities.</t>
  </si>
  <si>
    <t>B6</t>
  </si>
  <si>
    <t>B7</t>
  </si>
  <si>
    <t>B8</t>
  </si>
  <si>
    <t>unit</t>
  </si>
  <si>
    <t>Sub-Activity 2.1.1.4</t>
  </si>
  <si>
    <t>Sub-activity 2.1.1.4: Support the provincial-level inter-value-chain committees with focus on CPAs to carry out branding, marketing (e.g., attending trade fairs, consumer awareness-raising, and brokering purchase agreements) and sourcing and quality control activities.</t>
  </si>
  <si>
    <t>B9</t>
  </si>
  <si>
    <t>MoE</t>
  </si>
  <si>
    <t>B10.1</t>
  </si>
  <si>
    <t>B10.2</t>
  </si>
  <si>
    <t>B10.3</t>
  </si>
  <si>
    <t>Sub-Activity 2.1.1.5</t>
  </si>
  <si>
    <t>Sub-activity 2.1.1.5: Conduct annual training of extension providers at the provincial level to operationalize the roadmaps to roll out the roadmaps through FFS curricula and other support programs for smallholder farmers and other local value chain actors, particularly women farmers and value chain actors (e.g., private extension services).</t>
  </si>
  <si>
    <t>B11</t>
  </si>
  <si>
    <t>B12</t>
  </si>
  <si>
    <t>B13.1</t>
  </si>
  <si>
    <t>B13.2</t>
  </si>
  <si>
    <t>B13.3</t>
  </si>
  <si>
    <t>Sub-Activity 2.1.1.6</t>
  </si>
  <si>
    <t>Sub-activity 2.1.1.6: Assist 78 ACs, FAs, PGs, including up to 2 agricultural unions in preparing crop-specific action plans/business plans to operationalize the provincial-level roadmaps in an inclusive and gender-responsive manner. Action plans/business plans are linked to Commune Development and Investment Plans (CDPs and CIPs).</t>
  </si>
  <si>
    <t>B14</t>
  </si>
  <si>
    <t>B15</t>
  </si>
  <si>
    <t>B16</t>
  </si>
  <si>
    <t>B17</t>
  </si>
  <si>
    <t>B18</t>
  </si>
  <si>
    <t>B19</t>
  </si>
  <si>
    <t>B20</t>
  </si>
  <si>
    <t>B21</t>
  </si>
  <si>
    <t>International Consultants</t>
  </si>
  <si>
    <t>B22</t>
  </si>
  <si>
    <t>B23</t>
  </si>
  <si>
    <t>B24</t>
  </si>
  <si>
    <t>B25</t>
  </si>
  <si>
    <t>B26</t>
  </si>
  <si>
    <t>B27</t>
  </si>
  <si>
    <t>B28</t>
  </si>
  <si>
    <t>B29</t>
  </si>
  <si>
    <t>B30</t>
  </si>
  <si>
    <t>B31</t>
  </si>
  <si>
    <t>B32</t>
  </si>
  <si>
    <t>B33</t>
  </si>
  <si>
    <t>B34</t>
  </si>
  <si>
    <t>B35</t>
  </si>
  <si>
    <t>B36</t>
  </si>
  <si>
    <t>B37</t>
  </si>
  <si>
    <t>B38</t>
  </si>
  <si>
    <t>B39</t>
  </si>
  <si>
    <t>B40</t>
  </si>
  <si>
    <t>Lumpsum</t>
  </si>
  <si>
    <t>B41</t>
  </si>
  <si>
    <t>B42</t>
  </si>
  <si>
    <t>B43</t>
  </si>
  <si>
    <t>B44</t>
  </si>
  <si>
    <t>Sub-Activity 2.1.1.7</t>
  </si>
  <si>
    <t>Sub-activity 2.1.1.7: Assist 30 ACs, FAs, and PGs and 4 CFs in preparing crop-specific action plans/business plans to operationalize the provincial-level roadmaps in an inclusive and gender-responsive manner. Action plans/business plans are linked to Commune Development and Investment Plans (CDPs and CIPs).</t>
  </si>
  <si>
    <t>B45</t>
  </si>
  <si>
    <t>B46.1</t>
  </si>
  <si>
    <t>B46.2</t>
  </si>
  <si>
    <t>Sub-Activity 2.1.1.8</t>
  </si>
  <si>
    <t>Sub-activity 2.1.1.8: Assist 16 CPAs in preparing crop-specific action plans/business plans to operationalize the provincial-level roadmaps in an inclusive and gender-responsive manner. Action plans/business plans are linked to Commune Development and Investment Plans (CDPs and CIPs).</t>
  </si>
  <si>
    <t>B47</t>
  </si>
  <si>
    <t>B48</t>
  </si>
  <si>
    <t>Sub-Activity 2.1.1.9</t>
  </si>
  <si>
    <t xml:space="preserve">Sub-activity 2.1.1.9: Assist cooperatives, associations, producer groups, CPAs, CFs in forming crop-specific agricultural unions, where appropriate and strategic, to leverage pooled resources and capacities through action and business planning processes. The project will work with the Preah Vihear Meanchey Union of Agricultural Cooperatives (PMUAC) for organic rice. </t>
  </si>
  <si>
    <t>B49</t>
  </si>
  <si>
    <t>Sub-Activity 2.1.1.10</t>
  </si>
  <si>
    <t>Sub-activity 2.1.1.10: Organize national and provincial annual dialogues between the beneficiary bodies (i.e., cooperatives, associations, producer groups, CPAs, CFs, and agricultural unions) and direct purchase agreement providers (i.e., traders/exporters, retailers, hoteliers, and restauranteurs) to establish operational partnerships for market development and implementing crop-specific action/business plans.</t>
  </si>
  <si>
    <t>B50</t>
  </si>
  <si>
    <t>Activity 2.1.2</t>
  </si>
  <si>
    <t xml:space="preserve">Activity 2.1.2: Act 2.1.2: Develop voluntary add-on supplementary guidelines, tools, and training materials to consider specific climate risks and strategies for the certification programs identified under Activity 2.1.1. </t>
  </si>
  <si>
    <t>Sub-Activity 2.1.2.1</t>
  </si>
  <si>
    <t xml:space="preserve">Sub-activity 2.1.2.1: Establish a technical working group (TWG) for the certification programs identified in the provincial roadmaps with members from regulatory bodies, independent verifiers, cooperatives, associations, producer groups, CPAs, CFs, agricultural unions, extension providers, consumer groups, and expert organizations to review and update/develop relevant supplementary guidelines, training materials, and tools to ensure that climate-related risks, climate-resilient approaches, and interventions are fully considered in the certification programs. </t>
  </si>
  <si>
    <t>B51</t>
  </si>
  <si>
    <t>B52</t>
  </si>
  <si>
    <t>B53</t>
  </si>
  <si>
    <t>Sub-Activity 2.1.2.2</t>
  </si>
  <si>
    <t>Sub-activity 2.1.2.2:  Prepare and implement training programs for regulatory and independent verification bodies for operationalizing the voluntary supplementary guidelines, training materials, and tools.</t>
  </si>
  <si>
    <t>B54</t>
  </si>
  <si>
    <t>B55</t>
  </si>
  <si>
    <t>Sub-Activity 2.1.2.3</t>
  </si>
  <si>
    <t>Sub-activity 2.1.2.3: Prepare and implement TOT programs for public and private extension providers, including NGOs and representatives of cooperatives, associations, producer groups, CPAs, CFs, and agricultural unions to operationalize the supplementary guidelines, training materials, and tools through FFS and demonstration activities (Note: public extension providers include PDAFF extension officers, PDoWRM, PDoE and PDoC officers, district administration officers, commune and village extension agents).</t>
  </si>
  <si>
    <t>B56</t>
  </si>
  <si>
    <t>B57</t>
  </si>
  <si>
    <t>B58.1</t>
  </si>
  <si>
    <t>B58.2</t>
  </si>
  <si>
    <t>B58.3</t>
  </si>
  <si>
    <t>Sub-Activity 2.1.2.4</t>
  </si>
  <si>
    <t xml:space="preserve">Sub-activity 2.1.2.4: Explore the possibility of adopting and operationalizing W+ Standards to empower women farmers, particularly in the vegetable sector. </t>
  </si>
  <si>
    <t>B59</t>
  </si>
  <si>
    <t>B60</t>
  </si>
  <si>
    <t>B61</t>
  </si>
  <si>
    <t>Output 2.2: Access to technologies for climate-resilient agriculture and value chain development improved among smallholder farmers and other local value chain actors, particularly women farmers and value chain actors (linking to Sub-component 2.1 to support the business plans of ACs, FAs, PGs, CPAs, CFs and agricultural unions).</t>
  </si>
  <si>
    <t>Activity 2.2.1</t>
  </si>
  <si>
    <t>Activity 2.2.1: Establish  Establish a Farmer-led Agricultural Resilience Mechanism (FARM), for ACs, FAs, PGs, CPAs, CFs, and agricultural unions to assist their members' transition to climate-resilient and high-value agriculture in an inclusive and gender-responsive manner.</t>
  </si>
  <si>
    <t>Sub-Activity 2.2.1.1</t>
  </si>
  <si>
    <t>Sub-activity 2.2.1.1: Train ACs, FAs, PGs, CPAs, CFs, and unions of cooperatives annually to develop financial and business literacy and entrepreneurial skills ( with particular focus on youth, women, and minorities) for preparing and updating business plans, including maintenance and operation plans and private finance and insurance plans.
(Note: this will be done in conjunction with Sub-activity 2.1.1.4).</t>
  </si>
  <si>
    <t>B62</t>
  </si>
  <si>
    <t>B63</t>
  </si>
  <si>
    <t>B64</t>
  </si>
  <si>
    <t>B65</t>
  </si>
  <si>
    <t>B66</t>
  </si>
  <si>
    <t>B67</t>
  </si>
  <si>
    <t>Activity 2.2.1: Act 2.2.1: Establish an innovative financial mechanism, FARM, for cooperatives, associations, producer groups, CPAs, CFs, and agricultural unions to assist their members' transition to climate-resilient and high-value agriculture.</t>
  </si>
  <si>
    <t>Sub-Activity 2.2.1.2</t>
  </si>
  <si>
    <t>Sub-activity 2.2.1.2: Procure an initial set of agricultural infrastructure assets based on the approved business plans to operationalize FARM (average ceiling of USD 50,000 per beneficiary group; however, an agricultural union or a group of cooperatives/associations may access a larger amount by pooling funds (e.g., a group of 10 cooperatives may access up to USD 500,000).</t>
  </si>
  <si>
    <t>B68</t>
  </si>
  <si>
    <t>B69</t>
  </si>
  <si>
    <t>B70</t>
  </si>
  <si>
    <t>B71</t>
  </si>
  <si>
    <t>Sub-activity 2.2.1.2: Procure an initial set of agricultural infrastructure assets based on the approved business plans to operationalize FARM (average cost of USD 50,000 per beneficiary group with co-financing of between 5 – 20% by the beneficiary group; however, an agricultural union or a group of cooperatives/associations may access a larger amount by pooling funds (e.g., a group of 10 cooperatives may access up to USD 500,000).</t>
  </si>
  <si>
    <t>B72</t>
  </si>
  <si>
    <t>Sub-Activity 2.2.1.3</t>
  </si>
  <si>
    <t>Sub-activity 2.2.1.3: Establish a FARM account (trust fund) for each beneficiary group for advancing its business plan with clearly defined governance arrangements and ongoing business development support (i.e., Board of trustees, disbursement eligibility criteria, fiduciary and performance monitoring mechanisms).</t>
  </si>
  <si>
    <t>B73</t>
  </si>
  <si>
    <t>Activity 2.2.2</t>
  </si>
  <si>
    <t>Activity 2.2.2: Act 2.2.2: Assess the feasibility of developing additional risk finance options for cashew, mango, and vegetable producers, particularly women farmers.</t>
  </si>
  <si>
    <t>Sub-Activity 2.2.2.1</t>
  </si>
  <si>
    <t xml:space="preserve">Sub-activity 2.2.2.1: Train PDAFF, PDoE and PDoC staff, including extension officers, district administration officers, commune and village extension agents, and NGOs, through TOT programs on the costs and benefits of index-based and other insurance products to raise awareness among smallholder farmers and local value chain actors, particularly women farmers and value chain actors.  </t>
  </si>
  <si>
    <t>B74</t>
  </si>
  <si>
    <t>B75.1</t>
  </si>
  <si>
    <t>B75.2</t>
  </si>
  <si>
    <t>B75.3</t>
  </si>
  <si>
    <t>B76</t>
  </si>
  <si>
    <t>Sub-Activity 2.2.2.2</t>
  </si>
  <si>
    <t>Sub-activity 2.2.2.2: Establish an expert working group with members from MAFF and other relevant public institutions, agronomic research organizations, and private insurer(s) to identify index-based risk financing parameters linked to agrometeorological information for cashew, mango, and vegetable production and explore the possibility of developing and piloting prototype index-based insurance products for these crops in partnership with a private insurer(s) under the National Crop Insurance Program. At least one of such products may aim to support agricultural unions’ operations that are critical to implementing certification programs.</t>
  </si>
  <si>
    <t>B77</t>
  </si>
  <si>
    <t>B78</t>
  </si>
  <si>
    <t>B79</t>
  </si>
  <si>
    <t>Activity 2.2.3</t>
  </si>
  <si>
    <t xml:space="preserve">Activity 2.2.3: Act 2.2.3: Raise awareness of available financial support products and services systematically among smallholder farmers and local value chain actors, particularly women farmers and value chain actors. </t>
  </si>
  <si>
    <t>Sub-Activity 2.2.3.1</t>
  </si>
  <si>
    <t>Sub-activity 2.2.3.1: Compile and regularly update a menu of financial support and insurance products and services available for cooperatives, associations, producer groups, CPAs, CFs and agricultural unions and their individual members in NTSB as part of FFS curricula and demonstration activities and through existing user interfaces (i.e., Tonle Sap App, Chamkar and EcoKaksekor).</t>
  </si>
  <si>
    <t>B80</t>
  </si>
  <si>
    <t>Output 2.3. Awareness and knowledge of climate-resilient and sustainable, high-value agriculture increased among farmers and other local value chain actors, particularly women farmers and value chain actors.</t>
  </si>
  <si>
    <t>Activity 2.3.1</t>
  </si>
  <si>
    <t>Activity 2.3.1: Act 2.3.1: Develop a clearinghouse system, consolidating existing knowledge systems, for harmonized knowledge management and systematic dissemination of lessons learned and best practices.</t>
  </si>
  <si>
    <t>Sub-Activity 2.3.1.1</t>
  </si>
  <si>
    <t>Sub-activity 2.3.1.1: Consolidate and improve existing knowledge systems to established a semi-automated clearinghouse system based on the combination of algorithm and manual analysis (in partnership with, e.g., ICRISAT), to collect, process, and disseminate relevant lessons learned and best practices in climate-resilient, inclusive, gender-responsive, and high-value production and processing practices and technologies. Partnerships with private sector entities might be sought for content creation to ensure that information and formats are appropriate for different target audiences (i.e., extension officers, cooperatives, associations, producer groups, CPAs, CFs, unions, farmers, buyers). (Note: the clearinghouse will build on the existing systems with a focus on improving the accessibility and consistency of information.)</t>
  </si>
  <si>
    <t>B81</t>
  </si>
  <si>
    <t>B82.1</t>
  </si>
  <si>
    <t>B83</t>
  </si>
  <si>
    <t>Sub-Activity 2.3.1.2</t>
  </si>
  <si>
    <t xml:space="preserve">Sub-activity 2.3.1.2: Promote through FFS curricula, Facebook, YouTube channels, and mobile apps (e.g., Tonle Sap App, Chamkar and Ecokasekor) for on-demand information access among smallholder farmers, other local value chain actors and buyers, particularly women farmers and value chain actors. </t>
  </si>
  <si>
    <t>B84</t>
  </si>
  <si>
    <t>Sub-Activity 2.3.1.3</t>
  </si>
  <si>
    <t>Sub-activity 2.3.1.3: Conduct annual training seminars for retailers, hoteliers, restauranteurs, and traders/exporters to increase their awareness of the benefits of climate-resilient, inclusive, gender-responsive, and high-value agriculture to promote informed purchasing and sourcing.</t>
  </si>
  <si>
    <t>B85</t>
  </si>
  <si>
    <t>Activity 2.3.2</t>
  </si>
  <si>
    <t>Activity 2.3.2: Act 2.3.2: Provide horizontally and vertically harmonized and targeted extension services to promote the adoption of climate-resilient, inclusive, gender-responsive, and high-value practices and technologies.</t>
  </si>
  <si>
    <t>Sub-Activity 2.3.2.1</t>
  </si>
  <si>
    <t xml:space="preserve">Sub-activity 2.3.2.1: Design inclusive and gender-responsive training curricula, including manuals and tools, tailored for four target groups - 1) public extension officers at the provincial, district and commune and village levels, 2) private extension providers, including NGOs, 3) trainer/model farmers and local value chain actors, and 4) female farmers and value chain actors - to promote the adoption of climate-resilient and high-value practices and technologies in line with provincial-level value chain roadmaps and action/business plans of individual cooperative, association, producer group, CPA, CF and unions (Note: lessons and best practices under Activity 2.3.1 feed into the curricula). </t>
  </si>
  <si>
    <t>B86</t>
  </si>
  <si>
    <t>B87</t>
  </si>
  <si>
    <t>Sub-Activity 2.3.2.2</t>
  </si>
  <si>
    <t xml:space="preserve">Sub-activity 2.3.2.2: Conduct biannual training of public extension officers (PDAFF extension officers, PDoWRM, PDoE and PDoC officers, district administration officers, commune and village extension agents) for identifying, demonstrating, and promoting climate-resilient and high-value practices and technologies relevant for the action/business plans, prepared by the cooperatives, associations, producer groups, CPAs, CFs, and agricultural unions. </t>
  </si>
  <si>
    <t>B88</t>
  </si>
  <si>
    <t>B89.1</t>
  </si>
  <si>
    <t>B89.2</t>
  </si>
  <si>
    <t>B89.3</t>
  </si>
  <si>
    <t>Sub-Activity 2.3.2.3</t>
  </si>
  <si>
    <t>Sub-activity 2.3.2.3: Conduct annual training of private extension providers, including NGOs (e.g., input suppliers, retailers, and buyers) to mainstream climate-resilient and sustainable practices and technologies and clearinghouse knowledge into their services in an inclusive and gender-responsive manner.</t>
  </si>
  <si>
    <t>B90</t>
  </si>
  <si>
    <t>Sub-Activity 2.3.2.4</t>
  </si>
  <si>
    <t>Sub-activity 2.3.2.4: Conduct biannual TOT training of representative farmers and other local value chain actors, particularly women farmers and value chain actors from ACs, FAs, PGs, CFs, and unions (15 representatives per group per year) on demonstrating and promoting climate-resilient and high-value practices and technologies relevant for their action plans implementation. TOT training curriculum includes a half-day session specially tailored for female farmers and value chain actors.</t>
  </si>
  <si>
    <t>B91</t>
  </si>
  <si>
    <t>B92</t>
  </si>
  <si>
    <t>B93.1</t>
  </si>
  <si>
    <t>B93.2</t>
  </si>
  <si>
    <t>B93.3</t>
  </si>
  <si>
    <t>Sub-Activity 2.3.2.5</t>
  </si>
  <si>
    <t>Sub-activity 2.3.2.5: Conduct biannual TOT training of representative farmers and other local value chain actors, particularly women farmers and value chain actors from CPAs (15 representatives per group per year) on demonstrating and promoting climate-resilient and high-value practices and technologies relevant for their action plans implementation. TOT training curriculum includes a half-day session specially tailored for female farmers and value chain actors.</t>
  </si>
  <si>
    <t>B94</t>
  </si>
  <si>
    <t>B95</t>
  </si>
  <si>
    <t>B96.1</t>
  </si>
  <si>
    <t>B96.2</t>
  </si>
  <si>
    <t>Sub-Activity 2.3.2.6</t>
  </si>
  <si>
    <t>Sub-activity 2.3.2.6: Establish model farmer and processor demonstration sites with TOT trained representatives with support from district and village councils across 24 target districts to promote the adoption of climate-resilient, inclusive, gender-responsive, and high-value best practices and technologies (this demonstration will also include the use of agrometeorological advisory services by linking to Sub-activity 1.1.3.1).</t>
  </si>
  <si>
    <t>B97</t>
  </si>
  <si>
    <t>B98</t>
  </si>
  <si>
    <t>B99.1</t>
  </si>
  <si>
    <t>B99.2</t>
  </si>
  <si>
    <t>Output 2.4:  Improved agro-ecological conditions and connectivity</t>
  </si>
  <si>
    <t>Activity 2.4.1</t>
  </si>
  <si>
    <t xml:space="preserve">Activity 2.4.1: Act 2.4.1: Restore and protect critical forest catchments in upper watershed areas where the target crops are produced. </t>
  </si>
  <si>
    <t>Sub-Activity 2.4.1.1</t>
  </si>
  <si>
    <t>Sub-activity 2.4.1.1: Establish an inter-district IWM framework to identify priority areas and interventions for restoring and protecting critical catchment forests and other sensitive ecological zones in upper watershed areas where the target crops are produced. IWM activities will build on and enhance CPAs' and CFs' management plans.</t>
  </si>
  <si>
    <t>B100</t>
  </si>
  <si>
    <t>B101</t>
  </si>
  <si>
    <t>B102</t>
  </si>
  <si>
    <t>B103</t>
  </si>
  <si>
    <t>B104.1</t>
  </si>
  <si>
    <t>B104.2</t>
  </si>
  <si>
    <t>Sub-Activity 2.4.1.2</t>
  </si>
  <si>
    <t>Sub-activity 2.4.1.2: Design restoration and protection plans and provide capacity development in an inclusive and gender-responsive manner for the identified CPAs and CFs through agroforestry, other revenue-generating conservation activities (e.g., apiculture, agroforestry-based (fruits) tourism, NTFP value addition), and contract work.</t>
  </si>
  <si>
    <t>B105</t>
  </si>
  <si>
    <t>B106</t>
  </si>
  <si>
    <t>Sub-Activity 2.4.1.3</t>
  </si>
  <si>
    <t>Sub-activity 2.4.1.3: Support 4 CFs to implement and monitor their restoration and protection plans.</t>
  </si>
  <si>
    <t>B107</t>
  </si>
  <si>
    <t>B108</t>
  </si>
  <si>
    <t>B109</t>
  </si>
  <si>
    <t>B110</t>
  </si>
  <si>
    <t>B111</t>
  </si>
  <si>
    <t>B112</t>
  </si>
  <si>
    <t>B113</t>
  </si>
  <si>
    <t>Sub-Activity 2.4.1.4</t>
  </si>
  <si>
    <t>Sub-activity 2.4.1.4: Support 16 CPAs to implement and monitor their restoration and protection plans.</t>
  </si>
  <si>
    <t>B114</t>
  </si>
  <si>
    <t>B115</t>
  </si>
  <si>
    <t>B116</t>
  </si>
  <si>
    <t>B117</t>
  </si>
  <si>
    <t>B118.1</t>
  </si>
  <si>
    <t>B118.2</t>
  </si>
  <si>
    <t>Sub-Activity 2.4.1.5</t>
  </si>
  <si>
    <t>Sub-activity 2.4.1.5: Establish a methodological approach and mechanism to identify baselines, monitor the impacts of catchment protection and restoration, and identify issues for improvement under the inter-district IWM framework</t>
  </si>
  <si>
    <t>B119</t>
  </si>
  <si>
    <t>B120</t>
  </si>
  <si>
    <t>B121</t>
  </si>
  <si>
    <t>B122</t>
  </si>
  <si>
    <t>Outcome 3:  Regulatory and institutional frameworks and capacities for climate-resilient agricultural certification, cross-sectoral coordination for increased PSPPs and smallholder financing, and climate-informed investment support are strengthened</t>
  </si>
  <si>
    <t xml:space="preserve"> Output 3.1:  Regulatory and institutional arrangements and capacity relevant to developing certification-based value chains strengthened to provide enabling conditions for adopting climate-resilient, high-value and sustainable agriculture and food security.</t>
  </si>
  <si>
    <t>Activity 3.1.1</t>
  </si>
  <si>
    <t>Activity 3.1.1: Act 3.1.1: Upgrade/establish an enabling regulatory and institutional framework for the climate-proofed certification programs under Activity 2.1.2. to operate effectively.</t>
  </si>
  <si>
    <t>Sub-Activity 3.1.1.1</t>
  </si>
  <si>
    <t xml:space="preserve">Sub-activity 3.1.1.1: Mobilize the TWG, established under Sub-activity 2.1.2.1, to identify areas of improvement and recommend actions for ensuring an enabling regulatory and institutional environment (e.g., online certification/traceability tools) for promoting climate-resilient, inclusive, and gender-responsive agricultural certification programs. </t>
  </si>
  <si>
    <t>C1</t>
  </si>
  <si>
    <t>C2</t>
  </si>
  <si>
    <t>C3</t>
  </si>
  <si>
    <t>C4</t>
  </si>
  <si>
    <t>Sub-Activity 3.1.1.2</t>
  </si>
  <si>
    <t xml:space="preserve">Sub-activity: 3.1.1.2: Organize a stakeholder validation meeting(s) for the recommendations and submit stakeholder validated recommendations for amendments in the regulatory and institutional framework to the policymakers for their consideration. </t>
  </si>
  <si>
    <t>C5.1</t>
  </si>
  <si>
    <t>C5.2</t>
  </si>
  <si>
    <t>Activity 3.1.2</t>
  </si>
  <si>
    <t xml:space="preserve">Activity 3.1.2: Act 3.1.2: Demonstrate a harmonized sectoral approach to climate-resilient, inclusive, and gender-responsive finance to complement Activity 2.2.1 for rolling out the innovative financial mechanism and low-interest loan program.   </t>
  </si>
  <si>
    <t>Sub-Activity 3.1.2.1</t>
  </si>
  <si>
    <t xml:space="preserve">Sub-activity 3.1.2.1:  Establish a working group with members from public and private financial institutions servicing the agriculture sector to design a lending scorecard system together with a user manual to consider climate-resilience and sustainability as main eligibility criteria for screening loan applications from smallholder farmers and other local value chain actors with limited to no collateral.  </t>
  </si>
  <si>
    <t>C6</t>
  </si>
  <si>
    <t>C7</t>
  </si>
  <si>
    <t>C8</t>
  </si>
  <si>
    <t>C9</t>
  </si>
  <si>
    <t>C10</t>
  </si>
  <si>
    <t>C11</t>
  </si>
  <si>
    <t>C12</t>
  </si>
  <si>
    <t>C13</t>
  </si>
  <si>
    <t>Sub-Activity 3.1.2.2</t>
  </si>
  <si>
    <t>Sub-activity 3.1.2.2: Facilitate agreements (i.e., MoUs) with at least three public and private financial institutions to set aside 2% of their overall lending portfolios for issuing loans to smallholder farmers and other local value chain actors, particularly women farmers and value chain actors, based on the scorecard system on a pilot basis (Note: Operations will initially be limited to the NTSB).</t>
  </si>
  <si>
    <t>C14</t>
  </si>
  <si>
    <t>C15</t>
  </si>
  <si>
    <t>C16</t>
  </si>
  <si>
    <t>C17</t>
  </si>
  <si>
    <t>C18</t>
  </si>
  <si>
    <t>C19</t>
  </si>
  <si>
    <t>Activity 3.1.3</t>
  </si>
  <si>
    <t xml:space="preserve">Activity 3.1.3: Act 3.1.3: Ensure enabling conditions for effective PSPPs and cross-sectoral coordination at national and sub-national levels. </t>
  </si>
  <si>
    <t>Sub-Activity 3.1.3.1</t>
  </si>
  <si>
    <t xml:space="preserve">Sub-activity 3.1.3.1: Strengthen the provincial public forum mechanisms by increasing private sector engagement to facilitate open dialogues between governments, the private sector, and citizens (notably smallholder farmers and local value chain actors) to forge effective PSPPs in areas, including agrochemical control, agricultural certification, contract farming, finance, insurance, and traceability.  </t>
  </si>
  <si>
    <t>C20</t>
  </si>
  <si>
    <t>C21</t>
  </si>
  <si>
    <t>Sub-Activity 3.1.3.2</t>
  </si>
  <si>
    <t xml:space="preserve">Sub-activity 3.1.3.2: Establish a sub-committee to serve NCSD and NCDD to strengthen cross-sectoral and vertical coordination and institutional arrangements by improving a feedback mechanism between national policy processes and sub-national forums on PSPPs for climate-resilient, inclusive, gender-responsive, and high-value agriculture and improved food security. (Note: the sub-committee will do this by producing tri-annual issue papers to facilitate policy debates among NCSD and NCDD members). </t>
  </si>
  <si>
    <t>C22</t>
  </si>
  <si>
    <t>C23</t>
  </si>
  <si>
    <t>C24</t>
  </si>
  <si>
    <t>Output 3.2.Gender-responsive landscape-level agroecology monitoring system (LAMS) developed to crowd in public and private investments in climate-resilient, high-value and sustainable agriculture.</t>
  </si>
  <si>
    <t>Activity 3.2.1</t>
  </si>
  <si>
    <t>Activity 3.2.1: Act 3.2.1: Establish a gender-responsive landscape-level agroecology monitoring system (LAMS) with an interactive web platform.</t>
  </si>
  <si>
    <t>Sub-Activity 3.2.1.1</t>
  </si>
  <si>
    <t xml:space="preserve">Sub-activity 3.2.1.1:  Establish an expert working group with technical members from institutions managing relevant databases concerning climate change, agricultural production, and related socio-economic development and investment activities to identify the scope of LAMS's function parameters, data needs, and sources, and data sharing and harmonization needs, roles and responsibilities of parties involved, and an annual operating budget.   </t>
  </si>
  <si>
    <t>C25</t>
  </si>
  <si>
    <t>C26.1</t>
  </si>
  <si>
    <t>C26.2</t>
  </si>
  <si>
    <t>Sub-Activity 3.2.1.2</t>
  </si>
  <si>
    <t>Sub-activity 3.2.1.2:  Facilitate data sharing and harmonization agreements between MAFF (a host of LAMS) and relevant data-holding institutions (NIS, MAFF, MoE, MoC, MWoRAM, and others).</t>
  </si>
  <si>
    <t>C27</t>
  </si>
  <si>
    <t>Sub-Activity 3.2.1.3</t>
  </si>
  <si>
    <t xml:space="preserve">Sub-activity 3.2.1.3:  Design a gender-responsive LAMS operating framework (in partnership with, e.g., ICRISAT) with a web interface and an SOP for operating LAMS, including operational guidelines, roles and responsibilities, and training manuals. </t>
  </si>
  <si>
    <t>C28</t>
  </si>
  <si>
    <t>C29</t>
  </si>
  <si>
    <t>C30</t>
  </si>
  <si>
    <t>C31</t>
  </si>
  <si>
    <t>C32</t>
  </si>
  <si>
    <t>C33</t>
  </si>
  <si>
    <t>C34</t>
  </si>
  <si>
    <t>Sub-Activity 3.2.1.4</t>
  </si>
  <si>
    <t>Sub-activity 3.2.1.4: Train system analysts and administrators on the SOP to operationalize LAMS.</t>
  </si>
  <si>
    <t>C35</t>
  </si>
  <si>
    <t>set</t>
  </si>
  <si>
    <t>C36</t>
  </si>
  <si>
    <t>Sub-Activity 3.2.1.5</t>
  </si>
  <si>
    <t>Sub-activity 3.2.1.5: Refine the predictive models of climate impacts on the target crops and other key crops in AquaCrop and through AEZ methodology based on ground data to aid the identification and selection of climate-resilient investment options under LAMS.</t>
  </si>
  <si>
    <t>C37</t>
  </si>
  <si>
    <t>C38</t>
  </si>
  <si>
    <t>C39</t>
  </si>
  <si>
    <t>C40</t>
  </si>
  <si>
    <t>C41</t>
  </si>
  <si>
    <t>C42</t>
  </si>
  <si>
    <t>C43</t>
  </si>
  <si>
    <t>C44</t>
  </si>
  <si>
    <t>C45</t>
  </si>
  <si>
    <t>Activity 3.2.2</t>
  </si>
  <si>
    <t xml:space="preserve">Activity 3.2.2: Act 3.2.2: Promote the use of LAMS in public and private investment decision-making, monitoring, and reporting. </t>
  </si>
  <si>
    <t>Sub-Activity 3.2.2.1</t>
  </si>
  <si>
    <t xml:space="preserve">Sub-activity 3.2.2.1: Develop awareness materials (e.g., leaflets, sample analysis performed on LAMS web platform, virtual end-user support materials on YouTube) and an end-user training program. </t>
  </si>
  <si>
    <t>C46</t>
  </si>
  <si>
    <t>Sub-Activity 3.2.2.2</t>
  </si>
  <si>
    <t xml:space="preserve">Sub-activity 3.2.2.2: Conduct bi-annual end-user training events to promote the broad application of LAMS and collect user feedback to improve LAMS's scope and analytical functions. </t>
  </si>
  <si>
    <t>C47</t>
  </si>
  <si>
    <t>M&amp;E</t>
  </si>
  <si>
    <t>M&amp;E1</t>
  </si>
  <si>
    <t>M&amp;E2</t>
  </si>
  <si>
    <t>M&amp;E3</t>
  </si>
  <si>
    <t>M&amp;E4</t>
  </si>
  <si>
    <t>M&amp;E5</t>
  </si>
  <si>
    <t>M&amp;E6</t>
  </si>
  <si>
    <t>M&amp;E7</t>
  </si>
  <si>
    <t>M&amp;E8</t>
  </si>
  <si>
    <t>PMC</t>
  </si>
  <si>
    <t xml:space="preserve">PMC </t>
  </si>
  <si>
    <t>PMC1</t>
  </si>
  <si>
    <t>PMC2</t>
  </si>
  <si>
    <t>PMC3</t>
  </si>
  <si>
    <t>PMC4</t>
  </si>
  <si>
    <t>PMC5</t>
  </si>
  <si>
    <t>PMC6</t>
  </si>
  <si>
    <t>PMC7</t>
  </si>
  <si>
    <t>PMC8</t>
  </si>
  <si>
    <t>PMC9</t>
  </si>
  <si>
    <t>PMC10</t>
  </si>
  <si>
    <t>PMC11</t>
  </si>
  <si>
    <t>PMC12</t>
  </si>
  <si>
    <t>PMC13</t>
  </si>
  <si>
    <t>PMC14</t>
  </si>
  <si>
    <t>PMC15</t>
  </si>
  <si>
    <t>PMC16</t>
  </si>
  <si>
    <t>Total budget excluding PMC</t>
  </si>
  <si>
    <t>Total M&amp;E budget</t>
  </si>
  <si>
    <t xml:space="preserve">Total PMC budget </t>
  </si>
  <si>
    <t>Project Total</t>
  </si>
  <si>
    <t>All</t>
  </si>
  <si>
    <t>Project Total All</t>
  </si>
  <si>
    <t>MAFF co-financing</t>
  </si>
  <si>
    <t>Check</t>
  </si>
  <si>
    <t>MoE co-financing</t>
  </si>
  <si>
    <t>Budget note code</t>
  </si>
  <si>
    <t>Cost descrption</t>
  </si>
  <si>
    <t>Footnote</t>
  </si>
  <si>
    <t>Two national experts to update the baseline conditions, including existing investments and capacity and data gaps and develop recommendations for hardware upgrades and additions  (specifications and locations, etc.) and training programs.</t>
  </si>
  <si>
    <t>PSA.NAT LOA with MOWRAM</t>
  </si>
  <si>
    <t>In-country travel for the team of national experts @ USD 1,000 for transportation for all, and USD 75 for DSA x 5 days x 2 pax</t>
  </si>
  <si>
    <t>LOA with MOWRAM</t>
  </si>
  <si>
    <t>Consultation venue package for TWG-AW, experts and other stakeholders (approximately 40 pax) to review the expert report and agree on ways forward, including a meeting room, audio/video equipment, stationary supply, refreshments, lunch and transportation costs @ USD 45/ person/day.</t>
  </si>
  <si>
    <t>National Technical Advisor to lead and coordinate  with government counterparts and provide technical advices (25% of his/her time under component 1). SB5 level @ USD 3,100/month</t>
  </si>
  <si>
    <t>Nat. Technical Advisor (SB5)</t>
  </si>
  <si>
    <t>National Communication Specialist with 25% of his/her time to support activities under component 1. SB4 level @ USD 2,250/month</t>
  </si>
  <si>
    <t>Nat. Communication Specialist (SB4)</t>
  </si>
  <si>
    <t>National Gender Specialist with 25% of his/her time supporting activities under component 1. SB4 level @ USD 2,250/month</t>
  </si>
  <si>
    <t>Nat. Gender Specialist (SB4)</t>
  </si>
  <si>
    <t xml:space="preserve">A service contract to procure and install additional sensors, associated hardware and software for the 12 existing stations in target areas @ USD 4,000/ station.                                 </t>
  </si>
  <si>
    <t>A service contract to procure and install 8 new stations and associated hardware and software @ USD 14,000/ station.</t>
  </si>
  <si>
    <t>Service contract for engineering services (construction engineering, machinary engineering). 4 contracts, @ USD 5,000/contract</t>
  </si>
  <si>
    <t>Four (4) additional station managers to maintain newly installed stations @ USD 5265 stations/year.</t>
  </si>
  <si>
    <t xml:space="preserve">Central hardware and software upgrades and  additional data storage capacity @ USD 50,000, plus system management training and aftercare services (12% of initial cost annually) </t>
  </si>
  <si>
    <t xml:space="preserve">Service contracts for the annual maintenance of additional sensors installed and 4 newly established agromet stations @ USD 1,000/ station </t>
  </si>
  <si>
    <t xml:space="preserve">This will be provided by the above equipment supplier. </t>
  </si>
  <si>
    <t>National expert to work with international expert to develop the training program and annually updated for station managers, data analysts, and system administrators. This national expert will also work with national expert under sub-activity 1.1.2.1 to prepare crop specific SOPs for the production and dissemination of agrometeorological advisory services and data sharing needs. 235 days, @ USD 300/day</t>
  </si>
  <si>
    <t>PSA.NAT</t>
  </si>
  <si>
    <t>In-country travel for the team of national and international experts @ USD 75 for DSA x 5 x 4 pax</t>
  </si>
  <si>
    <t>Annual inter-provincial training workshops (5 days) for 150 station managers, data analysts, and system administrators, including a meeting room, audio/video equipment, stationary supply, refreshments, lunch and accommodation costs @ USD35/ person/day, plus USD 25/ person for transportation. (Plus, additional training opportunity for staff members demonstrating outstanding performance below)</t>
  </si>
  <si>
    <t>Two international scholarships for outstanding staff members from the above training and day to day operations performance reviews to earn degrees/certificates  in hydrometeorology/ agrometeorology (USD 39,518 per scholarship).</t>
  </si>
  <si>
    <t>Two international scholarships for outstanding staff members to earn degree/certification in hydrometeorology/ agrometeorology.</t>
  </si>
  <si>
    <t>International technical advisor for agrometeorological services (Component 1 lead) to support all sub-activities under activity 1.1.1. and activity 1.1.2 P3 or equivalent, @ USD 1,500/month, 18 months</t>
  </si>
  <si>
    <t xml:space="preserve">Intl TA- Agromet (P3 or equivalent) </t>
  </si>
  <si>
    <t>National expert to prepare four (2) crop specific SOPs for the production and dissemination of agrometeorological advisory services and data sharing needs and architecture, targeting cashew, mango, rice and vegetables.  The SOPs will be under the overall umbrella SOP developed by the regional FAO project, and the University of Queensland and WMO project.  155 days, @ USD 300/day</t>
  </si>
  <si>
    <t>In-country travel for the team of national and international experts @ USD 1,000 for transportation for all, and USD 75 for DSA x 5 x 4 pax</t>
  </si>
  <si>
    <t xml:space="preserve">In-country travel </t>
  </si>
  <si>
    <t xml:space="preserve">Consultation venue package for TWG-AW and other stakeholders (approximately 40 pax) to prepare SOPs based on expert recommendations, including a meeting room, audio/video equipment, stationary supply, refreshments, lunch and transportation costs @ USD 45/person. </t>
  </si>
  <si>
    <t>Provincial-level stakeholder validation of the 4 SOPs for the production and dissemination of agrometeorological advisory services, mainly with ACs, associations, producer groups, unions and their members and private sector actors (120 pax per SOP), including meeting rooms, audio/video equipment, stationary supply, refreshments, lunch and DSA costs @ USD50 USD/person/day, plus USD 25 for transportation.</t>
  </si>
  <si>
    <t>Inter-ministerial meetings for fleshing out and signing data sharing agreements and endorsing the data sharing architecture (approximately 40 pax), including a meeting room, audio/video equipment, stationary supply, refreshments, lunch and transportation costs @ USD 30/ person.</t>
  </si>
  <si>
    <t>A service contract to procure and install hardware for a central database and establishing a network of databases @ USD 20,000, plus system management training and aftercare services (10% of initial cost annually)</t>
  </si>
  <si>
    <t>National consultant to support MAFF/PDAFF to produce tailored agrometeorological advisory information and advisory service packages for media and to carry out training of extension providers and TOT programs per the SOP.  500 days, @ USD 300/day</t>
  </si>
  <si>
    <t>Co-finance. MAFF/PDAFF staff time to produce and disseminate tailored agrometeorological advisory information</t>
  </si>
  <si>
    <t>Co-finance. Transportation of MAFF/PDAFF to produce and disseminate tailored agrometeorological advisory information</t>
  </si>
  <si>
    <t>A service contract with a mobile app and content developer to enhance the existing tools, including Tonle Sap App and EcoKaskur to provide improved and crop-specific  agrometeorological advisory services @ USD 45,000 for upgrading existing apps and creating cashew, mango, rice and vegetable specific parameters and interfaces, plus 20% of initial cost annually for maintenance and upgrades based on user feedback.</t>
  </si>
  <si>
    <t xml:space="preserve">Develop and annually update (@ 20% of initial cost) training curricula for public and private extension officers per the SOP to operationalize harmonized agrometeorological services @ USD 20,000  </t>
  </si>
  <si>
    <t>Annual provincial 2-day extension service providers' TOT training for public extension officers (100 pax per province ) and  private extension providers (60 pax per province), including meeting rooms, audio/video equipment, stationary supply, refreshments, lunch and transportation and accommodation costs @ USD 50/ person/day, plus USD 25 for transportation.</t>
  </si>
  <si>
    <t>Co-finance. MAFF/PDAFF staff time to implement the SOP at national and provincial levels</t>
  </si>
  <si>
    <t>Co-finance. Transportation of MAFF/PDAFF to implement the SOP at national and provincial levels</t>
  </si>
  <si>
    <t>In-country travel of experts and PMU</t>
  </si>
  <si>
    <t>A team of two national experts on gender and minority rights to ensure the TOT curricula, developed under Activity 1.1.2.2, and other tools are accessible for women and other minority farmers and local value chain actors. 330 days, @ USD 300/day</t>
  </si>
  <si>
    <t>In-country travel for the team of national experts @ USD 1,000 for transportation for all, and USD 75 for DSA x 5 x 2 pax</t>
  </si>
  <si>
    <t>Annual 2-day TOT events through FFS programs in 4 NTSB provinces (average 400 -500 pax every year - 15 representatives per cooperative/association/producer group/CPAs/CFs/union), including meeting rooms, audio/video equipment, stationary supply, refreshments, lunch @  USD 30 USD/person/day, plus USD 15 for transportation.</t>
  </si>
  <si>
    <t>Directly executed by MAFF</t>
  </si>
  <si>
    <t>Co-finance. MAFF/PDAFF staff time to support the TOT events and post TOT activities through regular extension services</t>
  </si>
  <si>
    <t>Co-finance. Transportation of MAFF/PDAFF to support the TOT events and post TOT activities through regular extension services @ USD 20,000/yr.</t>
  </si>
  <si>
    <t>Direct cost support (e.g., supply, stationery, printing, materials) for TOT trained cooperative/association/producer group/CPA/CF representatives to conduct peer to peer knowledge sharing for a total of 25 cooperatives/associations/producer groups annually.</t>
  </si>
  <si>
    <t>Senior Project Officer on climate-resilient value chain and business development  to oversee, backstop and ensure seamless linkages between agrometeorological information/advisory services and value chain finance/development tools. P-5 or equivalent, 8 months, @ USD 20,515/month</t>
  </si>
  <si>
    <t>SPO (P-5 or equivalent)</t>
  </si>
  <si>
    <t>International technical advisor for agrometeorological services (Component 1 lead) to support all sub-activities under activity 1.1.3. P3 or equivalent, 18 months, @ USD 15,000/month.</t>
  </si>
  <si>
    <t>International Operations Officer to support  planning and operations of all activities under ouput 1.1.  P3 level or equivalent, 3 months, @ USD 15,000/month</t>
  </si>
  <si>
    <t>Intl Operations Officer (P3 or equivalent)</t>
  </si>
  <si>
    <t>Procurement of computers, screen, accessories (2 units)</t>
  </si>
  <si>
    <t>IT equipment for staff under component 1</t>
  </si>
  <si>
    <t>National Extension Advisor (Behavior Change Communication) with 50% of his/her time supporting activities under component 1. SB5 level, @ 3,100/month</t>
  </si>
  <si>
    <t>Nat. Extension Advisor (SB5)</t>
  </si>
  <si>
    <t>Co-finance. LDCF/GCF-FAO to co-finance the extend SOP training and implementation to its beneficiaries</t>
  </si>
  <si>
    <t xml:space="preserve">Inter-value-chain committee meetings (biannually) in 4 provinces to prepare and annually review and update their roadmaps (approximately 35 pax/committee/province), including a meeting room, audio/video equipment, stationary supply, refreshments, lunch and transportation costs @ USD 30/ person.  </t>
  </si>
  <si>
    <t xml:space="preserve">A service contract to provide technical assistance to the preparation and review/updating of provincial level inter-value-chain roadmaps @ USD28,000/roadmap/province, and 30% of initial cost for annual review and update/roadmap </t>
  </si>
  <si>
    <t>LOAs with NGO Partners</t>
  </si>
  <si>
    <t>Senior Project Officer on climate-resilient value chain and business development to oversee, backstop and quality assure provincial-level roadmap development.  P-5 or equivalent, 5 months, @ USD 20,515/month</t>
  </si>
  <si>
    <t>Provincial-level stakeholder validation of the roadmaps and annual updates (a total of 400 pax across 4 provinces), including meeting rooms, audio/video equipment, stationary supply, refreshments, lunch @  USD 50 USD/person/day, plus USD 25 for transportation.</t>
  </si>
  <si>
    <t xml:space="preserve">A service contract to operationalize the provincial level inter-value-chain roadmaps by establishing product specifications, quality control mechanisms for the selected certification schemes (e.g., CamGap, PGS, GI and organic for production, and ISO 2200 and HACCP for processing) and marketing tools, ensuring legal registration, and conducting training @ USD 60,000/roadmap and  30 % of initial cost for annual training, review, updating, documenting lessons learned. </t>
  </si>
  <si>
    <t>National expert to ensure effective stakeholder engagement and feedback during the provincial-level roadmap operationalization and annual review/updating and supporting branding and market development work by the inter-value-chain committees. 510 days, @ USD 300/day</t>
  </si>
  <si>
    <t>In-country travel for the national expert @ USD 500 for transportation for all, and USD 75 for DSA x 5 days x 1 pax</t>
  </si>
  <si>
    <t>Direct cost support to the provincial-level Inter-value-chain committees with focus on cooperatives, associations, producer groups, CFs and unions to carry out branding, marketing (e.g., attending trade fairs, consumer awareness raising, and brokering purchase agreements) and sourcing and quality control activities @ 15,000 per year per provincial committee</t>
  </si>
  <si>
    <t>Direct cost support to the provincial-level Inter-value-chain committees with focus on CPAs to carry out branding, marketing (e.g., attending trade fairs, consumer awareness raising, and brokering purchase agreements) and sourcing and quality control activities @ 12,000 per year per provincial committee</t>
  </si>
  <si>
    <t>Directly executed by MoE</t>
  </si>
  <si>
    <t>Co-finance. MoE/PDoE staff time to support the provincial-level Inter-value-chain committees with focus on CPAs carry out branding, marketing (e.g., attending trade fairs, consumer awareness-raising, and brokering purchase agreements) and sourcing and quality control activities. @ 40 people and 5 months each (8 staff from each of the 4 target province and 8 staff from central level)</t>
  </si>
  <si>
    <t xml:space="preserve">Co-finance. Transportation of MoE/PDoE staff time to support the provincial-level Inter-value-chain committees with focus on CPAs carry out branding, marketing (e.g., attending trade fairs, consumer awareness-raising, and brokering purchase agreements) and sourcing and quality control activities. @ 40 people </t>
  </si>
  <si>
    <t>Co-finance, office space, facilities, meeting room, electricity and water</t>
  </si>
  <si>
    <t>National consultant to prepare a roll-out plan and training materials for extension providers to support the inter-value-chain roadmaps through FFS, and  annual review and updates. 270 days @ USD 300/day</t>
  </si>
  <si>
    <t>Annual 3-day extension service providers' training of public extension officers (120 pax per province ) and  private extension providers (60 pax per province), including meeting rooms, audio/video equipment, stationary supply, refreshments, lunch and transportation and accommodation costs @ USD 50/ person/ day, plus USD 25 for transportation.</t>
  </si>
  <si>
    <t>Co-finance. MAFF/PDAFF staff time to roll out the curricular in 4 provinces</t>
  </si>
  <si>
    <t>Co-finance. Transportation of MAFF/PDAFF to roll out the curricular in 4 provinces</t>
  </si>
  <si>
    <t>Co-finance. Office space, facilities, meeting venue, communications</t>
  </si>
  <si>
    <t xml:space="preserve">A service contract to provide technical assistance to 78 cooperatives/associations/producer groups, including up to 2 agricultural unions in 24 districts to prepare crop-specific action plans/business plans to operationalize the provincial-level roadmaps @ USD 17,000 per action plan/cooperative/association, plus 45% of initial cost for implementation support, annual review and updating. </t>
  </si>
  <si>
    <t>International Operations Officer to support  planning and operations of all activities under ouput 2.1, 2.2, 2.3 and 2.4. P3 level or equivalent, @ USD 15,000 per month for 12 months</t>
  </si>
  <si>
    <t>Senior Project Officer on climate-resilient value chain and business development  to oversee, backstop and quality assure action planning. P-5 or equivalent, 24 months, @ 20,515/month</t>
  </si>
  <si>
    <t>National Technical Advisor to lead and coordinate  with government counterparts and provide technical advices (58% under component 2). SB5 level, @ USD 3,100/month</t>
  </si>
  <si>
    <t>National Communication Specialist with 58% of his/her time to support activities under component 2. SB4 level, @ USD 3,100/month</t>
  </si>
  <si>
    <t>A National Gender Specialist with 58% of his/her time supporting activities under component 2. SB4 level, @ USD 2,250/month</t>
  </si>
  <si>
    <t>International technical advisor for value chain development (Component 2 lead). P4 or equivalent, @ USD 17,000/month</t>
  </si>
  <si>
    <t xml:space="preserve">Intl TA- Value Chain (P4 or equivalent) </t>
  </si>
  <si>
    <t>International technical advisor for mango (crop management practices  linked to compoment 1, and value chain development. Category B level, 221 days, @ USD 450/day</t>
  </si>
  <si>
    <t xml:space="preserve">Intl consultant-mango (Cat B) </t>
  </si>
  <si>
    <t>International technical advisor for cashew nut (crop management practices  linked to compoment 1, and value chain development. Category B level, 221 days, @ USD 450/day</t>
  </si>
  <si>
    <t xml:space="preserve">Intl consultant-cashew (Cat B) </t>
  </si>
  <si>
    <t>International technical advisor for rice (crop management practices  linked to compoment 1, and value chain development. Category B level, 221 days, @ USD 450/day</t>
  </si>
  <si>
    <t xml:space="preserve">Intl consultant-rice (Cat B) </t>
  </si>
  <si>
    <t>International technical advisor for vegetable (crop management practices  linked to compoment 1, and value chain development. Category B level, 221 days, @ USD 450/day</t>
  </si>
  <si>
    <t xml:space="preserve">Intl consultant-vegetable (Cat B) </t>
  </si>
  <si>
    <t>Travel and DSA for the four international technical advisors (3 times each, each time = 3,000$ per trip).</t>
  </si>
  <si>
    <t>International mission travel (3,000$/trip)</t>
  </si>
  <si>
    <t>Living allowances for the four international technical advisors (1,800 per month).</t>
  </si>
  <si>
    <t>Living allowances (1,800$/month)</t>
  </si>
  <si>
    <t>National value chain specialist for mango,  and will be provincial coordinator to coordinate on the ground activities in Oddar Meanchey province. SB4 level, @ USD 2,250/month</t>
  </si>
  <si>
    <t>Nat. Value Chain Specialist- mango (SB4)</t>
  </si>
  <si>
    <t>National value chain specialist for cashew nut,  and will be provincial coordinator to coordinate on the ground activities in Kampong Thom province. SB4 level, @ USD 2,250/month</t>
  </si>
  <si>
    <t>Nat. Value Chain Specialist- cashew (SB4)</t>
  </si>
  <si>
    <t>National value chain specialist for rice and will be provincial coordinator to coordinate on the ground activities in Preah Vihear province. SB4 level, @ USD 2,250/month</t>
  </si>
  <si>
    <t>Nat. Value Chain Specialist- rice (SB4)</t>
  </si>
  <si>
    <t>National value chain specialist for vegetable, and will be provincial coordinator to coordinate on the ground activities in Siem Reap province. SB4 level, @ USD 2,250/month</t>
  </si>
  <si>
    <t>Nat. Value Chain Specialist- vegetable (SB4)</t>
  </si>
  <si>
    <t>National value chain assistant for mango, and will support value chain and operations matter in Oddar Meanchey province. SB2 level, @ USD 1,000/month</t>
  </si>
  <si>
    <t>Nat. Value Chain Assistant- mango (SB2)</t>
  </si>
  <si>
    <t>National value chain assistant for cashew nut, and will support value chain and operations matter in Preah Vihear province. SB2 level, @ USD 1,000/month</t>
  </si>
  <si>
    <t>Nat. Value Chain Assistant- cashew (SB2)</t>
  </si>
  <si>
    <t>National value chain assistant for rice, and will support value chain and operations matter in Preah Vihear province. SB2 level, @ USD 1,000/month</t>
  </si>
  <si>
    <t>Nat. Value Chain Assistant- rice (SB2)</t>
  </si>
  <si>
    <t>National value chain assistant for vegetable, and will support value chain and operations matter in Siem Reap province. SB2 level, @ USD 1,000/month</t>
  </si>
  <si>
    <t>Nat. Value Chain Assistant- vegetable (SB2)</t>
  </si>
  <si>
    <t>National Extension Advisor (Behavior Change Communication) with 50% of his/her time supporting activities under component 2. SB5 level, @ USD 3,100/month</t>
  </si>
  <si>
    <t>Four drivers (one in each target province). SB1 level, @ USD 600/month</t>
  </si>
  <si>
    <t>Nat. Project Driver</t>
  </si>
  <si>
    <t>Operations Specialist (to be based at MAFF) supporting MAFF in activities operations under MAFF. SB4 level, @ USD 2,250/month</t>
  </si>
  <si>
    <t>Nat. Operations Specialist ( SB4, MAFF)</t>
  </si>
  <si>
    <t>In-country travel of international and national experts and PMU</t>
  </si>
  <si>
    <t>Procurement of Computers, screen, accessories (28 units) For staff under component 2</t>
  </si>
  <si>
    <t>IT equipment</t>
  </si>
  <si>
    <t>Procurement of 6 printers (600$/unit) and other IT equipment</t>
  </si>
  <si>
    <t>Procurement of four wheel drives (five units)</t>
  </si>
  <si>
    <t>Car</t>
  </si>
  <si>
    <t>Office set up (7 offices, 1 PMU, four in the provinces, MoE, and FAO CO, 5,000$/office)</t>
  </si>
  <si>
    <t>Car operations and maintenance (five cars, @ USD 2,292/car)</t>
  </si>
  <si>
    <t>Communication costs, and office Supplies (printing paper, ink, MS 365 software license subscriptions, other technical software, aftercare services) @ USD 1,000/yr.</t>
  </si>
  <si>
    <t>For CTA and Project Specialist</t>
  </si>
  <si>
    <t xml:space="preserve">Provide technical assistance to 30 cooperatives/associations/producer groups and 4 CFs in 24 districts to prepare crop-specific action plans/business plans to operationalize the provincial-level roadmaps @ USD 22,000 per action plan/cooperative/association, plus 45% of initial cost for implementation support, annual review and updating. </t>
  </si>
  <si>
    <t>Co-finance. MAFF/PDAFF and district staff time to support to prepare crop-specific action plans/business plans</t>
  </si>
  <si>
    <t>Co-finance. Transportation of MAFF/PDAFF and district staff time to support to prepare crop-specific action plans/business plans</t>
  </si>
  <si>
    <t xml:space="preserve">Provide technical assistance to 16 CPAs in 24 districts to prepare crop-specific action plans/business plans to operationalize the provincial-level roadmaps @ USD 20,000 per action plan/cooperative/association, plus 45% of initial cost for implementation support, annual review and updating. </t>
  </si>
  <si>
    <t>Directly executed by MOE</t>
  </si>
  <si>
    <t>Co-finance. MoE/PDoE staff time to support 16 CPAs to prepare crop-specific action plans/business plans @ 167 person.month*USD 450 per month</t>
  </si>
  <si>
    <t xml:space="preserve">A service contract to support cooperatives/associations/producer groups through Sub-activity 2.1.1.4 in establishing an agricultural union for cashew, mango and vegetable producers @ USD 17,000 per union </t>
  </si>
  <si>
    <t xml:space="preserve">Prepare awareness materials and organize annual dialogues/trade fairs in 4 provinces and related promotional materials @ USD 20,000/province/yr. </t>
  </si>
  <si>
    <t xml:space="preserve">TWG meetings to develop TOR for developing the supplementary guidelines and tools, and to review progress and approve commissioned work's deliverables (approximately 40 pax), including a meeting room, audio/video equipment, stationary supply, refreshments, lunch and transportation costs @ USD 30/ person.  </t>
  </si>
  <si>
    <t>This is coordinated with Sub-activity 3.1.1.1</t>
  </si>
  <si>
    <t>A team of three national experts to review baseline conditions and develop guidelines, training materials, tools for the certification programs identified under the provincial roadmaps (Sub-activity 2.1.1.1.). 235 days, @ USD 300/day</t>
  </si>
  <si>
    <t>PSA.NAT This contract  might be combined with the contract under Sub-Activity 3.1.1.1</t>
  </si>
  <si>
    <t xml:space="preserve">Biennial national-level 2-day awareness/training workshops for regulatory (23 pax ) and independent verification (15 pax) bodies, including meeting rooms, audio/video equipment, stationary supply, refreshments, lunch and transportation costs @ USD 35/ person/ day. </t>
  </si>
  <si>
    <t>Travel and DSA for at least two international verification bodies (2 pax) to attend the awareness/training workshops (USD 1,700 for airfare, USD 160 for DSA x 5 days, USD 160 for terminal cost)</t>
  </si>
  <si>
    <t>International mission travel</t>
  </si>
  <si>
    <t>Annual provincial-level 2-day extension service providers' training for a total of  public extension officers (71 pax per province ) and  private extension providers (57pax per province) per event, including meeting rooms, audio/video equipment, stationary supply, refreshments, lunch and transportation and accommodation costs @ USD 50/ person/ day, plus USD 25 for transportation.</t>
  </si>
  <si>
    <t>Annual 3-day TOT events through FFS programs in 24 districts across NTSB (a total of 250 pax every year - 3 representatives per cooperative/association/producer group/CPA/CF), including meeting rooms, audio/video equipment, stationary supply, refreshments, lunch and transportation costs @  USD 30 USD/person/day, plus USD 15 for transportation.</t>
  </si>
  <si>
    <t>Co-finance. Transportation of MAFF/PDAFF to support the TOT events and post TOT activities through regular extension services</t>
  </si>
  <si>
    <t>International expert to explore the feasibility of W+ adoption and operationalization for female vegetable farmers and prepare recommendation including an action plan if feasible. Category A level, 75 days, @ 600/day</t>
  </si>
  <si>
    <t>This expert will work with the team of national experts under Sub-activity 2.1.1.1.</t>
  </si>
  <si>
    <t>In-country travel for the international expert @ USD 500 for transportation for all, and USD 75 for DSA x 5.</t>
  </si>
  <si>
    <t>Travel and DSA for the international expert (USD 1,700 for airfare, USD 160 for DSA x 7 days, USD 160 for terminal cost)</t>
  </si>
  <si>
    <t>A service contract to design and regularly update a biannual 3-day TOT business/financial literacy/entrepreneurial skills training program for cooperatives/associations/producer groups/CPAs/CFs/unions in each province/district @ USD 25,000 for the program, 45% of initial cost for biennial updates.</t>
  </si>
  <si>
    <t>Implement an annual 3-day TOT business literacy training program for a total of 124 cooperatives/associations/producer groups/CPAs/CFs/unions (300 pax per event across all four provinces), including meeting rooms, audio/video equipment, stationary supply, refreshments, lunch and transportation costs @ USD 30 USD/person/day, plus USD 15 for transportation.</t>
  </si>
  <si>
    <t>International agricultural finance advisor  to provide technical backstopping to the service provider(s) for the training of cooperatives/associations/ producer groups/CPAs/CFs/union and monitoring and evaluation, and in access to finance. Category A level, 462 days, @ 550/day</t>
  </si>
  <si>
    <t>Intl consultant (agri finance), Cat A.</t>
  </si>
  <si>
    <t xml:space="preserve">Travel and DSA for the international agricultural finance advisor </t>
  </si>
  <si>
    <t>Living allowances for the international agricultural finance advisor. @ 1,800$/month</t>
  </si>
  <si>
    <t>National agricultural finance advisor  to provide technical backstopping to the service provider(s) for the training of cooperatives/associations/ producer groups/CPAs/CFs/union and monitoring and evaluation, and in access to finance. 462 days, @ USD 300/day</t>
  </si>
  <si>
    <t>PSA.NAT (agri finance), SB5</t>
  </si>
  <si>
    <t>Procurement of infrastructure assists, based on approved business plans and specifications, with average ceiling of USD 50,000 per item x 124 beneficiary bodies, plus a buffer of USD 560,000 (thus, unit cost is USD 56,000). List of purchase options/items and venders to be developed</t>
  </si>
  <si>
    <t>List of purchase options/items and venders to be developed</t>
  </si>
  <si>
    <t>Procurement/Grant Specialist to support procurement under FARM mechanism. For initial investment procurement cases,  plus assisting PMU with other procurement cases when possible. (National Position: SB-4) @ USD 2250/month, including benefits</t>
  </si>
  <si>
    <t>Nat. Procurement/Grant Specialist</t>
  </si>
  <si>
    <t>Procurement/Grant Associate. For initial investment procurement cases,  plus assisting PMU with other procurement cases when possible. (National Position: SB-3) @ USD 1500/month, including benefits</t>
  </si>
  <si>
    <t xml:space="preserve">Nat. Procurement/Grant Associate </t>
  </si>
  <si>
    <t>Service contract for engineering services (construction engineering, machinary engineering) for the technologies and infrastructure assets purchased under FARM</t>
  </si>
  <si>
    <t>Engineering services</t>
  </si>
  <si>
    <t>Senior Project Officer on climate-resilient value chain and business development to oversee, backstop and quality assure FARM process. P-5 or equivalent, 24 months, @ USD 20,515/month</t>
  </si>
  <si>
    <t>Biennial provincial TOT training workshops (2 days) for a total of 550 PDAFF and PDoC extension staff, district administration officers, commune, village extension agents and NGOs, including meeting rooms, audio/video equipment, stationary supply, refreshments, lunch and transportation and accommodation costs @ USD 50/ person/day, plus USD 25 for transportation.</t>
  </si>
  <si>
    <t>Co-finance. MAFF/PDAFF/district/commune/village extension staff time to promote agricultural insurance through FFS curricular, demonstration sites, etc.</t>
  </si>
  <si>
    <t>MAFF/PDAFF/district/commune/village extension staff time and resources to promote agricultural insurance through FFS curricular, demonstration sites, etc. @ USD 30,000/yr.</t>
  </si>
  <si>
    <t>Co-finance. Transportation of MAFF/PDAFF/district/commune/village extension to promote agricultural insurance through FFS curricular, demonstration sites, etc.</t>
  </si>
  <si>
    <t>Biennial 2-day TOT events through FFS programs in 4 NTSB provinces (average 400 -500 pax every year - 15 representatives per cooperative/association/producer group/CPAs/CFs/union), including meeting rooms, audio/video equipment, stationary supply, refreshments, lunch and transportation costs @  USD 30 USD/person/day, plus USD 15 for transportation.</t>
  </si>
  <si>
    <t xml:space="preserve"> </t>
  </si>
  <si>
    <t>A team of two national experts to review baseline conditions for index-based and other crop insurance and develop risk financing parameters for cashew, mango and vegetable production. 280 days, @ USD 300/day</t>
  </si>
  <si>
    <t>Consultation venue package for the expert working group (approximately 25 pax) to review the expert report and agree on recommendations to the National Crop Insurance Program, including a meeting room, audio/video equipment, stationary supply, refreshments, lunch and transportation costs @ USD 30/ person/day.</t>
  </si>
  <si>
    <t>A service contract to design, annually update and disseminate an menu of financial options with tools and information tailored for smallholders and other local value chain actors in four provinces @ USD 10,000/yr.</t>
  </si>
  <si>
    <t>A service contract to design through extensive stakeholder consultations and annually upgrade a clearinghouse  mechanism with a web interface @ USD 35,000 for the system, 25% of initial cost for biennial updates and system management training and for providing technical contents to Sub-activity 2.3.1.2.</t>
  </si>
  <si>
    <t>Possibly ICRISAT</t>
  </si>
  <si>
    <t>Co-finance. Matching contribution to extend the clearinghouse's geographical coverage to LDCF/GCF-FAO beneficiaries.</t>
  </si>
  <si>
    <t>Data-holders meetings to agree on data sharing arrangements and harmonization (approximately 25 pax), including a meeting room, audio/video equipment, stationary supply, refreshments, lunch and transportation, @ USD 30/ person.  (Note: hardware and software needs are addressed under Activity 3.2.1)</t>
  </si>
  <si>
    <t>A service contract to develop localized promotional materials, including user manuals and media contents to be adopted into FFS  curricular and made accessible through the existing user interfaces Facebook, YouTube and mobile apps @ USD 12,000 for initial material development, and 20% of initial cost for annual updates and upgrades.</t>
  </si>
  <si>
    <t xml:space="preserve">The contract holder will work with the contract holder responsible for the clearinghouse under Sub-activity 2.3.1.1. </t>
  </si>
  <si>
    <t xml:space="preserve">Annual 1-day national-level training seminars  for a total of 1,200 pax, including meeting rooms, audio/video equipment, stationary supply, refreshments, lunch and transportation cost @ USD 35/ person/day. </t>
  </si>
  <si>
    <t>A service contract to design a set of four targeted training curricular, including training manuals and tools @ 40,000, and 20% of initial cost for annual updates.</t>
  </si>
  <si>
    <t>National Gender Specialist, with 17% of his/her time supporting this sub-activity, and also othe activities under component 3, SB4 level, @ USD 2,250/month</t>
  </si>
  <si>
    <t xml:space="preserve">Provide annual 2-day provincial training events for the curricular roll out and implementation for public extension officers (20 pax per province), including meeting rooms, audio/video equipment, stationary supply, refreshments, lunch and transportation and accommodation costs @ USD 35/ person/ day, plus 25 for transportation.  </t>
  </si>
  <si>
    <t>Co-finance. MAFF/PDAFF staff timeto conduct biannual training of public extension officers, etc.</t>
  </si>
  <si>
    <t>Co-finance. Transportation of MAFF/PDAFF staff timeto conduct biannual training of public extension officers, etc.</t>
  </si>
  <si>
    <t xml:space="preserve">Provide annual 2-day provincial-level training events for private extension providers (15 pax per province)  in 24 districts, including meeting rooms, audio/video equipment, stationary supply, refreshments, lunch and transportation and accommodation costs @ USD 35/ person/ day. </t>
  </si>
  <si>
    <t>Biannual 3-day TOT  training at district level (15 representatives per cooperative/association/producer group/CF/union per year), including meeting rooms, audio/video equipment, stationary supply, refreshments, lunch and transportation costs @ USD50 /person/day, plus USD 25 for transportation.</t>
  </si>
  <si>
    <t xml:space="preserve">Direct cost support to procure materials for demonstration through biannual TOT events for target cooperatives, associations, producer groups, CFs and unions in relation to inter-value chain roadmaps and action/business plans of cooperatives/associations/producer groups/CPAs/CFs/unions @ USD 17,000/province/yr.  </t>
  </si>
  <si>
    <t>Biannual 3-day TOT  training at district level (15 representatives per CPA per year), including meeting rooms, audio/video equipment, stationary supply, refreshments, lunch and transportation costs @ USD50 /person/day, plus USD 25 for transportation.</t>
  </si>
  <si>
    <t xml:space="preserve">Direct cost support to procure materials for demonstration through biannual TOT events for CPAs in relation to inter-value chain roadmaps and action/business plans of cooperatives/associations/producer groups/CPAs/CFs/unions @ USD 13,000/province/yr.  </t>
  </si>
  <si>
    <t>Co-finance. MoE/PDoE staff time to support the TOT events and post TOT activities through regular extension services.</t>
  </si>
  <si>
    <t>Co-finance. Transportation of MoE/PDoE to support the TOT events and post TOT activities through regular extension services.</t>
  </si>
  <si>
    <t xml:space="preserve">Annual expert meetings (45 pax) to review the progress of business plan implementation and FARM accounts to select 10-15 beneficiary  cooperatives/associations/producer groups/CPAs/CFs/unions per year  to host demonstration sites, including meeting rooms, audio/video equipment, stationary supply, refreshments, lunch and transportation costs @ USD 30/ person/ day. </t>
  </si>
  <si>
    <t xml:space="preserve">Direct cost support for demonstration materials for a total of 100 sites @ USD 2,200/site. </t>
  </si>
  <si>
    <t xml:space="preserve">for cooperatives, associations, producers groups and CFs </t>
  </si>
  <si>
    <t xml:space="preserve">Co-finance. MAFF/PDAFF staff time to support demonstration sites and provide extension support @ USD 61,096/ yr.  </t>
  </si>
  <si>
    <t xml:space="preserve">Co-finance. Transportation of MAFF/PDAFF to support demonstration sites and provide extension support @ USD 61,096/ yr.  </t>
  </si>
  <si>
    <t>One national expert to review the 20 pre-selected CPAs and CFs to prepare a draft IWM framework with key activities and monitoring and evaluation strategies.</t>
  </si>
  <si>
    <t>In-country travel for the national  @ USD 1000 for transportation for all, and USD 75 for DSA x 5, 6 trips.</t>
  </si>
  <si>
    <t xml:space="preserve">Meetings between district administrations to agree on an IWM framework (25 pax), including meeting rooms, audio/video equipment, stationary supply, refreshments, lunch and transportation costs @ USD 30/ person/ day. </t>
  </si>
  <si>
    <t>Carry out consultations with the 16 CPAs and 4 CFs in a manner that respects safeguards and rights holders in accordance with FAO and GCF safeguard policies (including FPIC Manual and Voluntary Guidelines on Governance of Tenure, etc.) to identify specific terms of engagement and site-specific restoration and protection plans @ USD 15,000 /CPA/CF</t>
  </si>
  <si>
    <t>Co-finance. MoE/PDoE/district staff to support establishment of an inter-district IWM framework to identify priority areas and interventions for restoring and protecting critical catchment forests, etc. 120 person.month * USD 450 per month</t>
  </si>
  <si>
    <t>MoE/PDoE/district/commune/village extension staff time and resources to promote agricultural insurance through FFS curricular, demonstration sites, etc. @ USD 10,000/yr.</t>
  </si>
  <si>
    <t>Co-finance. Transportation of MoE/PDoE/district staff to support establishment of an inter-district IWM framework to identify priority areas and interventions for restoring and protecting critical catchment forests, etc</t>
  </si>
  <si>
    <t>A service contract to design catchment  restoration and protection  training curricular for the 16 CPAs and 4 CFs and extension support services and annually review and update the curricular @ USD 35,000 for the program, 25% of initial cost for biennial updates.</t>
  </si>
  <si>
    <t>A service contract to organize biannual 2-day training workshops for PDE, PDAFF and district administration officers (35 pax) and CPA/CF members (3 representatives per CPA/CF: 60 pax), including meeting rooms, audio/video equipment, stationary supply, refreshments, lunch and transportation costs @ USD35 /person/day, plus USD 25 for transportation.</t>
  </si>
  <si>
    <t>A service contract to support the preparation, implementation and monitoring of the restoration and protection plans for 4 CPA/CFs  (activities include agroforestry, apiculture, eco-tourism, labor contracts for small infrastructure development, etc.) @ USD 18,225 per CPA/CF per year.</t>
  </si>
  <si>
    <t>Environmental &amp; Social Safeguard Specialist.  SB4 level @ USD 2,250 /month</t>
  </si>
  <si>
    <t>This expert will also cover other outputs and activities related to safeguards. (National Position: SB-4) @ USD 2,250 /month, including benefits)</t>
  </si>
  <si>
    <t>International consultant for preparing site-specific ESMP(s) based on ESMF at inception and at mid-term. Category A level, 210 days, @ USD 600/day</t>
  </si>
  <si>
    <t>This expert will also cover other outputs and activities related to safeguards.</t>
  </si>
  <si>
    <t>Travel and DSA for the international expert (USD 1,700 for airfare, USD 160 for DSA x 11 days, USD 160 for terminal cost)</t>
  </si>
  <si>
    <t>International mission travel, Safeguards work</t>
  </si>
  <si>
    <t>Living allowances for the international expert. @ USD 1,800/month</t>
  </si>
  <si>
    <t xml:space="preserve">ESMP consultation cost at national and local levels (a total of 200 pax), including meeting rooms, audio/video equipment, stationary supply, refreshments, lunch and transportation costs @ USD 15/ person/ day. </t>
  </si>
  <si>
    <t>At inception and annual updates</t>
  </si>
  <si>
    <t>In-country travel for the team of experts @ USD 1,000 for transportation for all, and USD 75 for DSA x 5 days x 2 pax</t>
  </si>
  <si>
    <t>In-country travel, Safeguards work</t>
  </si>
  <si>
    <t>A service contract to support the preparation, implementation and monitoring of the restoration and protection plans for 16 CPA   (activities include agroforestry, apiculture, eco-tourism, labor contracts for small infrastructure development, etc.) @ USD 20,000 per CPA/CF/yr.</t>
  </si>
  <si>
    <t>Watershed management specialist, supporting MoE to design and implement restoration and protection activities. SB4 level, @ USD 2,250/month</t>
  </si>
  <si>
    <t>Nat. Watershed management specialist (SB4, MoE)</t>
  </si>
  <si>
    <t>Operations Specialist (to be based at MoE) supporting MoE in activities operations under MoE.  SB4 level, @ USD 2,250/month</t>
  </si>
  <si>
    <t>Nat. Operations Specialist ( SB4, MoE)</t>
  </si>
  <si>
    <t>In-country travel @ USD 1,000 for transportation for all, and USD 75 for DSA x 5 days x 3 pax</t>
  </si>
  <si>
    <t>In-country travel</t>
  </si>
  <si>
    <t>Co-finance. MoE/PDoE  and district staff time to support the CPAs to implement and monitor their restoration and protection plans.</t>
  </si>
  <si>
    <t>Co-finance. Transportation of MoE/PDoE and district staff time to support the CPAs to implement and monitor their restoration and protection plans.</t>
  </si>
  <si>
    <t>A service contact to establish a methodological approach, monitoring system, data collection methods and a training program for operationalization @ USD 30,000 and 45% of initial cost for annal system administrator training aftercare, updates/upgrades.  (Note: hardware and software needs are addressed under Activity 3.2.1)</t>
  </si>
  <si>
    <t>Co-finance. Methodological inputs and technical support by IW/GCF-FAO</t>
  </si>
  <si>
    <t>FAO technical assistance on landscape restoration and agroforestry and related technical quality assurance, including engagement and rights, for Output 2.4</t>
  </si>
  <si>
    <t>TSS</t>
  </si>
  <si>
    <t>Mission travel for FAO technical team on landscape restoration and agroforestry (USD 1,700 for airfare, USD 160 for DSA x 6 days, USD 160 for terminal cost)</t>
  </si>
  <si>
    <t xml:space="preserve">TWG meetings to identify areas of improvement and recommended actions for improving the regulatory and institutional arrangements (approximately 40 pax), including a meeting room, audio/video equipment, stationery supply, refreshments, lunch, and transportation costs @ USD 30/ person.  </t>
  </si>
  <si>
    <t>This is coordinated with Sub-activity 2.1.2.1</t>
  </si>
  <si>
    <t>A team of three national experts to identify capacity gaps and gap-filling actions in the regulatory and institutional environment for the certification programs selected under Activity 2.1.1. 210 days, @ USD 300/day</t>
  </si>
  <si>
    <t>PSA.NAT This contract  might be combined with the contract under Sub-Activity 2.1.2.1</t>
  </si>
  <si>
    <t xml:space="preserve">National-level stakeholder validation of the regulatory and institutional arrangement upgrades (100 pax ), including a meeting room, audio/video equipment, stationary supply, refreshments, lunch and transportation costs @ USD 30 USD/person/day.  </t>
  </si>
  <si>
    <t>Co-finance: MAFF staff time</t>
  </si>
  <si>
    <t>Co-finance. MAFF staff time to advance the necessary adjustments in legal, regulatory and institutional conditions</t>
  </si>
  <si>
    <t>MAFF staff time and resources to advance the necessary adjustments in legal, regulatory and institutional conditions @ 15,000/yr.</t>
  </si>
  <si>
    <t xml:space="preserve">Working group meetings to define the scope of assessment for developing a lending scorecard and review and approve technical  recommendations and products (25pax), including a meeting room, audio/video equipment, stationary supply, refreshments, lunch and transportation costs @ USD 30 USD/person/day.  </t>
  </si>
  <si>
    <t>LOA with ARDB</t>
  </si>
  <si>
    <t>A service contract to design a scorecard system, a  use manual and training tools @40,000  and 30% of initial cost for annual updates/upgrades</t>
  </si>
  <si>
    <t>International expert to provide technical backstopping to the service provider for the scorecard development. Category A level, 45 days, @ USD 600/day</t>
  </si>
  <si>
    <t>Intl Consultant- score card development</t>
  </si>
  <si>
    <t>Travel and DSA for the international experts (USD 1,700 for airfare, USD 160 for DSA x 11 days, USD 160 for terminal cost).</t>
  </si>
  <si>
    <t>Living allowances for the  international expert, @ USD 1,800 per month</t>
  </si>
  <si>
    <t>Living allowances (1800$/month)</t>
  </si>
  <si>
    <t>Senior Project Officer on climate-resilient value chain and business development  to oversee, backstop and quality assure enabling policy and institutional condition building. P-5 or equivalent, @ USD 20,515/month for 5 months</t>
  </si>
  <si>
    <t>National Technical Advisor to lead and coordinate  with government counterparts and provide technical advices (17% under component 3). SB5 level, @ USD 3,100/month</t>
  </si>
  <si>
    <t>Procurement of computers, screen, accessories (3 units) for staff under component 3</t>
  </si>
  <si>
    <t>IT equipmentfFor staff under component 3</t>
  </si>
  <si>
    <t xml:space="preserve">Bilateral meetings (10 pax) with potential private financial institutions to operationalize the scorecard and climate-resilient lending portfolios through MoUs, including meetings room, audio/video equipment, stationary supply, refreshments, lunch and transportation costs @ USD 40 USD/person/day.  </t>
  </si>
  <si>
    <t xml:space="preserve">A service contract to conduct capacity needs assessment of ARDB on social and environmental policy and transparency and accountability guidelines and implementation status </t>
  </si>
  <si>
    <t>Consulting firm</t>
  </si>
  <si>
    <t>A service contract for the development of gap filling policies and guidelines on social and environmental policy and transparency and accountability</t>
  </si>
  <si>
    <t>A service contract to design and implement institutional capacity development training modules to ARDB in preparing, adopting, and operationalizing the scorecard system</t>
  </si>
  <si>
    <t>International Operations Officer to support  planning and operations of all activities under ouput 3.1, and 3.2. P3 level or equivalent, @ USD 15,000 per month for 3 months</t>
  </si>
  <si>
    <t>National Policy Analysis Advisor to provide policy advices to MAFF, MoE and other line ministires. SB5 level, @ USD 3,100/month</t>
  </si>
  <si>
    <t>Nat. Policy Analysis Advisor (SB5)</t>
  </si>
  <si>
    <t>Operational support (@ USD 7500/ province) for the four provinces to build PSPPSs through citizens forums   (materials, printing, resource persons costs, etc.).</t>
  </si>
  <si>
    <t>Co-finance. MoE/PDoE staff time  to strengthen the provincial public forum mechanisms</t>
  </si>
  <si>
    <t>MoE/PDoE staff time and resources to produce and disseminate tailored agrometeorological advisory information to CPAs @ USD 10,250/yr.</t>
  </si>
  <si>
    <t xml:space="preserve">Meetings of the sub-committee to agree on its TOR, identify issues, commission and approve issue papers and submit to NCSD and NCDD to advance PSPPs and cross-sector coordination (25 pax), including meeting rooms, audio/video equipment, stationary supply, refreshments, lunch and transportation costs @ USD 30/ person/ day. </t>
  </si>
  <si>
    <t>Triannual issue papers prepared by groups of area experts @ USD 6,000/ issue paper. Some could be international experts depending on the issues chosen.</t>
  </si>
  <si>
    <t>Some could be international experts depending on the issues chosen.</t>
  </si>
  <si>
    <t>Co-finance: staff time to support sub-committee</t>
  </si>
  <si>
    <t xml:space="preserve">Part-time MoE liaison officer @ USD 1250/ month </t>
  </si>
  <si>
    <t xml:space="preserve">Expert working group meetings to identify the scope and functionality of LAMS, data needs, harmonization requirements, and roles and responsibilities and annually review progress and make recommendations  (25 pax), including meetings room, audio/video equipment, stationary supply, refreshments, lunch and transportation costs @ USD 30 USD/person/day.  </t>
  </si>
  <si>
    <t>Co-finance. MoE/PDoE staff time to support the establishment and functioning of expert working group.</t>
  </si>
  <si>
    <t>MoE/PDoE staff time and resources to support the TOT events and post TOT activities through regular extension services for CPAs @ USD 10,000/yr.</t>
  </si>
  <si>
    <t xml:space="preserve">Data-holders meetings to agree on data sharing arrangements and harmonization and annually review and update the agreements (approximately 25 pax), including a meeting room, audio/video equipment, stationary supply, refreshments, lunch and transportation, @ USD 30/ person. </t>
  </si>
  <si>
    <t>A service contract to design LAMS, including a SOP, system management and user manuals, and network of databases, through extensive stakeholder consultations and annually upgrade LAMS with a web interface @ USD 30,000 for the system, plus 40% of initial cost for biennial updates, system management training.</t>
  </si>
  <si>
    <t>A service contract to procure and install hardware and software for LAMS, @ 15,000, plus system management training and aftercare services (10% of initial cost annually)</t>
  </si>
  <si>
    <t>Procurement of tablets</t>
  </si>
  <si>
    <t xml:space="preserve">IT equipment </t>
  </si>
  <si>
    <t>Project inception, mid-term review and final workshop, @ USD 8,000 per workshop</t>
  </si>
  <si>
    <t>Provincial level inception workshop and reflection workshop, @ USD 2,500/workshop</t>
  </si>
  <si>
    <t>National Communication Specialist with 17% of his/her time to support activities under component 3. SB4 level, @ USD 2,250/month</t>
  </si>
  <si>
    <t xml:space="preserve">Annual one -week training  of LAMS system analysts and administrators (a total of 150 pax), including a meeting room, audio/video equipment, stationary supply, refreshments, lunch and transportation, @ USD200/person/training. </t>
  </si>
  <si>
    <t>Co-finance. MoE staff time to support the joint web platform and  maintain data collection and analytical capacities under LAMS in partnership with MAFF</t>
  </si>
  <si>
    <t>MoE staff time and resources to host the  joint web platform and  maintain data collection and analytical capacities under LAMS in partnership with MAFF @ 15,000/yr.</t>
  </si>
  <si>
    <t>A service contract to refine the predictive models, develop a training program for MAFF and MOWRAM staff to conduct regular updates and refinements @ USD 30,000 and 45% of initial cost for annual updates/upgrades</t>
  </si>
  <si>
    <t>International investment plan advisor. Categoory B level, 462 days, @ USD 450/day</t>
  </si>
  <si>
    <t>Intl consultant (investment plan), Cat B</t>
  </si>
  <si>
    <t>Travel and DSA for the international investment plan advisor</t>
  </si>
  <si>
    <t>Living allowances for the international investment plan advisor, @ USD 1,800/day</t>
  </si>
  <si>
    <t>Natonal GIS Advisor to work with ICRISAT to develop landscape level agroecology monitoring and to develop geospatial information products to inform MAFF/MoE investment planning. SB5 level, @ USD 3,100/month</t>
  </si>
  <si>
    <t>Nat. GIS Advisor (SB5)</t>
  </si>
  <si>
    <t>Natonal GIS associate to assist GIS advisor working with ICRISAT to develop landscape level agroecology monitoring and to develop geospatial information products to inform MAFF/MoE investment planning. SB3 level, @ USD 1,500/month</t>
  </si>
  <si>
    <t>Nat. GIS Associate (SB3)</t>
  </si>
  <si>
    <t>Annual one-week training of MAFF and MOWRAM staff on the predictive model development and analytical enhancement through AquaCrop and AEZ methodology (a total of 100 pax), including a meeting room, audio/video equipment, stationary supply, refreshments, lunch and transportation, @ USD 300/person/training.</t>
  </si>
  <si>
    <t xml:space="preserve">Design awareness materials including social media contents, and a end-user training program @ USD 20,000 and 30 % of initial cost for annual updates/upgrades. </t>
  </si>
  <si>
    <t>This contract  might be combined with the contract under Sub-Activity 3.2.1.3.</t>
  </si>
  <si>
    <t>Biannual 1-day end-user awareness and training events (a total of 2,500 end-users), including a meeting room, audio/video equipment, stationary supply, refreshments, lunch and transportation, @ USD 25/person.</t>
  </si>
  <si>
    <t>National M&amp;E specialist  to implement MEAL plans. SB4 level @ USD 2250/month</t>
  </si>
  <si>
    <t>MEAL- Nat. M&amp;E Specialist (SB-4)</t>
  </si>
  <si>
    <t>National M&amp;E assistant  to assist implementing MEAL plans. SB2 level @ USD 1,000/month</t>
  </si>
  <si>
    <t>MEAL- Nat. M&amp;E assistant (SB-2)</t>
  </si>
  <si>
    <t>International technical advisor for MEAL to support the development of MEAL strategy, MEAL system, and build projec team capacity to implement the MEAL plan. Category B level, 450 days, @ USD 450/day</t>
  </si>
  <si>
    <t>MEAL- Intl consultant, Cat B</t>
  </si>
  <si>
    <t>Living allowances for the international technical advisor for MEAL, @ USD 1,800/month</t>
  </si>
  <si>
    <t>MEAL- Living allowances (1800$/month)</t>
  </si>
  <si>
    <t>Travel and DSA for the international technical advisor for MEAL</t>
  </si>
  <si>
    <t>MEAL- International mission travel (3,000$/trip)</t>
  </si>
  <si>
    <t>Service contracts to conduct independent baseline, mideline and endline surveys/data collection and analysis (60,000 for baseline, 60,000 for mideline and 60,000 for endline)</t>
  </si>
  <si>
    <t>MEAL- LOA with National University</t>
  </si>
  <si>
    <t>Service contracts to conduct beneficiary feedback and impact surveys to generate evaluative data for project specific indicators as defined in the M&amp;E plan</t>
  </si>
  <si>
    <t>A Service contract to conduct baseline assessment of GHG emissionss from the four target crop commodities in the project area, monitor GHG emission reductions with improved management practices introduced by the project</t>
  </si>
  <si>
    <t>MEAL- LOA with International Research Institute</t>
  </si>
  <si>
    <t>Head of Operations, P4 or equivalent, @ USD 1,700 for 17 months</t>
  </si>
  <si>
    <t>Head of Operations (P4 or equivalent)</t>
  </si>
  <si>
    <t>International Operations Officer.  P3 level or equivalent, @ USD 15,000/month for 12 months</t>
  </si>
  <si>
    <t>Procurement/Grant Specialist. SB4 level, @ USD 2,250/month</t>
  </si>
  <si>
    <t>Procurement/Grant Associate. SB3 level, @ USD 1,500/month</t>
  </si>
  <si>
    <t>Nat. Procurement/Grant Associate</t>
  </si>
  <si>
    <t xml:space="preserve">Operations Officer. SB4 level, @ USD 2,250/month </t>
  </si>
  <si>
    <t>Nat. Operations Officer</t>
  </si>
  <si>
    <t xml:space="preserve">Finance Specialist. SB4 level, @ USD 2,250/month </t>
  </si>
  <si>
    <t>Nat. Finance Specialist</t>
  </si>
  <si>
    <t>Finance Associate. SB3 level, @ USD 1,500/month</t>
  </si>
  <si>
    <t>Nat. Finance Associate</t>
  </si>
  <si>
    <t xml:space="preserve">HR Specialist. SB4 level, @ USD 2,250/month </t>
  </si>
  <si>
    <t>Nat. HR Specialist</t>
  </si>
  <si>
    <t>Admin Associate.  SB3 level, @ USD 1,500/month</t>
  </si>
  <si>
    <t>Nat. Admin Associate</t>
  </si>
  <si>
    <t xml:space="preserve">Project driver. SB1 level, @ USD 600/month </t>
  </si>
  <si>
    <t>Nat. Project driver</t>
  </si>
  <si>
    <t>GoE (office supplies, printing, office operations and maintenance, communications - phone cards for project team, internet, other utilities) for PMU, and four satelite offices in the four target provinces</t>
  </si>
  <si>
    <t>Co-finance (office space, water, electricitiy, trainings/meetings venue, and other related costs at national and sub-national level). Office space (PMU hosted at GDA, 4 satelite offices hosted by PDAFF in each target province, meeting rooms @ USD 2500/month</t>
  </si>
  <si>
    <t>Office space (PMU hosted at GDA, 4 satelite offices hosted by PDAFF in each target province, meeting rooms @ USD 3,000/month.</t>
  </si>
  <si>
    <t>Co-finance. MAFF management time: three senior officials of MAFF spending at least 15% of their time for project management. 3 people (700$/month/person) at 15% of their time</t>
  </si>
  <si>
    <t>3 people (700$/month/person) at 15% of their time</t>
  </si>
  <si>
    <t xml:space="preserve">Co-finance. MoE management time: three senior officials of MAFF spending at least 15% of their time for project management. 3 people (700$/month/person) at 15% of their time </t>
  </si>
  <si>
    <t xml:space="preserve">Co-finance. PDAFF management time: two senior officials of PDAFF per province spending at least 15% of their time for project management. 8 people (2 per province, 600$/month/person) at 15% of their time </t>
  </si>
  <si>
    <t>8 people (2 per province, 600$/month/person) at 15% of their time</t>
  </si>
  <si>
    <t xml:space="preserve">Co-finance. PDoE management time: two senior officials of PDoE per province spending at least 15% of their time for project management. 8 people (2 per province, 600$/month/person) at 15% of their time </t>
  </si>
  <si>
    <t>Budget Summary</t>
  </si>
  <si>
    <t>Activity, Output, Outcome</t>
  </si>
  <si>
    <t>Year 1</t>
  </si>
  <si>
    <t>Year 2</t>
  </si>
  <si>
    <t>Year 3</t>
  </si>
  <si>
    <t>Year 4</t>
  </si>
  <si>
    <t>Year 5</t>
  </si>
  <si>
    <t>Year 6</t>
  </si>
  <si>
    <t>Total</t>
  </si>
  <si>
    <t>Outcome 1</t>
  </si>
  <si>
    <t>Outcome 2</t>
  </si>
  <si>
    <t>Outcome 3</t>
  </si>
  <si>
    <t xml:space="preserve">Total </t>
  </si>
  <si>
    <t>GCF grant by EE</t>
  </si>
  <si>
    <t>check</t>
  </si>
  <si>
    <t>By output</t>
  </si>
  <si>
    <t>Output 1.1</t>
  </si>
  <si>
    <t>Output 2.1</t>
  </si>
  <si>
    <t>Output 2.2</t>
  </si>
  <si>
    <t>Output 2.3</t>
  </si>
  <si>
    <t>Output 2.4</t>
  </si>
  <si>
    <t>Output 3.1</t>
  </si>
  <si>
    <t>Output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</si>
</sst>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_(* #,##0.0000_);_(* \(#,##0.0000\);_(* &quot;-&quot;??_);_(@_)"/>
    <numFmt numFmtId="166" formatCode="0.0"/>
  </numFmts>
  <fonts count="12">
    <font>
      <sz val="12"/>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2"/>
      <color theme="0"/>
      <name val="Calibri"/>
      <family val="2"/>
      <scheme val="minor"/>
    </font>
    <font>
      <sz val="8"/>
      <name val="Calibri"/>
      <family val="2"/>
      <scheme val="minor"/>
    </font>
    <font>
      <sz val="12"/>
      <color rgb="FFFF0000"/>
      <name val="Calibri"/>
      <family val="2"/>
      <scheme val="minor"/>
    </font>
    <font>
      <sz val="12"/>
      <name val="Calibri"/>
      <family val="2"/>
      <scheme val="minor"/>
    </font>
    <font>
      <b/>
      <sz val="12"/>
      <name val="Calibri"/>
      <family val="2"/>
      <scheme val="minor"/>
    </font>
    <font>
      <b/>
      <sz val="14"/>
      <color theme="0"/>
      <name val="Calibri"/>
      <family val="2"/>
      <scheme val="minor"/>
    </font>
    <font>
      <sz val="18"/>
      <name val="Calibri"/>
      <family val="2"/>
      <scheme val="minor"/>
    </font>
    <font>
      <b/>
      <sz val="20"/>
      <name val="Calibri"/>
      <family val="2"/>
      <scheme val="minor"/>
    </font>
  </fonts>
  <fills count="19">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
      <patternFill patternType="solid">
        <fgColor theme="5" tint="0.59999389629810485"/>
        <bgColor indexed="64"/>
      </patternFill>
    </fill>
    <fill>
      <patternFill patternType="solid">
        <fgColor theme="7" tint="-0.249977111117893"/>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rgb="FF00206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164" fontId="0" fillId="0" borderId="1" xfId="1" applyNumberFormat="1" applyFont="1" applyBorder="1"/>
    <xf numFmtId="164" fontId="0" fillId="2" borderId="1" xfId="1" applyNumberFormat="1" applyFont="1" applyFill="1" applyBorder="1"/>
    <xf numFmtId="164" fontId="0" fillId="3" borderId="1" xfId="1" applyNumberFormat="1" applyFont="1" applyFill="1" applyBorder="1"/>
    <xf numFmtId="164" fontId="0" fillId="4" borderId="1" xfId="1" applyNumberFormat="1" applyFont="1" applyFill="1" applyBorder="1"/>
    <xf numFmtId="164" fontId="0" fillId="5" borderId="1" xfId="1" applyNumberFormat="1" applyFont="1" applyFill="1" applyBorder="1"/>
    <xf numFmtId="164" fontId="0" fillId="6" borderId="1" xfId="1" applyNumberFormat="1" applyFont="1" applyFill="1" applyBorder="1"/>
    <xf numFmtId="164" fontId="3" fillId="7" borderId="1" xfId="1" applyNumberFormat="1" applyFont="1" applyFill="1" applyBorder="1" applyAlignment="1">
      <alignment vertical="center"/>
    </xf>
    <xf numFmtId="0" fontId="0" fillId="0" borderId="1" xfId="0" applyBorder="1"/>
    <xf numFmtId="164" fontId="3" fillId="7" borderId="6" xfId="1" applyNumberFormat="1" applyFont="1" applyFill="1" applyBorder="1" applyAlignment="1">
      <alignment vertical="center"/>
    </xf>
    <xf numFmtId="0" fontId="0" fillId="10" borderId="0" xfId="0" applyFill="1"/>
    <xf numFmtId="164" fontId="6" fillId="10" borderId="0" xfId="0" applyNumberFormat="1" applyFont="1" applyFill="1"/>
    <xf numFmtId="164" fontId="0" fillId="0" borderId="1" xfId="0" applyNumberFormat="1" applyBorder="1"/>
    <xf numFmtId="164" fontId="2" fillId="8" borderId="0" xfId="1" applyNumberFormat="1" applyFont="1" applyFill="1"/>
    <xf numFmtId="164" fontId="4" fillId="8" borderId="0" xfId="1" applyNumberFormat="1" applyFont="1" applyFill="1"/>
    <xf numFmtId="164" fontId="0" fillId="0" borderId="0" xfId="0" applyNumberFormat="1"/>
    <xf numFmtId="0" fontId="7" fillId="0" borderId="0" xfId="0" applyFont="1"/>
    <xf numFmtId="0" fontId="7" fillId="0" borderId="0" xfId="0" applyFont="1" applyAlignment="1">
      <alignment horizontal="right"/>
    </xf>
    <xf numFmtId="0" fontId="8" fillId="0" borderId="0" xfId="0" applyFont="1"/>
    <xf numFmtId="164" fontId="7" fillId="0" borderId="0" xfId="1" applyNumberFormat="1" applyFont="1" applyFill="1" applyProtection="1"/>
    <xf numFmtId="0" fontId="8" fillId="0" borderId="0" xfId="0" applyFont="1" applyAlignment="1">
      <alignment horizontal="center" vertical="center" wrapText="1"/>
    </xf>
    <xf numFmtId="0" fontId="7" fillId="0" borderId="0" xfId="0" applyFont="1" applyAlignment="1">
      <alignment horizontal="center"/>
    </xf>
    <xf numFmtId="164" fontId="7" fillId="11" borderId="0" xfId="1" applyNumberFormat="1" applyFont="1" applyFill="1" applyProtection="1"/>
    <xf numFmtId="164" fontId="8" fillId="11" borderId="0" xfId="1" applyNumberFormat="1" applyFont="1" applyFill="1" applyAlignment="1" applyProtection="1">
      <alignment horizontal="center" vertical="center" wrapText="1"/>
    </xf>
    <xf numFmtId="0" fontId="8" fillId="0" borderId="1" xfId="0" applyFont="1" applyBorder="1" applyAlignment="1">
      <alignment horizontal="center" vertical="center" wrapText="1"/>
    </xf>
    <xf numFmtId="164" fontId="8" fillId="0" borderId="1" xfId="1" applyNumberFormat="1" applyFont="1" applyFill="1" applyBorder="1" applyAlignment="1" applyProtection="1">
      <alignment vertical="center" wrapText="1"/>
    </xf>
    <xf numFmtId="164" fontId="8" fillId="0" borderId="1" xfId="1" applyNumberFormat="1" applyFont="1" applyFill="1" applyBorder="1" applyAlignment="1" applyProtection="1">
      <alignment horizontal="center" vertical="center" wrapText="1"/>
    </xf>
    <xf numFmtId="0" fontId="7" fillId="0" borderId="1" xfId="0" applyFont="1" applyBorder="1"/>
    <xf numFmtId="164" fontId="3" fillId="7" borderId="2" xfId="1" applyNumberFormat="1" applyFont="1" applyFill="1" applyBorder="1" applyAlignment="1">
      <alignment vertical="center"/>
    </xf>
    <xf numFmtId="0" fontId="9" fillId="12" borderId="0" xfId="0" applyFont="1" applyFill="1"/>
    <xf numFmtId="0" fontId="9" fillId="12" borderId="0" xfId="0" applyFont="1" applyFill="1" applyAlignment="1">
      <alignment horizontal="center"/>
    </xf>
    <xf numFmtId="0" fontId="9" fillId="12" borderId="0" xfId="0" applyFont="1" applyFill="1" applyAlignment="1">
      <alignment horizontal="right"/>
    </xf>
    <xf numFmtId="164" fontId="9" fillId="12" borderId="0" xfId="1" applyNumberFormat="1" applyFont="1" applyFill="1" applyProtection="1"/>
    <xf numFmtId="0" fontId="7" fillId="13" borderId="1" xfId="0" applyFont="1" applyFill="1" applyBorder="1"/>
    <xf numFmtId="0" fontId="7" fillId="13" borderId="1" xfId="0" applyFont="1" applyFill="1" applyBorder="1" applyAlignment="1">
      <alignment horizontal="center"/>
    </xf>
    <xf numFmtId="0" fontId="7" fillId="13" borderId="1" xfId="0" applyFont="1" applyFill="1" applyBorder="1" applyAlignment="1">
      <alignment horizontal="right"/>
    </xf>
    <xf numFmtId="164" fontId="7" fillId="13" borderId="1" xfId="1" applyNumberFormat="1" applyFont="1" applyFill="1" applyBorder="1" applyProtection="1"/>
    <xf numFmtId="0" fontId="7" fillId="14" borderId="1" xfId="0" applyFont="1" applyFill="1" applyBorder="1"/>
    <xf numFmtId="0" fontId="7" fillId="14" borderId="1" xfId="0" applyFont="1" applyFill="1" applyBorder="1" applyAlignment="1">
      <alignment horizontal="center"/>
    </xf>
    <xf numFmtId="0" fontId="7" fillId="14" borderId="1" xfId="0" applyFont="1" applyFill="1" applyBorder="1" applyAlignment="1">
      <alignment horizontal="right"/>
    </xf>
    <xf numFmtId="164" fontId="7" fillId="14" borderId="1" xfId="1" applyNumberFormat="1" applyFont="1" applyFill="1" applyBorder="1" applyProtection="1"/>
    <xf numFmtId="1" fontId="7" fillId="14" borderId="1" xfId="0" applyNumberFormat="1" applyFont="1" applyFill="1" applyBorder="1"/>
    <xf numFmtId="1" fontId="7" fillId="13" borderId="1" xfId="0" applyNumberFormat="1" applyFont="1" applyFill="1" applyBorder="1"/>
    <xf numFmtId="0" fontId="7" fillId="13" borderId="8" xfId="0" applyFont="1" applyFill="1" applyBorder="1"/>
    <xf numFmtId="0" fontId="7" fillId="15" borderId="1" xfId="0" applyFont="1" applyFill="1" applyBorder="1"/>
    <xf numFmtId="0" fontId="7" fillId="0" borderId="1" xfId="0" applyFont="1" applyBorder="1" applyAlignment="1">
      <alignment horizontal="center"/>
    </xf>
    <xf numFmtId="0" fontId="7" fillId="17" borderId="1" xfId="0" applyFont="1" applyFill="1" applyBorder="1"/>
    <xf numFmtId="0" fontId="7" fillId="17" borderId="1" xfId="0" applyFont="1" applyFill="1" applyBorder="1" applyAlignment="1">
      <alignment horizontal="right"/>
    </xf>
    <xf numFmtId="164" fontId="7" fillId="17" borderId="1" xfId="1" applyNumberFormat="1" applyFont="1" applyFill="1" applyBorder="1" applyProtection="1"/>
    <xf numFmtId="164" fontId="7" fillId="17" borderId="0" xfId="1" applyNumberFormat="1" applyFont="1" applyFill="1" applyProtection="1"/>
    <xf numFmtId="0" fontId="7" fillId="17" borderId="1" xfId="0" applyFont="1" applyFill="1" applyBorder="1" applyAlignment="1">
      <alignment horizontal="center"/>
    </xf>
    <xf numFmtId="164" fontId="0" fillId="14" borderId="1" xfId="1" applyNumberFormat="1" applyFont="1" applyFill="1" applyBorder="1"/>
    <xf numFmtId="0" fontId="3" fillId="0" borderId="0" xfId="0" applyFont="1"/>
    <xf numFmtId="0" fontId="0" fillId="18" borderId="1" xfId="0" applyFill="1" applyBorder="1"/>
    <xf numFmtId="164" fontId="0" fillId="18" borderId="1" xfId="0" applyNumberFormat="1" applyFill="1" applyBorder="1"/>
    <xf numFmtId="0" fontId="7" fillId="3" borderId="0" xfId="0" applyFont="1" applyFill="1"/>
    <xf numFmtId="0" fontId="7" fillId="3" borderId="0" xfId="0" applyFont="1" applyFill="1" applyAlignment="1">
      <alignment horizontal="center"/>
    </xf>
    <xf numFmtId="0" fontId="7" fillId="3" borderId="0" xfId="0" applyFont="1" applyFill="1" applyAlignment="1">
      <alignment horizontal="right"/>
    </xf>
    <xf numFmtId="164" fontId="7" fillId="3" borderId="0" xfId="1" applyNumberFormat="1" applyFont="1" applyFill="1" applyProtection="1"/>
    <xf numFmtId="0" fontId="6" fillId="15" borderId="1" xfId="0" applyFont="1" applyFill="1" applyBorder="1"/>
    <xf numFmtId="164" fontId="6" fillId="11" borderId="0" xfId="1" applyNumberFormat="1" applyFont="1" applyFill="1" applyProtection="1"/>
    <xf numFmtId="0" fontId="6" fillId="0" borderId="0" xfId="0" applyFont="1"/>
    <xf numFmtId="165" fontId="7" fillId="0" borderId="0" xfId="1" applyNumberFormat="1" applyFont="1" applyFill="1" applyProtection="1"/>
    <xf numFmtId="164" fontId="7" fillId="0" borderId="0" xfId="0" applyNumberFormat="1" applyFont="1"/>
    <xf numFmtId="2" fontId="7" fillId="13" borderId="1" xfId="0" applyNumberFormat="1" applyFont="1" applyFill="1" applyBorder="1"/>
    <xf numFmtId="166" fontId="7" fillId="13" borderId="1" xfId="0" applyNumberFormat="1" applyFont="1" applyFill="1" applyBorder="1"/>
    <xf numFmtId="166" fontId="7" fillId="14" borderId="1" xfId="0" applyNumberFormat="1" applyFont="1" applyFill="1" applyBorder="1"/>
    <xf numFmtId="164" fontId="0" fillId="0" borderId="1" xfId="1" applyNumberFormat="1" applyFont="1" applyFill="1" applyBorder="1"/>
    <xf numFmtId="0" fontId="0" fillId="14" borderId="0" xfId="0" applyFill="1"/>
    <xf numFmtId="0" fontId="11" fillId="15" borderId="8"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 xfId="0" applyFont="1" applyFill="1" applyBorder="1" applyAlignment="1">
      <alignment horizontal="center" vertical="center" wrapText="1"/>
    </xf>
    <xf numFmtId="0" fontId="11" fillId="13" borderId="9" xfId="0" applyFont="1" applyFill="1" applyBorder="1" applyAlignment="1">
      <alignment horizontal="center" vertical="center"/>
    </xf>
    <xf numFmtId="0" fontId="11" fillId="13" borderId="10" xfId="0" applyFont="1" applyFill="1" applyBorder="1" applyAlignment="1">
      <alignment horizontal="center" vertical="center"/>
    </xf>
    <xf numFmtId="0" fontId="11" fillId="13" borderId="11" xfId="0" applyFont="1" applyFill="1" applyBorder="1" applyAlignment="1">
      <alignment horizontal="center" vertical="center"/>
    </xf>
    <xf numFmtId="0" fontId="11" fillId="13" borderId="4" xfId="0" applyFont="1" applyFill="1" applyBorder="1" applyAlignment="1">
      <alignment horizontal="center" vertical="center"/>
    </xf>
    <xf numFmtId="0" fontId="10" fillId="16" borderId="8" xfId="0" applyFont="1" applyFill="1" applyBorder="1" applyAlignment="1">
      <alignment horizontal="center" vertical="center" wrapText="1"/>
    </xf>
    <xf numFmtId="0" fontId="10" fillId="16" borderId="2" xfId="0" applyFont="1" applyFill="1" applyBorder="1" applyAlignment="1">
      <alignment horizontal="center" vertical="center" wrapText="1"/>
    </xf>
    <xf numFmtId="0" fontId="10" fillId="16" borderId="6" xfId="0" applyFont="1" applyFill="1" applyBorder="1" applyAlignment="1">
      <alignment horizontal="center" vertical="center" wrapText="1"/>
    </xf>
    <xf numFmtId="0" fontId="11" fillId="15" borderId="9" xfId="0" applyFont="1" applyFill="1" applyBorder="1" applyAlignment="1">
      <alignment horizontal="center" vertical="center" wrapText="1"/>
    </xf>
    <xf numFmtId="0" fontId="11" fillId="15" borderId="10"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4" xfId="0" applyFont="1" applyFill="1" applyBorder="1" applyAlignment="1">
      <alignment horizontal="center" vertical="center" wrapText="1"/>
    </xf>
    <xf numFmtId="164" fontId="2" fillId="9" borderId="1" xfId="1" applyNumberFormat="1" applyFont="1" applyFill="1" applyBorder="1" applyAlignment="1">
      <alignment horizontal="center"/>
    </xf>
    <xf numFmtId="164" fontId="3" fillId="7" borderId="4" xfId="1" applyNumberFormat="1" applyFont="1" applyFill="1" applyBorder="1" applyAlignment="1">
      <alignment horizontal="center" vertical="center" wrapText="1"/>
    </xf>
    <xf numFmtId="164" fontId="3" fillId="7" borderId="5" xfId="1" applyNumberFormat="1" applyFont="1" applyFill="1" applyBorder="1" applyAlignment="1">
      <alignment horizontal="center" vertical="center" wrapText="1"/>
    </xf>
    <xf numFmtId="164" fontId="2" fillId="9" borderId="7" xfId="1" applyNumberFormat="1" applyFont="1" applyFill="1" applyBorder="1" applyAlignment="1">
      <alignment horizontal="center"/>
    </xf>
    <xf numFmtId="164" fontId="2" fillId="9" borderId="3" xfId="1" applyNumberFormat="1"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colors>
    <mruColors>
      <color rgb="FF00FFFF"/>
      <color rgb="FFCCFF33"/>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fao-my.sharepoint.com/personal/hui_ren_fao_org/Documents/Documents/GCF-RAP/cambodia/cic3/Annex/Annex%204_GCF%20PEARL_03082029__submit%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arl"/>
      <sheetName val="budget notes"/>
      <sheetName val="summary_acti"/>
      <sheetName val="summary_sub-acti"/>
    </sheetNames>
    <sheetDataSet>
      <sheetData sheetId="0">
        <row r="4">
          <cell r="F4" t="str">
            <v>Sub-Activity 1.1.1.1</v>
          </cell>
          <cell r="H4" t="str">
            <v>GCF</v>
          </cell>
          <cell r="S4">
            <v>50400</v>
          </cell>
          <cell r="T4">
            <v>0</v>
          </cell>
          <cell r="U4">
            <v>0</v>
          </cell>
          <cell r="V4">
            <v>0</v>
          </cell>
          <cell r="W4">
            <v>0</v>
          </cell>
          <cell r="X4">
            <v>0</v>
          </cell>
          <cell r="Y4">
            <v>50400</v>
          </cell>
          <cell r="AB4" t="str">
            <v>FAO</v>
          </cell>
        </row>
        <row r="5">
          <cell r="F5" t="str">
            <v>Sub-Activity 1.1.1.1</v>
          </cell>
          <cell r="H5" t="str">
            <v>GCF</v>
          </cell>
          <cell r="S5">
            <v>5250</v>
          </cell>
          <cell r="T5">
            <v>0</v>
          </cell>
          <cell r="U5">
            <v>0</v>
          </cell>
          <cell r="V5">
            <v>0</v>
          </cell>
          <cell r="W5">
            <v>0</v>
          </cell>
          <cell r="X5">
            <v>0</v>
          </cell>
          <cell r="Y5">
            <v>5250</v>
          </cell>
          <cell r="AB5" t="str">
            <v>FAO</v>
          </cell>
        </row>
        <row r="6">
          <cell r="F6" t="str">
            <v>Sub-Activity 1.1.1.1</v>
          </cell>
          <cell r="H6" t="str">
            <v>GCF</v>
          </cell>
          <cell r="S6">
            <v>7200</v>
          </cell>
          <cell r="T6">
            <v>0</v>
          </cell>
          <cell r="U6">
            <v>0</v>
          </cell>
          <cell r="V6">
            <v>0</v>
          </cell>
          <cell r="W6">
            <v>0</v>
          </cell>
          <cell r="X6">
            <v>0</v>
          </cell>
          <cell r="Y6">
            <v>7200</v>
          </cell>
          <cell r="AB6" t="str">
            <v>FAO</v>
          </cell>
        </row>
        <row r="7">
          <cell r="F7" t="str">
            <v>Sub-Activity 1.1.1.1</v>
          </cell>
          <cell r="H7" t="str">
            <v>GCF</v>
          </cell>
          <cell r="S7">
            <v>9300</v>
          </cell>
          <cell r="T7">
            <v>9300</v>
          </cell>
          <cell r="U7">
            <v>9300</v>
          </cell>
          <cell r="V7">
            <v>9300</v>
          </cell>
          <cell r="W7">
            <v>9300</v>
          </cell>
          <cell r="X7">
            <v>9300</v>
          </cell>
          <cell r="Y7">
            <v>55800</v>
          </cell>
          <cell r="AB7" t="str">
            <v>FAO</v>
          </cell>
        </row>
        <row r="8">
          <cell r="F8" t="str">
            <v>Sub-Activity 1.1.1.1</v>
          </cell>
          <cell r="H8" t="str">
            <v>GCF</v>
          </cell>
          <cell r="S8">
            <v>6750</v>
          </cell>
          <cell r="T8">
            <v>6750</v>
          </cell>
          <cell r="U8">
            <v>6750</v>
          </cell>
          <cell r="V8">
            <v>6750</v>
          </cell>
          <cell r="W8">
            <v>6750</v>
          </cell>
          <cell r="X8">
            <v>6750</v>
          </cell>
          <cell r="Y8">
            <v>40500</v>
          </cell>
          <cell r="AB8" t="str">
            <v>FAO</v>
          </cell>
        </row>
        <row r="9">
          <cell r="F9" t="str">
            <v>Sub-Activity 1.1.1.1</v>
          </cell>
          <cell r="H9" t="str">
            <v>GCF</v>
          </cell>
          <cell r="S9">
            <v>6750</v>
          </cell>
          <cell r="T9">
            <v>6750</v>
          </cell>
          <cell r="U9">
            <v>6750</v>
          </cell>
          <cell r="V9">
            <v>6750</v>
          </cell>
          <cell r="W9">
            <v>6750</v>
          </cell>
          <cell r="X9">
            <v>6750</v>
          </cell>
          <cell r="Y9">
            <v>40500</v>
          </cell>
          <cell r="AB9" t="str">
            <v>FAO</v>
          </cell>
        </row>
        <row r="10">
          <cell r="F10" t="str">
            <v>Sub-Activity 1.1.1.2</v>
          </cell>
          <cell r="H10" t="str">
            <v>GCF</v>
          </cell>
          <cell r="S10">
            <v>48000</v>
          </cell>
          <cell r="T10">
            <v>0</v>
          </cell>
          <cell r="U10">
            <v>0</v>
          </cell>
          <cell r="V10">
            <v>0</v>
          </cell>
          <cell r="W10">
            <v>0</v>
          </cell>
          <cell r="X10">
            <v>0</v>
          </cell>
          <cell r="Y10">
            <v>48000</v>
          </cell>
          <cell r="AB10" t="str">
            <v>FAO</v>
          </cell>
        </row>
        <row r="11">
          <cell r="F11" t="str">
            <v>Sub-Activity 1.1.1.2</v>
          </cell>
          <cell r="H11" t="str">
            <v>GCF</v>
          </cell>
          <cell r="S11">
            <v>0</v>
          </cell>
          <cell r="T11">
            <v>112000</v>
          </cell>
          <cell r="U11">
            <v>0</v>
          </cell>
          <cell r="V11">
            <v>0</v>
          </cell>
          <cell r="W11">
            <v>0</v>
          </cell>
          <cell r="X11">
            <v>0</v>
          </cell>
          <cell r="Y11">
            <v>112000</v>
          </cell>
          <cell r="AB11" t="str">
            <v>FAO</v>
          </cell>
        </row>
        <row r="12">
          <cell r="F12" t="str">
            <v>Sub-Activity 1.1.1.2</v>
          </cell>
          <cell r="H12" t="str">
            <v>GCF</v>
          </cell>
          <cell r="S12">
            <v>0</v>
          </cell>
          <cell r="T12">
            <v>20000</v>
          </cell>
          <cell r="U12">
            <v>0</v>
          </cell>
          <cell r="V12">
            <v>0</v>
          </cell>
          <cell r="W12">
            <v>0</v>
          </cell>
          <cell r="X12">
            <v>0</v>
          </cell>
          <cell r="Y12">
            <v>20000</v>
          </cell>
          <cell r="AB12" t="str">
            <v>FAO</v>
          </cell>
        </row>
        <row r="13">
          <cell r="F13" t="str">
            <v>Sub-Activity 1.1.1.2</v>
          </cell>
          <cell r="H13" t="str">
            <v>GCF</v>
          </cell>
          <cell r="S13">
            <v>21060</v>
          </cell>
          <cell r="T13">
            <v>21060</v>
          </cell>
          <cell r="U13">
            <v>21060</v>
          </cell>
          <cell r="V13">
            <v>21060</v>
          </cell>
          <cell r="W13">
            <v>21060</v>
          </cell>
          <cell r="X13">
            <v>21060</v>
          </cell>
          <cell r="Y13">
            <v>126360</v>
          </cell>
          <cell r="AB13" t="str">
            <v>FAO</v>
          </cell>
        </row>
        <row r="14">
          <cell r="F14" t="str">
            <v>Sub-Activity 1.1.1.2</v>
          </cell>
          <cell r="H14" t="str">
            <v>GCF</v>
          </cell>
          <cell r="S14">
            <v>50000</v>
          </cell>
          <cell r="T14">
            <v>6000</v>
          </cell>
          <cell r="U14">
            <v>6000</v>
          </cell>
          <cell r="V14">
            <v>6000</v>
          </cell>
          <cell r="W14">
            <v>6000</v>
          </cell>
          <cell r="X14">
            <v>6000</v>
          </cell>
          <cell r="Y14">
            <v>80000</v>
          </cell>
          <cell r="AB14" t="str">
            <v>FAO</v>
          </cell>
        </row>
        <row r="15">
          <cell r="F15" t="str">
            <v>Sub-Activity 1.1.1.2</v>
          </cell>
          <cell r="H15" t="str">
            <v>GCF</v>
          </cell>
          <cell r="S15">
            <v>0</v>
          </cell>
          <cell r="T15">
            <v>20000</v>
          </cell>
          <cell r="U15">
            <v>20000</v>
          </cell>
          <cell r="V15">
            <v>20000</v>
          </cell>
          <cell r="W15">
            <v>20000</v>
          </cell>
          <cell r="X15">
            <v>20000</v>
          </cell>
          <cell r="Y15">
            <v>100000</v>
          </cell>
          <cell r="AB15" t="str">
            <v>FAO</v>
          </cell>
        </row>
        <row r="16">
          <cell r="F16" t="str">
            <v>Sub-Activity 1.1.1.3</v>
          </cell>
          <cell r="H16" t="str">
            <v>GCF</v>
          </cell>
          <cell r="S16">
            <v>24000</v>
          </cell>
          <cell r="T16">
            <v>15000</v>
          </cell>
          <cell r="U16">
            <v>15000</v>
          </cell>
          <cell r="V16">
            <v>6000</v>
          </cell>
          <cell r="W16">
            <v>6000</v>
          </cell>
          <cell r="X16">
            <v>4500</v>
          </cell>
          <cell r="Y16">
            <v>70500</v>
          </cell>
          <cell r="AB16" t="str">
            <v>FAO</v>
          </cell>
        </row>
        <row r="17">
          <cell r="F17" t="str">
            <v>Sub-Activity 1.1.1.3</v>
          </cell>
          <cell r="H17" t="str">
            <v>GCF</v>
          </cell>
          <cell r="S17">
            <v>3000</v>
          </cell>
          <cell r="T17">
            <v>3000</v>
          </cell>
          <cell r="U17">
            <v>3000</v>
          </cell>
          <cell r="V17">
            <v>3000</v>
          </cell>
          <cell r="W17">
            <v>3000</v>
          </cell>
          <cell r="X17">
            <v>3000</v>
          </cell>
          <cell r="Y17">
            <v>18000</v>
          </cell>
          <cell r="AB17" t="str">
            <v>FAO</v>
          </cell>
        </row>
        <row r="18">
          <cell r="F18" t="str">
            <v>Sub-Activity 1.1.1.3</v>
          </cell>
          <cell r="H18" t="str">
            <v>GCF</v>
          </cell>
          <cell r="S18">
            <v>0</v>
          </cell>
          <cell r="T18">
            <v>30000</v>
          </cell>
          <cell r="U18">
            <v>30000</v>
          </cell>
          <cell r="V18">
            <v>30000</v>
          </cell>
          <cell r="W18">
            <v>45000</v>
          </cell>
          <cell r="X18">
            <v>45000</v>
          </cell>
          <cell r="Y18">
            <v>180000</v>
          </cell>
          <cell r="AB18" t="str">
            <v>FAO</v>
          </cell>
        </row>
        <row r="19">
          <cell r="F19" t="str">
            <v>Sub-Activity 1.1.1.3</v>
          </cell>
          <cell r="H19" t="str">
            <v>GCF</v>
          </cell>
          <cell r="S19">
            <v>0</v>
          </cell>
          <cell r="T19">
            <v>0</v>
          </cell>
          <cell r="U19">
            <v>39518</v>
          </cell>
          <cell r="V19">
            <v>39518</v>
          </cell>
          <cell r="W19">
            <v>0</v>
          </cell>
          <cell r="X19">
            <v>0</v>
          </cell>
          <cell r="Y19">
            <v>79036</v>
          </cell>
          <cell r="AB19" t="str">
            <v>FAO</v>
          </cell>
        </row>
        <row r="20">
          <cell r="F20" t="str">
            <v>Sub-Activity 1.1.1.3</v>
          </cell>
          <cell r="H20" t="str">
            <v>GCF</v>
          </cell>
          <cell r="S20">
            <v>90000</v>
          </cell>
          <cell r="T20">
            <v>90000</v>
          </cell>
          <cell r="U20">
            <v>90000</v>
          </cell>
          <cell r="V20">
            <v>0</v>
          </cell>
          <cell r="W20">
            <v>0</v>
          </cell>
          <cell r="X20">
            <v>0</v>
          </cell>
          <cell r="Y20">
            <v>270000</v>
          </cell>
          <cell r="AB20" t="str">
            <v>FAO</v>
          </cell>
        </row>
        <row r="21">
          <cell r="F21" t="str">
            <v>Sub-Activity 1.1.2.1</v>
          </cell>
          <cell r="H21" t="str">
            <v>GCF</v>
          </cell>
          <cell r="S21">
            <v>39000</v>
          </cell>
          <cell r="T21">
            <v>7500</v>
          </cell>
          <cell r="U21">
            <v>0</v>
          </cell>
          <cell r="V21">
            <v>0</v>
          </cell>
          <cell r="W21">
            <v>0</v>
          </cell>
          <cell r="X21">
            <v>0</v>
          </cell>
          <cell r="Y21">
            <v>46500</v>
          </cell>
          <cell r="AB21" t="str">
            <v>MAFF</v>
          </cell>
        </row>
        <row r="22">
          <cell r="F22" t="str">
            <v>Sub-Activity 1.1.2.1</v>
          </cell>
          <cell r="H22" t="str">
            <v>GCF</v>
          </cell>
          <cell r="S22">
            <v>6000</v>
          </cell>
          <cell r="T22">
            <v>1500</v>
          </cell>
          <cell r="U22">
            <v>0</v>
          </cell>
          <cell r="V22">
            <v>0</v>
          </cell>
          <cell r="W22">
            <v>0</v>
          </cell>
          <cell r="X22">
            <v>0</v>
          </cell>
          <cell r="Y22">
            <v>7500</v>
          </cell>
          <cell r="AB22" t="str">
            <v>MAFF</v>
          </cell>
        </row>
        <row r="23">
          <cell r="F23" t="str">
            <v>Sub-Activity 1.1.2.1</v>
          </cell>
          <cell r="H23" t="str">
            <v>GCF</v>
          </cell>
          <cell r="S23">
            <v>1800</v>
          </cell>
          <cell r="T23">
            <v>5400</v>
          </cell>
          <cell r="U23">
            <v>0</v>
          </cell>
          <cell r="V23">
            <v>0</v>
          </cell>
          <cell r="W23">
            <v>0</v>
          </cell>
          <cell r="X23">
            <v>0</v>
          </cell>
          <cell r="Y23">
            <v>7200</v>
          </cell>
          <cell r="AB23" t="str">
            <v>MAFF</v>
          </cell>
        </row>
        <row r="24">
          <cell r="F24" t="str">
            <v>Sub-Activity 1.1.2.1</v>
          </cell>
          <cell r="H24" t="str">
            <v>GCF</v>
          </cell>
          <cell r="S24">
            <v>0</v>
          </cell>
          <cell r="T24">
            <v>36000</v>
          </cell>
          <cell r="U24">
            <v>0</v>
          </cell>
          <cell r="V24">
            <v>0</v>
          </cell>
          <cell r="W24">
            <v>0</v>
          </cell>
          <cell r="X24">
            <v>0</v>
          </cell>
          <cell r="Y24">
            <v>36000</v>
          </cell>
          <cell r="AB24" t="str">
            <v>MAFF</v>
          </cell>
        </row>
        <row r="25">
          <cell r="F25" t="str">
            <v>Sub-Activity 1.1.2.2</v>
          </cell>
          <cell r="H25" t="str">
            <v>GCF</v>
          </cell>
          <cell r="S25">
            <v>0</v>
          </cell>
          <cell r="T25">
            <v>4800</v>
          </cell>
          <cell r="U25">
            <v>0</v>
          </cell>
          <cell r="V25">
            <v>0</v>
          </cell>
          <cell r="W25">
            <v>0</v>
          </cell>
          <cell r="X25">
            <v>0</v>
          </cell>
          <cell r="Y25">
            <v>4800</v>
          </cell>
          <cell r="AB25" t="str">
            <v>MAFF</v>
          </cell>
        </row>
        <row r="26">
          <cell r="F26" t="str">
            <v>Sub-Activity 1.1.2.2</v>
          </cell>
          <cell r="H26" t="str">
            <v>GCF</v>
          </cell>
          <cell r="S26">
            <v>0</v>
          </cell>
          <cell r="T26">
            <v>20000</v>
          </cell>
          <cell r="U26">
            <v>2000</v>
          </cell>
          <cell r="V26">
            <v>2000</v>
          </cell>
          <cell r="W26">
            <v>2000</v>
          </cell>
          <cell r="X26">
            <v>2000</v>
          </cell>
          <cell r="Y26">
            <v>28000</v>
          </cell>
          <cell r="AB26" t="str">
            <v>MAFF</v>
          </cell>
        </row>
        <row r="27">
          <cell r="F27" t="str">
            <v>Sub-Activity 1.1.2.2</v>
          </cell>
          <cell r="H27" t="str">
            <v>GCF</v>
          </cell>
          <cell r="S27">
            <v>0</v>
          </cell>
          <cell r="T27">
            <v>30000</v>
          </cell>
          <cell r="U27">
            <v>30000</v>
          </cell>
          <cell r="V27">
            <v>30000</v>
          </cell>
          <cell r="W27">
            <v>30000</v>
          </cell>
          <cell r="X27">
            <v>30000</v>
          </cell>
          <cell r="Y27">
            <v>150000</v>
          </cell>
          <cell r="AB27" t="str">
            <v>MAFF</v>
          </cell>
        </row>
        <row r="28">
          <cell r="F28" t="str">
            <v>Sub-Activity 1.1.2.2</v>
          </cell>
          <cell r="H28" t="str">
            <v>MAFF</v>
          </cell>
          <cell r="S28">
            <v>0</v>
          </cell>
          <cell r="T28">
            <v>18000</v>
          </cell>
          <cell r="U28">
            <v>18000</v>
          </cell>
          <cell r="V28">
            <v>18000</v>
          </cell>
          <cell r="W28">
            <v>18000</v>
          </cell>
          <cell r="X28">
            <v>18000</v>
          </cell>
          <cell r="Y28">
            <v>90000</v>
          </cell>
          <cell r="AB28" t="str">
            <v>MAFF</v>
          </cell>
        </row>
        <row r="29">
          <cell r="F29" t="str">
            <v>Sub-Activity 1.1.2.2</v>
          </cell>
          <cell r="H29" t="str">
            <v>MAFF</v>
          </cell>
          <cell r="S29">
            <v>0</v>
          </cell>
          <cell r="T29">
            <v>2000</v>
          </cell>
          <cell r="U29">
            <v>2000</v>
          </cell>
          <cell r="V29">
            <v>2000</v>
          </cell>
          <cell r="W29">
            <v>2000</v>
          </cell>
          <cell r="X29">
            <v>2000</v>
          </cell>
          <cell r="Y29">
            <v>10000</v>
          </cell>
          <cell r="AB29" t="str">
            <v>MAFF</v>
          </cell>
        </row>
        <row r="30">
          <cell r="F30" t="str">
            <v>Sub-Activity 1.1.2.2</v>
          </cell>
          <cell r="H30" t="str">
            <v>GCF</v>
          </cell>
          <cell r="S30">
            <v>0</v>
          </cell>
          <cell r="T30">
            <v>45000</v>
          </cell>
          <cell r="U30">
            <v>9000</v>
          </cell>
          <cell r="V30">
            <v>9000</v>
          </cell>
          <cell r="W30">
            <v>9000</v>
          </cell>
          <cell r="X30">
            <v>9000</v>
          </cell>
          <cell r="Y30">
            <v>81000</v>
          </cell>
          <cell r="AB30" t="str">
            <v>MAFF</v>
          </cell>
        </row>
        <row r="31">
          <cell r="F31" t="str">
            <v>Sub-Activity 1.1.2.3</v>
          </cell>
          <cell r="H31" t="str">
            <v>GCF</v>
          </cell>
          <cell r="S31">
            <v>0</v>
          </cell>
          <cell r="T31">
            <v>20000</v>
          </cell>
          <cell r="U31">
            <v>3000</v>
          </cell>
          <cell r="V31">
            <v>3000</v>
          </cell>
          <cell r="W31">
            <v>3000</v>
          </cell>
          <cell r="X31">
            <v>3000</v>
          </cell>
          <cell r="Y31">
            <v>32000</v>
          </cell>
          <cell r="AB31" t="str">
            <v>MAFF</v>
          </cell>
        </row>
        <row r="32">
          <cell r="F32" t="str">
            <v>Sub-Activity 1.1.2.3</v>
          </cell>
          <cell r="H32" t="str">
            <v>GCF</v>
          </cell>
          <cell r="S32">
            <v>0</v>
          </cell>
          <cell r="T32">
            <v>70000</v>
          </cell>
          <cell r="U32">
            <v>70000</v>
          </cell>
          <cell r="V32">
            <v>70000</v>
          </cell>
          <cell r="W32">
            <v>70000</v>
          </cell>
          <cell r="X32">
            <v>70000</v>
          </cell>
          <cell r="Y32">
            <v>350000</v>
          </cell>
          <cell r="AB32" t="str">
            <v>MAFF</v>
          </cell>
        </row>
        <row r="33">
          <cell r="F33" t="str">
            <v>Sub-Activity 1.1.2.3</v>
          </cell>
          <cell r="H33" t="str">
            <v>MAFF</v>
          </cell>
          <cell r="S33">
            <v>0</v>
          </cell>
          <cell r="T33">
            <v>18000</v>
          </cell>
          <cell r="U33">
            <v>18000</v>
          </cell>
          <cell r="V33">
            <v>18000</v>
          </cell>
          <cell r="W33">
            <v>18000</v>
          </cell>
          <cell r="X33">
            <v>18000</v>
          </cell>
          <cell r="Y33">
            <v>90000</v>
          </cell>
          <cell r="AB33" t="str">
            <v>MAFF</v>
          </cell>
        </row>
        <row r="34">
          <cell r="F34" t="str">
            <v>Sub-Activity 1.1.2.3</v>
          </cell>
          <cell r="H34" t="str">
            <v>MAFF</v>
          </cell>
          <cell r="S34">
            <v>0</v>
          </cell>
          <cell r="T34">
            <v>2000</v>
          </cell>
          <cell r="U34">
            <v>2000</v>
          </cell>
          <cell r="V34">
            <v>2000</v>
          </cell>
          <cell r="W34">
            <v>2000</v>
          </cell>
          <cell r="X34">
            <v>2000</v>
          </cell>
          <cell r="Y34">
            <v>10000</v>
          </cell>
          <cell r="AB34" t="str">
            <v>MAFF</v>
          </cell>
        </row>
        <row r="35">
          <cell r="F35" t="str">
            <v>Sub-Activity 1.1.2.3</v>
          </cell>
          <cell r="H35" t="str">
            <v>GCF</v>
          </cell>
          <cell r="S35">
            <v>3000</v>
          </cell>
          <cell r="T35">
            <v>3000</v>
          </cell>
          <cell r="U35">
            <v>3000</v>
          </cell>
          <cell r="V35">
            <v>3000</v>
          </cell>
          <cell r="W35">
            <v>3000</v>
          </cell>
          <cell r="X35">
            <v>3000</v>
          </cell>
          <cell r="Y35">
            <v>18000</v>
          </cell>
          <cell r="AB35" t="str">
            <v>MAFF</v>
          </cell>
        </row>
        <row r="36">
          <cell r="F36" t="str">
            <v>Sub-Activity 1.1.3.1</v>
          </cell>
          <cell r="H36" t="str">
            <v>GCF</v>
          </cell>
          <cell r="S36">
            <v>0</v>
          </cell>
          <cell r="T36">
            <v>27000</v>
          </cell>
          <cell r="U36">
            <v>18000</v>
          </cell>
          <cell r="V36">
            <v>18000</v>
          </cell>
          <cell r="W36">
            <v>18000</v>
          </cell>
          <cell r="X36">
            <v>18000</v>
          </cell>
          <cell r="Y36">
            <v>99000</v>
          </cell>
          <cell r="AB36" t="str">
            <v>MAFF</v>
          </cell>
        </row>
        <row r="37">
          <cell r="F37" t="str">
            <v>Sub-Activity 1.1.3.1</v>
          </cell>
          <cell r="H37" t="str">
            <v>GCF</v>
          </cell>
          <cell r="S37">
            <v>0</v>
          </cell>
          <cell r="T37">
            <v>7000</v>
          </cell>
          <cell r="U37">
            <v>3500</v>
          </cell>
          <cell r="V37">
            <v>3500</v>
          </cell>
          <cell r="W37">
            <v>3500</v>
          </cell>
          <cell r="X37">
            <v>3500</v>
          </cell>
          <cell r="Y37">
            <v>21000</v>
          </cell>
          <cell r="AB37" t="str">
            <v>MAFF</v>
          </cell>
        </row>
        <row r="38">
          <cell r="F38" t="str">
            <v>Sub-Activity 1.1.3.1</v>
          </cell>
          <cell r="H38" t="str">
            <v>GCF</v>
          </cell>
          <cell r="S38">
            <v>0</v>
          </cell>
          <cell r="T38">
            <v>33750</v>
          </cell>
          <cell r="U38">
            <v>37500</v>
          </cell>
          <cell r="V38">
            <v>37500</v>
          </cell>
          <cell r="W38">
            <v>33750</v>
          </cell>
          <cell r="X38">
            <v>30000</v>
          </cell>
          <cell r="Y38">
            <v>172500</v>
          </cell>
          <cell r="AB38" t="str">
            <v>MAFF</v>
          </cell>
        </row>
        <row r="39">
          <cell r="F39" t="str">
            <v>Sub-Activity 1.1.3.1</v>
          </cell>
          <cell r="H39" t="str">
            <v>MAFF</v>
          </cell>
          <cell r="S39">
            <v>0</v>
          </cell>
          <cell r="T39">
            <v>18000</v>
          </cell>
          <cell r="U39">
            <v>18000</v>
          </cell>
          <cell r="V39">
            <v>18000</v>
          </cell>
          <cell r="W39">
            <v>18000</v>
          </cell>
          <cell r="X39">
            <v>18000</v>
          </cell>
          <cell r="Y39">
            <v>90000</v>
          </cell>
          <cell r="AB39" t="str">
            <v>MAFF</v>
          </cell>
        </row>
        <row r="40">
          <cell r="F40" t="str">
            <v>Sub-Activity 1.1.3.1</v>
          </cell>
          <cell r="H40" t="str">
            <v>MAFF</v>
          </cell>
          <cell r="S40">
            <v>0</v>
          </cell>
          <cell r="T40">
            <v>2000</v>
          </cell>
          <cell r="U40">
            <v>2000</v>
          </cell>
          <cell r="V40">
            <v>2000</v>
          </cell>
          <cell r="W40">
            <v>2000</v>
          </cell>
          <cell r="X40">
            <v>2000</v>
          </cell>
          <cell r="Y40">
            <v>10000</v>
          </cell>
          <cell r="AB40" t="str">
            <v>MAFF</v>
          </cell>
        </row>
        <row r="41">
          <cell r="F41" t="str">
            <v>Sub-Activity 1.1.3.2</v>
          </cell>
          <cell r="H41" t="str">
            <v>GCF</v>
          </cell>
          <cell r="S41">
            <v>0</v>
          </cell>
          <cell r="T41">
            <v>5000</v>
          </cell>
          <cell r="U41">
            <v>5000</v>
          </cell>
          <cell r="V41">
            <v>5000</v>
          </cell>
          <cell r="W41">
            <v>5000</v>
          </cell>
          <cell r="X41">
            <v>5000</v>
          </cell>
          <cell r="Y41">
            <v>25000</v>
          </cell>
          <cell r="AB41" t="str">
            <v>FAO</v>
          </cell>
        </row>
        <row r="42">
          <cell r="F42" t="str">
            <v>Sub-Activity 1.1.3.2</v>
          </cell>
          <cell r="H42" t="str">
            <v>GCF</v>
          </cell>
          <cell r="S42">
            <v>30772.5</v>
          </cell>
          <cell r="T42">
            <v>30772.5</v>
          </cell>
          <cell r="U42">
            <v>30772.5</v>
          </cell>
          <cell r="V42">
            <v>30772.5</v>
          </cell>
          <cell r="W42">
            <v>30772.5</v>
          </cell>
          <cell r="X42">
            <v>10257.5</v>
          </cell>
          <cell r="Y42">
            <v>164120</v>
          </cell>
          <cell r="AB42" t="str">
            <v>FAO</v>
          </cell>
        </row>
        <row r="43">
          <cell r="F43" t="str">
            <v>Sub-Activity 1.1.3.2</v>
          </cell>
          <cell r="H43" t="str">
            <v>GCF</v>
          </cell>
          <cell r="S43">
            <v>90000</v>
          </cell>
          <cell r="T43">
            <v>90000</v>
          </cell>
          <cell r="U43">
            <v>90000</v>
          </cell>
          <cell r="V43">
            <v>0</v>
          </cell>
          <cell r="W43">
            <v>0</v>
          </cell>
          <cell r="X43">
            <v>0</v>
          </cell>
          <cell r="Y43">
            <v>270000</v>
          </cell>
          <cell r="AB43" t="str">
            <v>FAO</v>
          </cell>
        </row>
        <row r="44">
          <cell r="F44" t="str">
            <v>Sub-Activity 1.1.3.2</v>
          </cell>
          <cell r="H44" t="str">
            <v>GCF</v>
          </cell>
          <cell r="S44">
            <v>15000</v>
          </cell>
          <cell r="T44">
            <v>15000</v>
          </cell>
          <cell r="U44">
            <v>7500</v>
          </cell>
          <cell r="V44">
            <v>7500</v>
          </cell>
          <cell r="W44">
            <v>0</v>
          </cell>
          <cell r="X44">
            <v>0</v>
          </cell>
          <cell r="Y44">
            <v>45000</v>
          </cell>
          <cell r="AB44" t="str">
            <v>FAO</v>
          </cell>
        </row>
        <row r="45">
          <cell r="F45" t="str">
            <v>Sub-Activity 1.1.3.2</v>
          </cell>
          <cell r="H45" t="str">
            <v>GCF</v>
          </cell>
          <cell r="S45">
            <v>3600</v>
          </cell>
          <cell r="T45">
            <v>0</v>
          </cell>
          <cell r="U45">
            <v>0</v>
          </cell>
          <cell r="V45">
            <v>0</v>
          </cell>
          <cell r="W45">
            <v>0</v>
          </cell>
          <cell r="X45">
            <v>0</v>
          </cell>
          <cell r="Y45">
            <v>3600</v>
          </cell>
          <cell r="AB45" t="str">
            <v>FAO</v>
          </cell>
        </row>
        <row r="46">
          <cell r="F46" t="str">
            <v>Sub-Activity 1.1.3.2</v>
          </cell>
          <cell r="H46" t="str">
            <v>GCF</v>
          </cell>
          <cell r="S46">
            <v>18600</v>
          </cell>
          <cell r="T46">
            <v>18600</v>
          </cell>
          <cell r="U46">
            <v>18600</v>
          </cell>
          <cell r="V46">
            <v>18600</v>
          </cell>
          <cell r="W46">
            <v>18600</v>
          </cell>
          <cell r="X46">
            <v>18600</v>
          </cell>
          <cell r="Y46">
            <v>111600</v>
          </cell>
          <cell r="AB46" t="str">
            <v>FAO</v>
          </cell>
        </row>
        <row r="47">
          <cell r="F47" t="str">
            <v>Sub-Activity 1.1.3.2</v>
          </cell>
          <cell r="H47" t="str">
            <v>FAO</v>
          </cell>
          <cell r="S47">
            <v>0</v>
          </cell>
          <cell r="T47">
            <v>24000</v>
          </cell>
          <cell r="U47">
            <v>24000</v>
          </cell>
          <cell r="V47">
            <v>24000</v>
          </cell>
          <cell r="W47">
            <v>24000</v>
          </cell>
          <cell r="X47">
            <v>24000</v>
          </cell>
          <cell r="Y47">
            <v>120000</v>
          </cell>
          <cell r="AB47" t="str">
            <v>FAO</v>
          </cell>
        </row>
        <row r="48">
          <cell r="F48" t="str">
            <v>Sub-Activity 2.1.1.1</v>
          </cell>
          <cell r="H48" t="str">
            <v>GCF</v>
          </cell>
          <cell r="S48">
            <v>11200</v>
          </cell>
          <cell r="T48">
            <v>11200</v>
          </cell>
          <cell r="U48">
            <v>11200</v>
          </cell>
          <cell r="V48">
            <v>11200</v>
          </cell>
          <cell r="W48">
            <v>11200</v>
          </cell>
          <cell r="X48">
            <v>11200</v>
          </cell>
          <cell r="Y48">
            <v>67200</v>
          </cell>
          <cell r="AB48" t="str">
            <v>FAO</v>
          </cell>
        </row>
        <row r="49">
          <cell r="F49" t="str">
            <v>Sub-Activity 2.1.1.1</v>
          </cell>
          <cell r="H49" t="str">
            <v>GCF</v>
          </cell>
          <cell r="S49">
            <v>112000</v>
          </cell>
          <cell r="T49">
            <v>33600</v>
          </cell>
          <cell r="U49">
            <v>33600</v>
          </cell>
          <cell r="V49">
            <v>33600</v>
          </cell>
          <cell r="W49">
            <v>33600</v>
          </cell>
          <cell r="X49">
            <v>33600</v>
          </cell>
          <cell r="Y49">
            <v>280000</v>
          </cell>
          <cell r="AB49" t="str">
            <v>FAO</v>
          </cell>
        </row>
        <row r="50">
          <cell r="F50" t="str">
            <v>Sub-Activity 2.1.1.1</v>
          </cell>
          <cell r="H50" t="str">
            <v>GCF</v>
          </cell>
          <cell r="S50">
            <v>20515</v>
          </cell>
          <cell r="T50">
            <v>20515</v>
          </cell>
          <cell r="U50">
            <v>20515</v>
          </cell>
          <cell r="V50">
            <v>20515</v>
          </cell>
          <cell r="W50">
            <v>10257.5</v>
          </cell>
          <cell r="X50">
            <v>10257.5</v>
          </cell>
          <cell r="Y50">
            <v>102575</v>
          </cell>
          <cell r="AB50" t="str">
            <v>FAO</v>
          </cell>
        </row>
        <row r="51">
          <cell r="F51" t="str">
            <v>Sub-Activity 2.1.1.1</v>
          </cell>
          <cell r="H51" t="str">
            <v>GCF</v>
          </cell>
          <cell r="S51">
            <v>30000</v>
          </cell>
          <cell r="T51">
            <v>30000</v>
          </cell>
          <cell r="U51">
            <v>30000</v>
          </cell>
          <cell r="V51">
            <v>30000</v>
          </cell>
          <cell r="W51">
            <v>30000</v>
          </cell>
          <cell r="X51">
            <v>30000</v>
          </cell>
          <cell r="Y51">
            <v>180000</v>
          </cell>
          <cell r="AB51" t="str">
            <v>FAO</v>
          </cell>
        </row>
        <row r="52">
          <cell r="F52" t="str">
            <v>Sub-Activity 2.1.1.2</v>
          </cell>
          <cell r="H52" t="str">
            <v>GCF</v>
          </cell>
          <cell r="S52">
            <v>240000</v>
          </cell>
          <cell r="T52">
            <v>72000</v>
          </cell>
          <cell r="U52">
            <v>72000</v>
          </cell>
          <cell r="V52">
            <v>72000</v>
          </cell>
          <cell r="W52">
            <v>72000</v>
          </cell>
          <cell r="X52">
            <v>72000</v>
          </cell>
          <cell r="Y52">
            <v>600000</v>
          </cell>
          <cell r="AB52" t="str">
            <v>FAO</v>
          </cell>
        </row>
        <row r="53">
          <cell r="F53" t="str">
            <v>Sub-Activity 2.1.1.3</v>
          </cell>
          <cell r="H53" t="str">
            <v>GCF</v>
          </cell>
          <cell r="S53">
            <v>25500</v>
          </cell>
          <cell r="T53">
            <v>25500</v>
          </cell>
          <cell r="U53">
            <v>25500</v>
          </cell>
          <cell r="V53">
            <v>25500</v>
          </cell>
          <cell r="W53">
            <v>25500</v>
          </cell>
          <cell r="X53">
            <v>25500</v>
          </cell>
          <cell r="Y53">
            <v>153000</v>
          </cell>
          <cell r="AB53" t="str">
            <v>MAFF</v>
          </cell>
        </row>
        <row r="54">
          <cell r="F54" t="str">
            <v>Sub-Activity 2.1.1.3</v>
          </cell>
          <cell r="H54" t="str">
            <v>GCF</v>
          </cell>
          <cell r="S54">
            <v>3500</v>
          </cell>
          <cell r="T54">
            <v>3500</v>
          </cell>
          <cell r="U54">
            <v>3500</v>
          </cell>
          <cell r="V54">
            <v>3500</v>
          </cell>
          <cell r="W54">
            <v>3500</v>
          </cell>
          <cell r="X54">
            <v>3500</v>
          </cell>
          <cell r="Y54">
            <v>21000</v>
          </cell>
          <cell r="AB54" t="str">
            <v>MAFF</v>
          </cell>
        </row>
        <row r="55">
          <cell r="F55" t="str">
            <v>Sub-Activity 2.1.1.3</v>
          </cell>
          <cell r="H55" t="str">
            <v>GCF</v>
          </cell>
          <cell r="S55">
            <v>60000</v>
          </cell>
          <cell r="T55">
            <v>60000</v>
          </cell>
          <cell r="U55">
            <v>60000</v>
          </cell>
          <cell r="V55">
            <v>60000</v>
          </cell>
          <cell r="W55">
            <v>60000</v>
          </cell>
          <cell r="X55">
            <v>60000</v>
          </cell>
          <cell r="Y55">
            <v>360000</v>
          </cell>
          <cell r="AB55" t="str">
            <v>MAFF</v>
          </cell>
        </row>
        <row r="56">
          <cell r="F56" t="str">
            <v>Sub-Activity 2.1.1.4</v>
          </cell>
          <cell r="H56" t="str">
            <v>GCF</v>
          </cell>
          <cell r="S56">
            <v>48000</v>
          </cell>
          <cell r="T56">
            <v>48000</v>
          </cell>
          <cell r="U56">
            <v>48000</v>
          </cell>
          <cell r="V56">
            <v>48000</v>
          </cell>
          <cell r="W56">
            <v>48000</v>
          </cell>
          <cell r="X56">
            <v>48000</v>
          </cell>
          <cell r="Y56">
            <v>288000</v>
          </cell>
          <cell r="AB56" t="str">
            <v>MoE</v>
          </cell>
        </row>
        <row r="57">
          <cell r="F57" t="str">
            <v>Sub-Activity 2.1.1.4</v>
          </cell>
          <cell r="H57" t="str">
            <v>MoE</v>
          </cell>
          <cell r="S57">
            <v>90000</v>
          </cell>
          <cell r="T57">
            <v>90000</v>
          </cell>
          <cell r="U57">
            <v>90000</v>
          </cell>
          <cell r="V57">
            <v>90000</v>
          </cell>
          <cell r="W57">
            <v>90000</v>
          </cell>
          <cell r="X57">
            <v>90000</v>
          </cell>
          <cell r="Y57">
            <v>540000</v>
          </cell>
          <cell r="AB57" t="str">
            <v>MoE</v>
          </cell>
        </row>
        <row r="58">
          <cell r="F58" t="str">
            <v>Sub-Activity 2.1.1.4</v>
          </cell>
          <cell r="H58" t="str">
            <v>MoE</v>
          </cell>
          <cell r="S58">
            <v>60000</v>
          </cell>
          <cell r="T58">
            <v>60000</v>
          </cell>
          <cell r="U58">
            <v>60000</v>
          </cell>
          <cell r="V58">
            <v>60000</v>
          </cell>
          <cell r="W58">
            <v>60000</v>
          </cell>
          <cell r="X58">
            <v>60000</v>
          </cell>
          <cell r="Y58">
            <v>360000</v>
          </cell>
          <cell r="AB58" t="str">
            <v>MoE</v>
          </cell>
        </row>
        <row r="59">
          <cell r="F59" t="str">
            <v>Sub-Activity 2.1.1.4</v>
          </cell>
          <cell r="H59" t="str">
            <v>MoE</v>
          </cell>
          <cell r="S59">
            <v>30000</v>
          </cell>
          <cell r="T59">
            <v>30000</v>
          </cell>
          <cell r="U59">
            <v>30000</v>
          </cell>
          <cell r="V59">
            <v>30000</v>
          </cell>
          <cell r="W59">
            <v>30000</v>
          </cell>
          <cell r="X59">
            <v>30000</v>
          </cell>
          <cell r="Y59">
            <v>180000</v>
          </cell>
          <cell r="AB59" t="str">
            <v>MoE</v>
          </cell>
        </row>
        <row r="60">
          <cell r="F60" t="str">
            <v>Sub-Activity 2.1.1.5</v>
          </cell>
          <cell r="H60" t="str">
            <v>GCF</v>
          </cell>
          <cell r="S60">
            <v>15000</v>
          </cell>
          <cell r="T60">
            <v>24000</v>
          </cell>
          <cell r="U60">
            <v>15000</v>
          </cell>
          <cell r="V60">
            <v>9000</v>
          </cell>
          <cell r="W60">
            <v>9000</v>
          </cell>
          <cell r="X60">
            <v>9000</v>
          </cell>
          <cell r="Y60">
            <v>81000</v>
          </cell>
          <cell r="AB60" t="str">
            <v>MAFF</v>
          </cell>
        </row>
        <row r="61">
          <cell r="F61" t="str">
            <v>Sub-Activity 2.1.1.5</v>
          </cell>
          <cell r="H61" t="str">
            <v>GCF</v>
          </cell>
          <cell r="S61">
            <v>31500</v>
          </cell>
          <cell r="T61">
            <v>31500</v>
          </cell>
          <cell r="U61">
            <v>31500</v>
          </cell>
          <cell r="V61">
            <v>31500</v>
          </cell>
          <cell r="W61">
            <v>31500</v>
          </cell>
          <cell r="X61">
            <v>31500</v>
          </cell>
          <cell r="Y61">
            <v>189000</v>
          </cell>
          <cell r="AB61" t="str">
            <v>MAFF</v>
          </cell>
        </row>
        <row r="62">
          <cell r="F62" t="str">
            <v>Sub-Activity 2.1.1.5</v>
          </cell>
          <cell r="H62" t="str">
            <v>MAFF</v>
          </cell>
          <cell r="S62">
            <v>121500</v>
          </cell>
          <cell r="T62">
            <v>121500</v>
          </cell>
          <cell r="U62">
            <v>121500</v>
          </cell>
          <cell r="V62">
            <v>121500</v>
          </cell>
          <cell r="W62">
            <v>121500</v>
          </cell>
          <cell r="X62">
            <v>108000</v>
          </cell>
          <cell r="Y62">
            <v>715500</v>
          </cell>
          <cell r="AB62" t="str">
            <v>MAFF</v>
          </cell>
        </row>
        <row r="63">
          <cell r="F63" t="str">
            <v>Sub-Activity 2.1.1.5</v>
          </cell>
          <cell r="H63" t="str">
            <v>MAFF</v>
          </cell>
          <cell r="S63">
            <v>96000</v>
          </cell>
          <cell r="T63">
            <v>96000</v>
          </cell>
          <cell r="U63">
            <v>96000</v>
          </cell>
          <cell r="V63">
            <v>96000</v>
          </cell>
          <cell r="W63">
            <v>96000</v>
          </cell>
          <cell r="X63">
            <v>96000</v>
          </cell>
          <cell r="Y63">
            <v>576000</v>
          </cell>
          <cell r="AB63" t="str">
            <v>MAFF</v>
          </cell>
        </row>
        <row r="64">
          <cell r="F64" t="str">
            <v>Sub-Activity 2.1.1.5</v>
          </cell>
          <cell r="H64" t="str">
            <v>MAFF</v>
          </cell>
          <cell r="S64">
            <v>44750</v>
          </cell>
          <cell r="T64">
            <v>44750</v>
          </cell>
          <cell r="U64">
            <v>44750</v>
          </cell>
          <cell r="V64">
            <v>44750</v>
          </cell>
          <cell r="W64">
            <v>44750</v>
          </cell>
          <cell r="X64">
            <v>44750</v>
          </cell>
          <cell r="Y64">
            <v>268500</v>
          </cell>
          <cell r="AB64" t="str">
            <v>MAFF</v>
          </cell>
        </row>
        <row r="65">
          <cell r="F65" t="str">
            <v>Sub-Activity 2.1.1.6</v>
          </cell>
          <cell r="H65" t="str">
            <v>GCF</v>
          </cell>
          <cell r="S65">
            <v>0</v>
          </cell>
          <cell r="T65">
            <v>1326000</v>
          </cell>
          <cell r="U65">
            <v>596700</v>
          </cell>
          <cell r="V65">
            <v>596700</v>
          </cell>
          <cell r="W65">
            <v>596700</v>
          </cell>
          <cell r="X65">
            <v>596700</v>
          </cell>
          <cell r="Y65">
            <v>3712800</v>
          </cell>
          <cell r="AB65" t="str">
            <v>FAO</v>
          </cell>
        </row>
        <row r="66">
          <cell r="F66" t="str">
            <v>Sub-Activity 2.1.1.6</v>
          </cell>
          <cell r="H66" t="str">
            <v>GCF</v>
          </cell>
          <cell r="S66">
            <v>30000</v>
          </cell>
          <cell r="T66">
            <v>30000</v>
          </cell>
          <cell r="U66">
            <v>30000</v>
          </cell>
          <cell r="V66">
            <v>30000</v>
          </cell>
          <cell r="W66">
            <v>30000</v>
          </cell>
          <cell r="X66">
            <v>30000</v>
          </cell>
          <cell r="Y66">
            <v>180000</v>
          </cell>
          <cell r="AB66" t="str">
            <v>FAO</v>
          </cell>
        </row>
        <row r="67">
          <cell r="F67" t="str">
            <v>Sub-Activity 2.1.1.6</v>
          </cell>
          <cell r="H67" t="str">
            <v>GCF</v>
          </cell>
          <cell r="S67">
            <v>82060</v>
          </cell>
          <cell r="T67">
            <v>82060</v>
          </cell>
          <cell r="U67">
            <v>82060</v>
          </cell>
          <cell r="V67">
            <v>82060</v>
          </cell>
          <cell r="W67">
            <v>82060</v>
          </cell>
          <cell r="X67">
            <v>82060</v>
          </cell>
          <cell r="Y67">
            <v>492360</v>
          </cell>
          <cell r="AB67" t="str">
            <v>FAO</v>
          </cell>
        </row>
        <row r="68">
          <cell r="F68" t="str">
            <v>Sub-Activity 2.1.1.6</v>
          </cell>
          <cell r="H68" t="str">
            <v>GCF</v>
          </cell>
          <cell r="S68">
            <v>21700</v>
          </cell>
          <cell r="T68">
            <v>21700</v>
          </cell>
          <cell r="U68">
            <v>21700</v>
          </cell>
          <cell r="V68">
            <v>21700</v>
          </cell>
          <cell r="W68">
            <v>21700</v>
          </cell>
          <cell r="X68">
            <v>21700</v>
          </cell>
          <cell r="Y68">
            <v>130200</v>
          </cell>
          <cell r="AB68" t="str">
            <v>FAO</v>
          </cell>
        </row>
        <row r="69">
          <cell r="F69" t="str">
            <v>Sub-Activity 2.1.1.6</v>
          </cell>
          <cell r="H69" t="str">
            <v>GCF</v>
          </cell>
          <cell r="S69">
            <v>15750</v>
          </cell>
          <cell r="T69">
            <v>15750</v>
          </cell>
          <cell r="U69">
            <v>15750</v>
          </cell>
          <cell r="V69">
            <v>15750</v>
          </cell>
          <cell r="W69">
            <v>15750</v>
          </cell>
          <cell r="X69">
            <v>15750</v>
          </cell>
          <cell r="Y69">
            <v>94500</v>
          </cell>
          <cell r="AB69" t="str">
            <v>FAO</v>
          </cell>
        </row>
        <row r="70">
          <cell r="F70" t="str">
            <v>Sub-Activity 2.1.1.6</v>
          </cell>
          <cell r="H70" t="str">
            <v>GCF</v>
          </cell>
          <cell r="S70">
            <v>15750</v>
          </cell>
          <cell r="T70">
            <v>15750</v>
          </cell>
          <cell r="U70">
            <v>15750</v>
          </cell>
          <cell r="V70">
            <v>15750</v>
          </cell>
          <cell r="W70">
            <v>15750</v>
          </cell>
          <cell r="X70">
            <v>15750</v>
          </cell>
          <cell r="Y70">
            <v>94500</v>
          </cell>
          <cell r="AB70" t="str">
            <v>FAO</v>
          </cell>
        </row>
        <row r="71">
          <cell r="F71" t="str">
            <v>Sub-Activity 2.1.1.6</v>
          </cell>
          <cell r="H71" t="str">
            <v>GCF</v>
          </cell>
          <cell r="S71">
            <v>204000</v>
          </cell>
          <cell r="T71">
            <v>204000</v>
          </cell>
          <cell r="U71">
            <v>204000</v>
          </cell>
          <cell r="V71">
            <v>204000</v>
          </cell>
          <cell r="W71">
            <v>204000</v>
          </cell>
          <cell r="X71">
            <v>204000</v>
          </cell>
          <cell r="Y71">
            <v>1224000</v>
          </cell>
          <cell r="AB71" t="str">
            <v>FAO</v>
          </cell>
        </row>
        <row r="72">
          <cell r="F72" t="str">
            <v>Sub-Activity 2.1.1.6</v>
          </cell>
          <cell r="H72" t="str">
            <v>GCF</v>
          </cell>
          <cell r="S72">
            <v>22500</v>
          </cell>
          <cell r="T72">
            <v>22500</v>
          </cell>
          <cell r="U72">
            <v>22500</v>
          </cell>
          <cell r="V72">
            <v>22500</v>
          </cell>
          <cell r="W72">
            <v>9450</v>
          </cell>
          <cell r="X72">
            <v>0</v>
          </cell>
          <cell r="Y72">
            <v>99450</v>
          </cell>
          <cell r="AB72" t="str">
            <v>FAO</v>
          </cell>
        </row>
        <row r="73">
          <cell r="F73" t="str">
            <v>Sub-Activity 2.1.1.6</v>
          </cell>
          <cell r="H73" t="str">
            <v>GCF</v>
          </cell>
          <cell r="S73">
            <v>22500</v>
          </cell>
          <cell r="T73">
            <v>22500</v>
          </cell>
          <cell r="U73">
            <v>22500</v>
          </cell>
          <cell r="V73">
            <v>22500</v>
          </cell>
          <cell r="W73">
            <v>9450</v>
          </cell>
          <cell r="X73">
            <v>0</v>
          </cell>
          <cell r="Y73">
            <v>99450</v>
          </cell>
          <cell r="AB73" t="str">
            <v>FAO</v>
          </cell>
        </row>
        <row r="74">
          <cell r="F74" t="str">
            <v>Sub-Activity 2.1.1.6</v>
          </cell>
          <cell r="H74" t="str">
            <v>GCF</v>
          </cell>
          <cell r="S74">
            <v>22500</v>
          </cell>
          <cell r="T74">
            <v>22500</v>
          </cell>
          <cell r="U74">
            <v>22500</v>
          </cell>
          <cell r="V74">
            <v>22500</v>
          </cell>
          <cell r="W74">
            <v>9450</v>
          </cell>
          <cell r="X74">
            <v>0</v>
          </cell>
          <cell r="Y74">
            <v>99450</v>
          </cell>
          <cell r="AB74" t="str">
            <v>FAO</v>
          </cell>
        </row>
        <row r="75">
          <cell r="F75" t="str">
            <v>Sub-Activity 2.1.1.6</v>
          </cell>
          <cell r="H75" t="str">
            <v>GCF</v>
          </cell>
          <cell r="S75">
            <v>22500</v>
          </cell>
          <cell r="T75">
            <v>22500</v>
          </cell>
          <cell r="U75">
            <v>22500</v>
          </cell>
          <cell r="V75">
            <v>22500</v>
          </cell>
          <cell r="W75">
            <v>9450</v>
          </cell>
          <cell r="X75">
            <v>0</v>
          </cell>
          <cell r="Y75">
            <v>99450</v>
          </cell>
          <cell r="AB75" t="str">
            <v>FAO</v>
          </cell>
        </row>
        <row r="76">
          <cell r="F76" t="str">
            <v>Sub-Activity 2.1.1.6</v>
          </cell>
          <cell r="H76" t="str">
            <v>GCF</v>
          </cell>
          <cell r="S76">
            <v>12000</v>
          </cell>
          <cell r="T76">
            <v>12000</v>
          </cell>
          <cell r="U76">
            <v>12000</v>
          </cell>
          <cell r="V76">
            <v>0</v>
          </cell>
          <cell r="W76">
            <v>0</v>
          </cell>
          <cell r="X76">
            <v>0</v>
          </cell>
          <cell r="Y76">
            <v>36000</v>
          </cell>
          <cell r="AB76" t="str">
            <v>FAO</v>
          </cell>
        </row>
        <row r="77">
          <cell r="F77" t="str">
            <v>Sub-Activity 2.1.1.6</v>
          </cell>
          <cell r="H77" t="str">
            <v>GCF</v>
          </cell>
          <cell r="S77">
            <v>18000</v>
          </cell>
          <cell r="T77">
            <v>18000</v>
          </cell>
          <cell r="U77">
            <v>18000</v>
          </cell>
          <cell r="V77">
            <v>18000</v>
          </cell>
          <cell r="W77">
            <v>7200</v>
          </cell>
          <cell r="X77">
            <v>0</v>
          </cell>
          <cell r="Y77">
            <v>79200</v>
          </cell>
          <cell r="AB77" t="str">
            <v>FAO</v>
          </cell>
        </row>
        <row r="78">
          <cell r="F78" t="str">
            <v>Sub-Activity 2.1.1.6</v>
          </cell>
          <cell r="H78" t="str">
            <v>GCF</v>
          </cell>
          <cell r="S78">
            <v>27000</v>
          </cell>
          <cell r="T78">
            <v>27000</v>
          </cell>
          <cell r="U78">
            <v>27000</v>
          </cell>
          <cell r="V78">
            <v>27000</v>
          </cell>
          <cell r="W78">
            <v>27000</v>
          </cell>
          <cell r="X78">
            <v>27000</v>
          </cell>
          <cell r="Y78">
            <v>162000</v>
          </cell>
          <cell r="AB78" t="str">
            <v>FAO</v>
          </cell>
        </row>
        <row r="79">
          <cell r="F79" t="str">
            <v>Sub-Activity 2.1.1.6</v>
          </cell>
          <cell r="H79" t="str">
            <v>GCF</v>
          </cell>
          <cell r="S79">
            <v>27000</v>
          </cell>
          <cell r="T79">
            <v>27000</v>
          </cell>
          <cell r="U79">
            <v>27000</v>
          </cell>
          <cell r="V79">
            <v>27000</v>
          </cell>
          <cell r="W79">
            <v>27000</v>
          </cell>
          <cell r="X79">
            <v>27000</v>
          </cell>
          <cell r="Y79">
            <v>162000</v>
          </cell>
          <cell r="AB79" t="str">
            <v>FAO</v>
          </cell>
        </row>
        <row r="80">
          <cell r="F80" t="str">
            <v>Sub-Activity 2.1.1.6</v>
          </cell>
          <cell r="H80" t="str">
            <v>GCF</v>
          </cell>
          <cell r="S80">
            <v>27000</v>
          </cell>
          <cell r="T80">
            <v>27000</v>
          </cell>
          <cell r="U80">
            <v>27000</v>
          </cell>
          <cell r="V80">
            <v>27000</v>
          </cell>
          <cell r="W80">
            <v>27000</v>
          </cell>
          <cell r="X80">
            <v>27000</v>
          </cell>
          <cell r="Y80">
            <v>162000</v>
          </cell>
          <cell r="AB80" t="str">
            <v>FAO</v>
          </cell>
        </row>
        <row r="81">
          <cell r="F81" t="str">
            <v>Sub-Activity 2.1.1.6</v>
          </cell>
          <cell r="H81" t="str">
            <v>GCF</v>
          </cell>
          <cell r="S81">
            <v>27000</v>
          </cell>
          <cell r="T81">
            <v>27000</v>
          </cell>
          <cell r="U81">
            <v>27000</v>
          </cell>
          <cell r="V81">
            <v>27000</v>
          </cell>
          <cell r="W81">
            <v>27000</v>
          </cell>
          <cell r="X81">
            <v>27000</v>
          </cell>
          <cell r="Y81">
            <v>162000</v>
          </cell>
          <cell r="AB81" t="str">
            <v>FAO</v>
          </cell>
        </row>
        <row r="82">
          <cell r="F82" t="str">
            <v>Sub-Activity 2.1.1.6</v>
          </cell>
          <cell r="H82" t="str">
            <v>GCF</v>
          </cell>
          <cell r="S82">
            <v>12000</v>
          </cell>
          <cell r="T82">
            <v>12000</v>
          </cell>
          <cell r="U82">
            <v>12000</v>
          </cell>
          <cell r="V82">
            <v>12000</v>
          </cell>
          <cell r="W82">
            <v>12000</v>
          </cell>
          <cell r="X82">
            <v>12000</v>
          </cell>
          <cell r="Y82">
            <v>72000</v>
          </cell>
          <cell r="AB82" t="str">
            <v>FAO</v>
          </cell>
        </row>
        <row r="83">
          <cell r="F83" t="str">
            <v>Sub-Activity 2.1.1.6</v>
          </cell>
          <cell r="H83" t="str">
            <v>GCF</v>
          </cell>
          <cell r="S83">
            <v>12000</v>
          </cell>
          <cell r="T83">
            <v>12000</v>
          </cell>
          <cell r="U83">
            <v>12000</v>
          </cell>
          <cell r="V83">
            <v>12000</v>
          </cell>
          <cell r="W83">
            <v>12000</v>
          </cell>
          <cell r="X83">
            <v>12000</v>
          </cell>
          <cell r="Y83">
            <v>72000</v>
          </cell>
          <cell r="AB83" t="str">
            <v>FAO</v>
          </cell>
        </row>
        <row r="84">
          <cell r="F84" t="str">
            <v>Sub-Activity 2.1.1.6</v>
          </cell>
          <cell r="H84" t="str">
            <v>GCF</v>
          </cell>
          <cell r="S84">
            <v>12000</v>
          </cell>
          <cell r="T84">
            <v>12000</v>
          </cell>
          <cell r="U84">
            <v>12000</v>
          </cell>
          <cell r="V84">
            <v>12000</v>
          </cell>
          <cell r="W84">
            <v>12000</v>
          </cell>
          <cell r="X84">
            <v>12000</v>
          </cell>
          <cell r="Y84">
            <v>72000</v>
          </cell>
          <cell r="AB84" t="str">
            <v>FAO</v>
          </cell>
        </row>
        <row r="85">
          <cell r="F85" t="str">
            <v>Sub-Activity 2.1.1.6</v>
          </cell>
          <cell r="H85" t="str">
            <v>GCF</v>
          </cell>
          <cell r="S85">
            <v>12000</v>
          </cell>
          <cell r="T85">
            <v>12000</v>
          </cell>
          <cell r="U85">
            <v>12000</v>
          </cell>
          <cell r="V85">
            <v>12000</v>
          </cell>
          <cell r="W85">
            <v>12000</v>
          </cell>
          <cell r="X85">
            <v>12000</v>
          </cell>
          <cell r="Y85">
            <v>72000</v>
          </cell>
          <cell r="AB85" t="str">
            <v>FAO</v>
          </cell>
        </row>
        <row r="86">
          <cell r="F86" t="str">
            <v>Sub-Activity 2.1.1.6</v>
          </cell>
          <cell r="H86" t="str">
            <v>GCF</v>
          </cell>
          <cell r="S86">
            <v>18600</v>
          </cell>
          <cell r="T86">
            <v>18600</v>
          </cell>
          <cell r="U86">
            <v>18600</v>
          </cell>
          <cell r="V86">
            <v>18600</v>
          </cell>
          <cell r="W86">
            <v>18600</v>
          </cell>
          <cell r="X86">
            <v>18600</v>
          </cell>
          <cell r="Y86">
            <v>111600</v>
          </cell>
          <cell r="AB86" t="str">
            <v>FAO</v>
          </cell>
        </row>
        <row r="87">
          <cell r="F87" t="str">
            <v>Sub-Activity 2.1.1.6</v>
          </cell>
          <cell r="H87" t="str">
            <v>GCF</v>
          </cell>
          <cell r="S87">
            <v>28800</v>
          </cell>
          <cell r="T87">
            <v>28800</v>
          </cell>
          <cell r="U87">
            <v>28800</v>
          </cell>
          <cell r="V87">
            <v>28800</v>
          </cell>
          <cell r="W87">
            <v>28800</v>
          </cell>
          <cell r="X87">
            <v>28800</v>
          </cell>
          <cell r="Y87">
            <v>172800</v>
          </cell>
          <cell r="AB87" t="str">
            <v>FAO</v>
          </cell>
        </row>
        <row r="88">
          <cell r="F88" t="str">
            <v>Sub-Activity 2.1.1.6</v>
          </cell>
          <cell r="H88" t="str">
            <v>GCF</v>
          </cell>
          <cell r="S88">
            <v>27000</v>
          </cell>
          <cell r="T88">
            <v>27000</v>
          </cell>
          <cell r="U88">
            <v>27000</v>
          </cell>
          <cell r="V88">
            <v>27000</v>
          </cell>
          <cell r="W88">
            <v>27000</v>
          </cell>
          <cell r="X88">
            <v>27000</v>
          </cell>
          <cell r="Y88">
            <v>162000</v>
          </cell>
          <cell r="AB88" t="str">
            <v>FAO</v>
          </cell>
        </row>
        <row r="89">
          <cell r="F89" t="str">
            <v>Sub-Activity 2.1.1.6</v>
          </cell>
          <cell r="H89" t="str">
            <v>GCF</v>
          </cell>
          <cell r="S89">
            <v>15000</v>
          </cell>
          <cell r="T89">
            <v>15000</v>
          </cell>
          <cell r="U89">
            <v>15000</v>
          </cell>
          <cell r="V89">
            <v>15000</v>
          </cell>
          <cell r="W89">
            <v>15000</v>
          </cell>
          <cell r="X89">
            <v>15000</v>
          </cell>
          <cell r="Y89">
            <v>90000</v>
          </cell>
          <cell r="AB89" t="str">
            <v>FAO</v>
          </cell>
        </row>
        <row r="90">
          <cell r="F90" t="str">
            <v>Sub-Activity 2.1.1.6</v>
          </cell>
          <cell r="H90" t="str">
            <v>GCF</v>
          </cell>
          <cell r="S90">
            <v>50400</v>
          </cell>
          <cell r="T90">
            <v>0</v>
          </cell>
          <cell r="U90">
            <v>0</v>
          </cell>
          <cell r="V90">
            <v>0</v>
          </cell>
          <cell r="W90">
            <v>0</v>
          </cell>
          <cell r="X90">
            <v>0</v>
          </cell>
          <cell r="Y90">
            <v>50400</v>
          </cell>
          <cell r="AB90" t="str">
            <v>FAO</v>
          </cell>
        </row>
        <row r="91">
          <cell r="F91" t="str">
            <v>Sub-Activity 2.1.1.6</v>
          </cell>
          <cell r="H91" t="str">
            <v>GCF</v>
          </cell>
          <cell r="S91">
            <v>6956</v>
          </cell>
          <cell r="T91">
            <v>0</v>
          </cell>
          <cell r="U91">
            <v>0</v>
          </cell>
          <cell r="V91">
            <v>0</v>
          </cell>
          <cell r="W91">
            <v>0</v>
          </cell>
          <cell r="X91">
            <v>0</v>
          </cell>
          <cell r="Y91">
            <v>6956</v>
          </cell>
          <cell r="AB91" t="str">
            <v>FAO</v>
          </cell>
        </row>
        <row r="92">
          <cell r="F92" t="str">
            <v>Sub-Activity 2.1.1.6</v>
          </cell>
          <cell r="H92" t="str">
            <v>GCF</v>
          </cell>
          <cell r="S92">
            <v>150000</v>
          </cell>
          <cell r="T92">
            <v>0</v>
          </cell>
          <cell r="U92">
            <v>0</v>
          </cell>
          <cell r="V92">
            <v>0</v>
          </cell>
          <cell r="W92">
            <v>0</v>
          </cell>
          <cell r="X92">
            <v>0</v>
          </cell>
          <cell r="Y92">
            <v>150000</v>
          </cell>
          <cell r="AB92" t="str">
            <v>FAO</v>
          </cell>
        </row>
        <row r="93">
          <cell r="F93" t="str">
            <v>Sub-Activity 2.1.1.6</v>
          </cell>
          <cell r="H93" t="str">
            <v>GCF</v>
          </cell>
          <cell r="S93">
            <v>35000</v>
          </cell>
          <cell r="T93">
            <v>0</v>
          </cell>
          <cell r="U93">
            <v>0</v>
          </cell>
          <cell r="V93">
            <v>0</v>
          </cell>
          <cell r="W93">
            <v>0</v>
          </cell>
          <cell r="X93">
            <v>0</v>
          </cell>
          <cell r="Y93">
            <v>35000</v>
          </cell>
          <cell r="AB93" t="str">
            <v>FAO</v>
          </cell>
        </row>
        <row r="94">
          <cell r="F94" t="str">
            <v>Sub-Activity 2.1.1.6</v>
          </cell>
          <cell r="H94" t="str">
            <v>GCF</v>
          </cell>
          <cell r="S94">
            <v>27504</v>
          </cell>
          <cell r="T94">
            <v>27504</v>
          </cell>
          <cell r="U94">
            <v>27504</v>
          </cell>
          <cell r="V94">
            <v>27504</v>
          </cell>
          <cell r="W94">
            <v>27504</v>
          </cell>
          <cell r="X94">
            <v>27504</v>
          </cell>
          <cell r="Y94">
            <v>165024</v>
          </cell>
          <cell r="AB94" t="str">
            <v>FAO</v>
          </cell>
        </row>
        <row r="95">
          <cell r="F95" t="str">
            <v>Sub-Activity 2.1.1.6</v>
          </cell>
          <cell r="H95" t="str">
            <v>GCF</v>
          </cell>
          <cell r="S95">
            <v>1000</v>
          </cell>
          <cell r="T95">
            <v>1000</v>
          </cell>
          <cell r="U95">
            <v>0</v>
          </cell>
          <cell r="V95">
            <v>1000</v>
          </cell>
          <cell r="W95">
            <v>1000</v>
          </cell>
          <cell r="X95">
            <v>1000</v>
          </cell>
          <cell r="Y95">
            <v>5000</v>
          </cell>
          <cell r="AB95" t="str">
            <v>FAO</v>
          </cell>
        </row>
        <row r="96">
          <cell r="F96" t="str">
            <v>Sub-Activity 2.1.1.7</v>
          </cell>
          <cell r="H96" t="str">
            <v>GCF</v>
          </cell>
          <cell r="S96">
            <v>0</v>
          </cell>
          <cell r="T96">
            <v>510000</v>
          </cell>
          <cell r="U96">
            <v>229500</v>
          </cell>
          <cell r="V96">
            <v>229500</v>
          </cell>
          <cell r="W96">
            <v>229500</v>
          </cell>
          <cell r="X96">
            <v>229500</v>
          </cell>
          <cell r="Y96">
            <v>1428000</v>
          </cell>
          <cell r="AB96" t="str">
            <v>MAFF</v>
          </cell>
        </row>
        <row r="97">
          <cell r="F97" t="str">
            <v>Sub-Activity 2.1.1.7</v>
          </cell>
          <cell r="H97" t="str">
            <v>MAFF</v>
          </cell>
          <cell r="S97">
            <v>27000</v>
          </cell>
          <cell r="T97">
            <v>27000</v>
          </cell>
          <cell r="U97">
            <v>27000</v>
          </cell>
          <cell r="V97">
            <v>27000</v>
          </cell>
          <cell r="W97">
            <v>27000</v>
          </cell>
          <cell r="X97">
            <v>27000</v>
          </cell>
          <cell r="Y97">
            <v>162000</v>
          </cell>
          <cell r="AB97" t="str">
            <v>MAFF</v>
          </cell>
        </row>
        <row r="98">
          <cell r="F98" t="str">
            <v>Sub-Activity 2.1.1.7</v>
          </cell>
          <cell r="H98" t="str">
            <v>MAFF</v>
          </cell>
          <cell r="S98">
            <v>13000</v>
          </cell>
          <cell r="T98">
            <v>13000</v>
          </cell>
          <cell r="U98">
            <v>13000</v>
          </cell>
          <cell r="V98">
            <v>13000</v>
          </cell>
          <cell r="W98">
            <v>13000</v>
          </cell>
          <cell r="X98">
            <v>13000</v>
          </cell>
          <cell r="Y98">
            <v>78000</v>
          </cell>
          <cell r="AB98" t="str">
            <v>MAFF</v>
          </cell>
        </row>
        <row r="99">
          <cell r="F99" t="str">
            <v>Sub-Activity 2.1.1.8</v>
          </cell>
          <cell r="H99" t="str">
            <v>GCF</v>
          </cell>
          <cell r="S99">
            <v>0</v>
          </cell>
          <cell r="T99">
            <v>272000</v>
          </cell>
          <cell r="U99">
            <v>122400</v>
          </cell>
          <cell r="V99">
            <v>122400</v>
          </cell>
          <cell r="W99">
            <v>122400</v>
          </cell>
          <cell r="X99">
            <v>122400</v>
          </cell>
          <cell r="Y99">
            <v>761600</v>
          </cell>
          <cell r="AB99" t="str">
            <v>MoE</v>
          </cell>
        </row>
        <row r="100">
          <cell r="F100" t="str">
            <v>Sub-Activity 2.1.1.8</v>
          </cell>
          <cell r="H100" t="str">
            <v>MoE</v>
          </cell>
          <cell r="S100">
            <v>0</v>
          </cell>
          <cell r="T100">
            <v>18000</v>
          </cell>
          <cell r="U100">
            <v>15300</v>
          </cell>
          <cell r="V100">
            <v>13950</v>
          </cell>
          <cell r="W100">
            <v>13950</v>
          </cell>
          <cell r="X100">
            <v>13799.7</v>
          </cell>
          <cell r="Y100">
            <v>74999.7</v>
          </cell>
          <cell r="AB100" t="str">
            <v>MoE</v>
          </cell>
        </row>
        <row r="101">
          <cell r="F101" t="str">
            <v>Sub-Activity 2.1.1.9</v>
          </cell>
          <cell r="H101" t="str">
            <v>GCF</v>
          </cell>
          <cell r="S101">
            <v>0</v>
          </cell>
          <cell r="T101">
            <v>51000</v>
          </cell>
          <cell r="U101">
            <v>0</v>
          </cell>
          <cell r="V101">
            <v>0</v>
          </cell>
          <cell r="W101">
            <v>0</v>
          </cell>
          <cell r="X101">
            <v>0</v>
          </cell>
          <cell r="Y101">
            <v>51000</v>
          </cell>
          <cell r="AB101" t="str">
            <v>FAO</v>
          </cell>
        </row>
        <row r="102">
          <cell r="F102" t="str">
            <v>Sub-Activity 2.1.1.10</v>
          </cell>
          <cell r="H102" t="str">
            <v>GCF</v>
          </cell>
          <cell r="S102">
            <v>0</v>
          </cell>
          <cell r="T102">
            <v>80000</v>
          </cell>
          <cell r="U102">
            <v>80000</v>
          </cell>
          <cell r="V102">
            <v>80000</v>
          </cell>
          <cell r="W102">
            <v>80000</v>
          </cell>
          <cell r="X102">
            <v>80000</v>
          </cell>
          <cell r="Y102">
            <v>400000</v>
          </cell>
          <cell r="AB102" t="str">
            <v>MAFF</v>
          </cell>
        </row>
        <row r="103">
          <cell r="F103" t="str">
            <v>Sub-Activity 2.1.2.1</v>
          </cell>
          <cell r="H103" t="str">
            <v>GCF</v>
          </cell>
          <cell r="S103">
            <v>2400</v>
          </cell>
          <cell r="T103">
            <v>2400</v>
          </cell>
          <cell r="U103">
            <v>0</v>
          </cell>
          <cell r="V103">
            <v>0</v>
          </cell>
          <cell r="W103">
            <v>2400</v>
          </cell>
          <cell r="X103">
            <v>0</v>
          </cell>
          <cell r="Y103">
            <v>7200</v>
          </cell>
          <cell r="AB103" t="str">
            <v>MAFF</v>
          </cell>
        </row>
        <row r="104">
          <cell r="F104" t="str">
            <v>Sub-Activity 2.1.2.1</v>
          </cell>
          <cell r="H104" t="str">
            <v>GCF</v>
          </cell>
          <cell r="S104">
            <v>48000</v>
          </cell>
          <cell r="T104">
            <v>13500</v>
          </cell>
          <cell r="U104">
            <v>0</v>
          </cell>
          <cell r="V104">
            <v>0</v>
          </cell>
          <cell r="W104">
            <v>9000</v>
          </cell>
          <cell r="X104">
            <v>0</v>
          </cell>
          <cell r="Y104">
            <v>70500</v>
          </cell>
          <cell r="AB104" t="str">
            <v>MAFF</v>
          </cell>
        </row>
        <row r="105">
          <cell r="F105" t="str">
            <v>Sub-Activity 2.1.2.1</v>
          </cell>
          <cell r="H105" t="str">
            <v>GCF</v>
          </cell>
          <cell r="S105">
            <v>7500</v>
          </cell>
          <cell r="T105">
            <v>2500</v>
          </cell>
          <cell r="U105">
            <v>0</v>
          </cell>
          <cell r="V105">
            <v>0</v>
          </cell>
          <cell r="W105">
            <v>5000</v>
          </cell>
          <cell r="X105">
            <v>0</v>
          </cell>
          <cell r="Y105">
            <v>15000</v>
          </cell>
          <cell r="AB105" t="str">
            <v>MAFF</v>
          </cell>
        </row>
        <row r="106">
          <cell r="F106" t="str">
            <v>Sub-Activity 2.1.2.2</v>
          </cell>
          <cell r="H106" t="str">
            <v>GCF</v>
          </cell>
          <cell r="S106">
            <v>0</v>
          </cell>
          <cell r="T106">
            <v>2660</v>
          </cell>
          <cell r="U106">
            <v>0</v>
          </cell>
          <cell r="V106">
            <v>2660</v>
          </cell>
          <cell r="W106">
            <v>0</v>
          </cell>
          <cell r="X106">
            <v>2660</v>
          </cell>
          <cell r="Y106">
            <v>7980</v>
          </cell>
          <cell r="AB106" t="str">
            <v>MAFF</v>
          </cell>
        </row>
        <row r="107">
          <cell r="F107" t="str">
            <v>Sub-Activity 2.1.2.2</v>
          </cell>
          <cell r="H107" t="str">
            <v>GCF</v>
          </cell>
          <cell r="S107">
            <v>0</v>
          </cell>
          <cell r="T107">
            <v>5320</v>
          </cell>
          <cell r="U107">
            <v>0</v>
          </cell>
          <cell r="V107">
            <v>5320</v>
          </cell>
          <cell r="W107">
            <v>0</v>
          </cell>
          <cell r="X107">
            <v>5320</v>
          </cell>
          <cell r="Y107">
            <v>15960</v>
          </cell>
          <cell r="AB107" t="str">
            <v>MAFF</v>
          </cell>
        </row>
        <row r="108">
          <cell r="F108" t="str">
            <v>Sub-Activity 2.1.2.3</v>
          </cell>
          <cell r="H108" t="str">
            <v>GCF</v>
          </cell>
          <cell r="S108">
            <v>0</v>
          </cell>
          <cell r="T108">
            <v>16000</v>
          </cell>
          <cell r="U108">
            <v>16000</v>
          </cell>
          <cell r="V108">
            <v>16000</v>
          </cell>
          <cell r="W108">
            <v>16000</v>
          </cell>
          <cell r="X108">
            <v>16000</v>
          </cell>
          <cell r="Y108">
            <v>80000</v>
          </cell>
          <cell r="AB108" t="str">
            <v>MAFF</v>
          </cell>
        </row>
        <row r="109">
          <cell r="F109" t="str">
            <v>Sub-Activity 2.1.2.3</v>
          </cell>
          <cell r="H109" t="str">
            <v>GCF</v>
          </cell>
          <cell r="S109">
            <v>0</v>
          </cell>
          <cell r="T109">
            <v>26250</v>
          </cell>
          <cell r="U109">
            <v>26250</v>
          </cell>
          <cell r="V109">
            <v>26250</v>
          </cell>
          <cell r="W109">
            <v>26250</v>
          </cell>
          <cell r="X109">
            <v>26250</v>
          </cell>
          <cell r="Y109">
            <v>131250</v>
          </cell>
          <cell r="AB109" t="str">
            <v>MAFF</v>
          </cell>
        </row>
        <row r="110">
          <cell r="F110" t="str">
            <v>Sub-Activity 2.1.2.3</v>
          </cell>
          <cell r="H110" t="str">
            <v>MAFF</v>
          </cell>
          <cell r="S110">
            <v>0</v>
          </cell>
          <cell r="T110">
            <v>31500</v>
          </cell>
          <cell r="U110">
            <v>31500</v>
          </cell>
          <cell r="V110">
            <v>31500</v>
          </cell>
          <cell r="W110">
            <v>31500</v>
          </cell>
          <cell r="X110">
            <v>31500</v>
          </cell>
          <cell r="Y110">
            <v>157500</v>
          </cell>
          <cell r="AB110" t="str">
            <v>MAFF</v>
          </cell>
        </row>
        <row r="111">
          <cell r="F111" t="str">
            <v>Sub-Activity 2.1.2.3</v>
          </cell>
          <cell r="H111" t="str">
            <v>MAFF</v>
          </cell>
          <cell r="S111">
            <v>0</v>
          </cell>
          <cell r="T111">
            <v>5000</v>
          </cell>
          <cell r="U111">
            <v>5000</v>
          </cell>
          <cell r="V111">
            <v>5000</v>
          </cell>
          <cell r="W111">
            <v>5000</v>
          </cell>
          <cell r="X111">
            <v>5000</v>
          </cell>
          <cell r="Y111">
            <v>25000</v>
          </cell>
          <cell r="AB111" t="str">
            <v>MAFF</v>
          </cell>
        </row>
        <row r="112">
          <cell r="F112" t="str">
            <v>Sub-Activity 2.1.2.3</v>
          </cell>
          <cell r="H112" t="str">
            <v>MAFF</v>
          </cell>
          <cell r="S112">
            <v>0</v>
          </cell>
          <cell r="T112">
            <v>5500</v>
          </cell>
          <cell r="U112">
            <v>5500</v>
          </cell>
          <cell r="V112">
            <v>5500</v>
          </cell>
          <cell r="W112">
            <v>5500</v>
          </cell>
          <cell r="X112">
            <v>5500</v>
          </cell>
          <cell r="Y112">
            <v>27500</v>
          </cell>
          <cell r="AB112" t="str">
            <v>MAFF</v>
          </cell>
        </row>
        <row r="113">
          <cell r="F113" t="str">
            <v>Sub-Activity 2.1.2.4</v>
          </cell>
          <cell r="H113" t="str">
            <v>GCF</v>
          </cell>
          <cell r="S113">
            <v>24000</v>
          </cell>
          <cell r="T113">
            <v>0</v>
          </cell>
          <cell r="U113">
            <v>9000</v>
          </cell>
          <cell r="V113">
            <v>0</v>
          </cell>
          <cell r="W113">
            <v>6000</v>
          </cell>
          <cell r="X113">
            <v>6000</v>
          </cell>
          <cell r="Y113">
            <v>45000</v>
          </cell>
          <cell r="AB113" t="str">
            <v>FAO</v>
          </cell>
        </row>
        <row r="114">
          <cell r="F114" t="str">
            <v>Sub-Activity 2.1.2.4</v>
          </cell>
          <cell r="H114" t="str">
            <v>GCF</v>
          </cell>
          <cell r="S114">
            <v>875</v>
          </cell>
          <cell r="T114">
            <v>0</v>
          </cell>
          <cell r="U114">
            <v>875</v>
          </cell>
          <cell r="V114">
            <v>0</v>
          </cell>
          <cell r="W114">
            <v>0</v>
          </cell>
          <cell r="X114">
            <v>0</v>
          </cell>
          <cell r="Y114">
            <v>1750</v>
          </cell>
          <cell r="AB114" t="str">
            <v>FAO</v>
          </cell>
        </row>
        <row r="115">
          <cell r="F115" t="str">
            <v>Sub-Activity 2.1.2.4</v>
          </cell>
          <cell r="H115" t="str">
            <v>GCF</v>
          </cell>
          <cell r="S115">
            <v>2980</v>
          </cell>
          <cell r="T115">
            <v>0</v>
          </cell>
          <cell r="U115">
            <v>2980</v>
          </cell>
          <cell r="V115">
            <v>0</v>
          </cell>
          <cell r="W115">
            <v>0</v>
          </cell>
          <cell r="X115">
            <v>0</v>
          </cell>
          <cell r="Y115">
            <v>5960</v>
          </cell>
          <cell r="AB115" t="str">
            <v>FAO</v>
          </cell>
        </row>
        <row r="116">
          <cell r="F116" t="str">
            <v>Sub-Activity 2.2.1.1</v>
          </cell>
          <cell r="H116" t="str">
            <v>GCF</v>
          </cell>
          <cell r="S116">
            <v>25000</v>
          </cell>
          <cell r="T116">
            <v>0</v>
          </cell>
          <cell r="U116">
            <v>11250</v>
          </cell>
          <cell r="V116">
            <v>0</v>
          </cell>
          <cell r="W116">
            <v>11250</v>
          </cell>
          <cell r="X116">
            <v>0</v>
          </cell>
          <cell r="Y116">
            <v>47500</v>
          </cell>
          <cell r="AB116" t="str">
            <v>FAO</v>
          </cell>
        </row>
        <row r="117">
          <cell r="F117" t="str">
            <v>Sub-Activity 2.2.1.1</v>
          </cell>
          <cell r="H117" t="str">
            <v>GCF</v>
          </cell>
          <cell r="S117">
            <v>31500</v>
          </cell>
          <cell r="T117">
            <v>31500</v>
          </cell>
          <cell r="U117">
            <v>31500</v>
          </cell>
          <cell r="V117">
            <v>31500</v>
          </cell>
          <cell r="W117">
            <v>31500</v>
          </cell>
          <cell r="X117">
            <v>31500</v>
          </cell>
          <cell r="Y117">
            <v>189000</v>
          </cell>
          <cell r="AB117" t="str">
            <v>FAO</v>
          </cell>
        </row>
        <row r="118">
          <cell r="F118" t="str">
            <v>Sub-Activity 2.2.1.1</v>
          </cell>
          <cell r="H118" t="str">
            <v>GCF</v>
          </cell>
          <cell r="S118">
            <v>55000</v>
          </cell>
          <cell r="T118">
            <v>55000</v>
          </cell>
          <cell r="U118">
            <v>55000</v>
          </cell>
          <cell r="V118">
            <v>55000</v>
          </cell>
          <cell r="W118">
            <v>34100</v>
          </cell>
          <cell r="X118">
            <v>0</v>
          </cell>
          <cell r="Y118">
            <v>254100</v>
          </cell>
          <cell r="AB118" t="str">
            <v>FAO</v>
          </cell>
        </row>
        <row r="119">
          <cell r="F119" t="str">
            <v>Sub-Activity 2.2.1.1</v>
          </cell>
          <cell r="H119" t="str">
            <v>GCF</v>
          </cell>
          <cell r="S119">
            <v>3000</v>
          </cell>
          <cell r="T119">
            <v>3000</v>
          </cell>
          <cell r="U119">
            <v>3000</v>
          </cell>
          <cell r="V119">
            <v>3000</v>
          </cell>
          <cell r="W119">
            <v>3000</v>
          </cell>
          <cell r="X119">
            <v>0</v>
          </cell>
          <cell r="Y119">
            <v>15000</v>
          </cell>
          <cell r="AB119" t="str">
            <v>FAO</v>
          </cell>
        </row>
        <row r="120">
          <cell r="F120" t="str">
            <v>Sub-Activity 2.2.1.1</v>
          </cell>
          <cell r="H120" t="str">
            <v>GCF</v>
          </cell>
          <cell r="S120">
            <v>9000</v>
          </cell>
          <cell r="T120">
            <v>9000</v>
          </cell>
          <cell r="U120">
            <v>9000</v>
          </cell>
          <cell r="V120">
            <v>9000</v>
          </cell>
          <cell r="W120">
            <v>5400</v>
          </cell>
          <cell r="X120">
            <v>0</v>
          </cell>
          <cell r="Y120">
            <v>41400</v>
          </cell>
          <cell r="AB120" t="str">
            <v>FAO</v>
          </cell>
        </row>
        <row r="121">
          <cell r="F121" t="str">
            <v>Sub-Activity 2.2.1.1</v>
          </cell>
          <cell r="H121" t="str">
            <v>GCF</v>
          </cell>
          <cell r="S121">
            <v>30000</v>
          </cell>
          <cell r="T121">
            <v>30000</v>
          </cell>
          <cell r="U121">
            <v>30000</v>
          </cell>
          <cell r="V121">
            <v>30000</v>
          </cell>
          <cell r="W121">
            <v>18600</v>
          </cell>
          <cell r="X121">
            <v>0</v>
          </cell>
          <cell r="Y121">
            <v>138600</v>
          </cell>
          <cell r="AB121" t="str">
            <v>FAO</v>
          </cell>
        </row>
        <row r="122">
          <cell r="F122" t="str">
            <v>Sub-Activity 2.2.1.2</v>
          </cell>
          <cell r="H122" t="str">
            <v>GCF</v>
          </cell>
          <cell r="S122">
            <v>0</v>
          </cell>
          <cell r="T122">
            <v>3360000</v>
          </cell>
          <cell r="U122">
            <v>3360000</v>
          </cell>
          <cell r="V122">
            <v>224000</v>
          </cell>
          <cell r="W122">
            <v>0</v>
          </cell>
          <cell r="X122">
            <v>0</v>
          </cell>
          <cell r="Y122">
            <v>6944000</v>
          </cell>
          <cell r="AB122" t="str">
            <v>FAO</v>
          </cell>
        </row>
        <row r="123">
          <cell r="F123" t="str">
            <v>Sub-Activity 2.2.1.2</v>
          </cell>
          <cell r="H123" t="str">
            <v>GCF</v>
          </cell>
          <cell r="S123">
            <v>11250</v>
          </cell>
          <cell r="T123">
            <v>13500</v>
          </cell>
          <cell r="U123">
            <v>13500</v>
          </cell>
          <cell r="V123">
            <v>13500</v>
          </cell>
          <cell r="W123">
            <v>13500</v>
          </cell>
          <cell r="X123">
            <v>9000</v>
          </cell>
          <cell r="Y123">
            <v>74250</v>
          </cell>
          <cell r="AB123" t="str">
            <v>FAO</v>
          </cell>
        </row>
        <row r="124">
          <cell r="F124" t="str">
            <v>Sub-Activity 2.2.1.2</v>
          </cell>
          <cell r="H124" t="str">
            <v>GCF</v>
          </cell>
          <cell r="S124">
            <v>9000</v>
          </cell>
          <cell r="T124">
            <v>9000</v>
          </cell>
          <cell r="U124">
            <v>9000</v>
          </cell>
          <cell r="V124">
            <v>9000</v>
          </cell>
          <cell r="W124">
            <v>9000</v>
          </cell>
          <cell r="X124">
            <v>9000</v>
          </cell>
          <cell r="Y124">
            <v>54000</v>
          </cell>
          <cell r="AB124" t="str">
            <v>FAO</v>
          </cell>
        </row>
        <row r="125">
          <cell r="F125" t="str">
            <v>Sub-Activity 2.2.1.2</v>
          </cell>
          <cell r="H125" t="str">
            <v>GCF</v>
          </cell>
          <cell r="S125">
            <v>50000</v>
          </cell>
          <cell r="T125">
            <v>80000</v>
          </cell>
          <cell r="U125">
            <v>50000</v>
          </cell>
          <cell r="V125">
            <v>25000</v>
          </cell>
          <cell r="W125">
            <v>25000</v>
          </cell>
          <cell r="X125">
            <v>0</v>
          </cell>
          <cell r="Y125">
            <v>230000</v>
          </cell>
          <cell r="AB125" t="str">
            <v>FAO</v>
          </cell>
        </row>
        <row r="126">
          <cell r="F126" t="str">
            <v>Sub-Activity 2.2.1.2</v>
          </cell>
          <cell r="H126" t="str">
            <v>GCF</v>
          </cell>
          <cell r="S126">
            <v>2980</v>
          </cell>
          <cell r="T126">
            <v>2980</v>
          </cell>
          <cell r="U126">
            <v>0</v>
          </cell>
          <cell r="V126">
            <v>0</v>
          </cell>
          <cell r="W126">
            <v>0</v>
          </cell>
          <cell r="X126">
            <v>0</v>
          </cell>
          <cell r="Y126">
            <v>5960</v>
          </cell>
          <cell r="AB126" t="str">
            <v>FAO</v>
          </cell>
        </row>
        <row r="127">
          <cell r="F127" t="str">
            <v>Sub-Activity 2.2.1.3</v>
          </cell>
          <cell r="H127" t="str">
            <v>GCF</v>
          </cell>
          <cell r="S127">
            <v>82060</v>
          </cell>
          <cell r="T127">
            <v>82060</v>
          </cell>
          <cell r="U127">
            <v>82060</v>
          </cell>
          <cell r="V127">
            <v>82060</v>
          </cell>
          <cell r="W127">
            <v>82060</v>
          </cell>
          <cell r="X127">
            <v>82060</v>
          </cell>
          <cell r="Y127">
            <v>492360</v>
          </cell>
          <cell r="AB127" t="str">
            <v>FAO</v>
          </cell>
        </row>
        <row r="128">
          <cell r="F128" t="str">
            <v>Sub-Activity 2.2.2.1</v>
          </cell>
          <cell r="H128" t="str">
            <v>GCF</v>
          </cell>
          <cell r="S128">
            <v>21250</v>
          </cell>
          <cell r="T128">
            <v>0</v>
          </cell>
          <cell r="U128">
            <v>23750</v>
          </cell>
          <cell r="V128">
            <v>0</v>
          </cell>
          <cell r="W128">
            <v>23750</v>
          </cell>
          <cell r="X128">
            <v>0</v>
          </cell>
          <cell r="Y128">
            <v>68750</v>
          </cell>
          <cell r="AB128" t="str">
            <v>MAFF</v>
          </cell>
        </row>
        <row r="129">
          <cell r="F129" t="str">
            <v>Sub-Activity 2.2.2.1</v>
          </cell>
          <cell r="H129" t="str">
            <v>MAFF</v>
          </cell>
          <cell r="S129">
            <v>22500</v>
          </cell>
          <cell r="T129">
            <v>22500</v>
          </cell>
          <cell r="U129">
            <v>22500</v>
          </cell>
          <cell r="V129">
            <v>22500</v>
          </cell>
          <cell r="W129">
            <v>22500</v>
          </cell>
          <cell r="X129">
            <v>22500</v>
          </cell>
          <cell r="Y129">
            <v>135000</v>
          </cell>
          <cell r="AB129" t="str">
            <v>MAFF</v>
          </cell>
        </row>
        <row r="130">
          <cell r="F130" t="str">
            <v>Sub-Activity 2.2.2.1</v>
          </cell>
          <cell r="H130" t="str">
            <v>MAFF</v>
          </cell>
          <cell r="S130">
            <v>5000</v>
          </cell>
          <cell r="T130">
            <v>5000</v>
          </cell>
          <cell r="U130">
            <v>5000</v>
          </cell>
          <cell r="V130">
            <v>5000</v>
          </cell>
          <cell r="W130">
            <v>5000</v>
          </cell>
          <cell r="X130">
            <v>5000</v>
          </cell>
          <cell r="Y130">
            <v>30000</v>
          </cell>
          <cell r="AB130" t="str">
            <v>MAFF</v>
          </cell>
        </row>
        <row r="131">
          <cell r="F131" t="str">
            <v>Sub-Activity 2.2.2.1</v>
          </cell>
          <cell r="H131" t="str">
            <v>MAFF</v>
          </cell>
          <cell r="S131">
            <v>2500</v>
          </cell>
          <cell r="T131">
            <v>2500</v>
          </cell>
          <cell r="U131">
            <v>2500</v>
          </cell>
          <cell r="V131">
            <v>2500</v>
          </cell>
          <cell r="W131">
            <v>2500</v>
          </cell>
          <cell r="X131">
            <v>2500</v>
          </cell>
          <cell r="Y131">
            <v>15000</v>
          </cell>
          <cell r="AB131" t="str">
            <v>MAFF</v>
          </cell>
        </row>
        <row r="132">
          <cell r="F132" t="str">
            <v>Sub-Activity 2.2.2.1</v>
          </cell>
          <cell r="H132" t="str">
            <v>GCF</v>
          </cell>
          <cell r="S132">
            <v>30000</v>
          </cell>
          <cell r="T132">
            <v>0</v>
          </cell>
          <cell r="U132">
            <v>37500</v>
          </cell>
          <cell r="V132">
            <v>0</v>
          </cell>
          <cell r="W132">
            <v>37500</v>
          </cell>
          <cell r="X132">
            <v>30075</v>
          </cell>
          <cell r="Y132">
            <v>135075</v>
          </cell>
          <cell r="AB132" t="str">
            <v>MAFF</v>
          </cell>
        </row>
        <row r="133">
          <cell r="F133" t="str">
            <v>Sub-Activity 2.2.2.2</v>
          </cell>
          <cell r="H133" t="str">
            <v>GCF</v>
          </cell>
          <cell r="S133">
            <v>0</v>
          </cell>
          <cell r="T133">
            <v>0</v>
          </cell>
          <cell r="U133">
            <v>54000</v>
          </cell>
          <cell r="V133">
            <v>30000</v>
          </cell>
          <cell r="W133">
            <v>0</v>
          </cell>
          <cell r="X133">
            <v>0</v>
          </cell>
          <cell r="Y133">
            <v>84000</v>
          </cell>
          <cell r="AB133" t="str">
            <v>MAFF</v>
          </cell>
        </row>
        <row r="134">
          <cell r="F134" t="str">
            <v>Sub-Activity 2.2.2.2</v>
          </cell>
          <cell r="H134" t="str">
            <v>GCF</v>
          </cell>
          <cell r="S134">
            <v>0</v>
          </cell>
          <cell r="T134">
            <v>0</v>
          </cell>
          <cell r="U134">
            <v>5250</v>
          </cell>
          <cell r="V134">
            <v>1750</v>
          </cell>
          <cell r="W134">
            <v>0</v>
          </cell>
          <cell r="X134">
            <v>0</v>
          </cell>
          <cell r="Y134">
            <v>7000</v>
          </cell>
          <cell r="AB134" t="str">
            <v>MAFF</v>
          </cell>
        </row>
        <row r="135">
          <cell r="F135" t="str">
            <v>Sub-Activity 2.2.2.2</v>
          </cell>
          <cell r="H135" t="str">
            <v>GCF</v>
          </cell>
          <cell r="S135">
            <v>0</v>
          </cell>
          <cell r="T135">
            <v>0</v>
          </cell>
          <cell r="U135">
            <v>0</v>
          </cell>
          <cell r="V135">
            <v>2250</v>
          </cell>
          <cell r="W135">
            <v>2250</v>
          </cell>
          <cell r="X135">
            <v>0</v>
          </cell>
          <cell r="Y135">
            <v>4500</v>
          </cell>
          <cell r="AB135" t="str">
            <v>MAFF</v>
          </cell>
        </row>
        <row r="136">
          <cell r="F136" t="str">
            <v>Sub-Activity 2.2.3.1</v>
          </cell>
          <cell r="H136" t="str">
            <v>GCF</v>
          </cell>
          <cell r="S136">
            <v>0</v>
          </cell>
          <cell r="T136">
            <v>10000</v>
          </cell>
          <cell r="U136">
            <v>10000</v>
          </cell>
          <cell r="V136">
            <v>10000</v>
          </cell>
          <cell r="W136">
            <v>10000</v>
          </cell>
          <cell r="X136">
            <v>10000</v>
          </cell>
          <cell r="Y136">
            <v>50000</v>
          </cell>
          <cell r="AB136" t="str">
            <v>MAFF</v>
          </cell>
        </row>
        <row r="137">
          <cell r="F137" t="str">
            <v>Sub-Activity 2.3.1.1</v>
          </cell>
          <cell r="H137" t="str">
            <v>GCF</v>
          </cell>
          <cell r="S137">
            <v>35000</v>
          </cell>
          <cell r="T137">
            <v>8750</v>
          </cell>
          <cell r="U137">
            <v>8750</v>
          </cell>
          <cell r="V137">
            <v>8750</v>
          </cell>
          <cell r="W137">
            <v>8750</v>
          </cell>
          <cell r="X137">
            <v>8750</v>
          </cell>
          <cell r="Y137">
            <v>78750</v>
          </cell>
          <cell r="AB137" t="str">
            <v>FAO</v>
          </cell>
        </row>
        <row r="138">
          <cell r="F138" t="str">
            <v>Sub-Activity 2.3.1.1</v>
          </cell>
          <cell r="H138" t="str">
            <v>FAO</v>
          </cell>
          <cell r="S138">
            <v>30000</v>
          </cell>
          <cell r="T138">
            <v>35000</v>
          </cell>
          <cell r="U138">
            <v>30000</v>
          </cell>
          <cell r="V138">
            <v>30000</v>
          </cell>
          <cell r="W138">
            <v>0</v>
          </cell>
          <cell r="X138">
            <v>0</v>
          </cell>
          <cell r="Y138">
            <v>125000</v>
          </cell>
          <cell r="AB138" t="str">
            <v>FAO</v>
          </cell>
        </row>
        <row r="139">
          <cell r="F139" t="str">
            <v>Sub-Activity 2.3.1.1</v>
          </cell>
          <cell r="H139" t="str">
            <v>FAO</v>
          </cell>
          <cell r="S139">
            <v>15000</v>
          </cell>
          <cell r="T139">
            <v>30000</v>
          </cell>
          <cell r="U139">
            <v>15000</v>
          </cell>
          <cell r="V139">
            <v>15000</v>
          </cell>
          <cell r="W139">
            <v>0</v>
          </cell>
          <cell r="X139">
            <v>0</v>
          </cell>
          <cell r="Y139">
            <v>75000</v>
          </cell>
          <cell r="AB139" t="str">
            <v>FAO</v>
          </cell>
        </row>
        <row r="140">
          <cell r="F140" t="str">
            <v>Sub-Activity 2.3.1.1</v>
          </cell>
          <cell r="H140" t="str">
            <v>GCF</v>
          </cell>
          <cell r="S140">
            <v>1500</v>
          </cell>
          <cell r="T140">
            <v>750</v>
          </cell>
          <cell r="U140">
            <v>0</v>
          </cell>
          <cell r="V140">
            <v>0</v>
          </cell>
          <cell r="W140">
            <v>750</v>
          </cell>
          <cell r="X140">
            <v>0</v>
          </cell>
          <cell r="Y140">
            <v>3000</v>
          </cell>
          <cell r="AB140" t="str">
            <v>FAO</v>
          </cell>
        </row>
        <row r="141">
          <cell r="F141" t="str">
            <v>Sub-Activity 2.3.1.2</v>
          </cell>
          <cell r="H141" t="str">
            <v>GCF</v>
          </cell>
          <cell r="S141">
            <v>0</v>
          </cell>
          <cell r="T141">
            <v>12000</v>
          </cell>
          <cell r="U141">
            <v>2400</v>
          </cell>
          <cell r="V141">
            <v>2400</v>
          </cell>
          <cell r="W141">
            <v>2400</v>
          </cell>
          <cell r="X141">
            <v>2400</v>
          </cell>
          <cell r="Y141">
            <v>21600</v>
          </cell>
          <cell r="AB141" t="str">
            <v>MAFF</v>
          </cell>
        </row>
        <row r="142">
          <cell r="F142" t="str">
            <v>Sub-Activity 2.3.1.3</v>
          </cell>
          <cell r="H142" t="str">
            <v>GCF</v>
          </cell>
          <cell r="S142">
            <v>0</v>
          </cell>
          <cell r="T142">
            <v>7000</v>
          </cell>
          <cell r="U142">
            <v>7000</v>
          </cell>
          <cell r="V142">
            <v>10500</v>
          </cell>
          <cell r="W142">
            <v>10500</v>
          </cell>
          <cell r="X142">
            <v>7000</v>
          </cell>
          <cell r="Y142">
            <v>42000</v>
          </cell>
          <cell r="AB142" t="str">
            <v>MAFF</v>
          </cell>
        </row>
        <row r="143">
          <cell r="F143" t="str">
            <v>Sub-Activity 2.3.2.1</v>
          </cell>
          <cell r="H143" t="str">
            <v>GCF</v>
          </cell>
          <cell r="S143">
            <v>40000</v>
          </cell>
          <cell r="T143">
            <v>8000</v>
          </cell>
          <cell r="U143">
            <v>8000</v>
          </cell>
          <cell r="V143">
            <v>8000</v>
          </cell>
          <cell r="W143">
            <v>8000</v>
          </cell>
          <cell r="X143">
            <v>8000</v>
          </cell>
          <cell r="Y143">
            <v>80000</v>
          </cell>
          <cell r="AB143" t="str">
            <v>FAO</v>
          </cell>
        </row>
        <row r="144">
          <cell r="F144" t="str">
            <v>Sub-Activity 2.3.2.1</v>
          </cell>
          <cell r="H144" t="str">
            <v>GCF</v>
          </cell>
          <cell r="S144">
            <v>4500</v>
          </cell>
          <cell r="T144">
            <v>4500</v>
          </cell>
          <cell r="U144">
            <v>4500</v>
          </cell>
          <cell r="V144">
            <v>4500</v>
          </cell>
          <cell r="W144">
            <v>4500</v>
          </cell>
          <cell r="X144">
            <v>4500</v>
          </cell>
          <cell r="Y144">
            <v>27000</v>
          </cell>
          <cell r="AB144" t="str">
            <v>FAO</v>
          </cell>
        </row>
        <row r="145">
          <cell r="F145" t="str">
            <v>Sub-Activity 2.3.2.2</v>
          </cell>
          <cell r="H145" t="str">
            <v>GCF</v>
          </cell>
          <cell r="S145">
            <v>0</v>
          </cell>
          <cell r="T145">
            <v>7600</v>
          </cell>
          <cell r="U145">
            <v>7600</v>
          </cell>
          <cell r="V145">
            <v>7600</v>
          </cell>
          <cell r="W145">
            <v>7600</v>
          </cell>
          <cell r="X145">
            <v>7600</v>
          </cell>
          <cell r="Y145">
            <v>38000</v>
          </cell>
          <cell r="AB145" t="str">
            <v>MAFF</v>
          </cell>
        </row>
        <row r="146">
          <cell r="F146" t="str">
            <v>Sub-Activity 2.3.2.2</v>
          </cell>
          <cell r="H146" t="str">
            <v>MAFF</v>
          </cell>
          <cell r="S146">
            <v>0</v>
          </cell>
          <cell r="T146">
            <v>6750</v>
          </cell>
          <cell r="U146">
            <v>6750</v>
          </cell>
          <cell r="V146">
            <v>6750</v>
          </cell>
          <cell r="W146">
            <v>6750</v>
          </cell>
          <cell r="X146">
            <v>6750</v>
          </cell>
          <cell r="Y146">
            <v>33750</v>
          </cell>
          <cell r="AB146" t="str">
            <v>MAFF</v>
          </cell>
        </row>
        <row r="147">
          <cell r="F147" t="str">
            <v>Sub-Activity 2.3.2.2</v>
          </cell>
          <cell r="H147" t="str">
            <v>MAFF</v>
          </cell>
          <cell r="S147">
            <v>0</v>
          </cell>
          <cell r="T147">
            <v>4000</v>
          </cell>
          <cell r="U147">
            <v>4000</v>
          </cell>
          <cell r="V147">
            <v>4000</v>
          </cell>
          <cell r="W147">
            <v>4000</v>
          </cell>
          <cell r="X147">
            <v>4000</v>
          </cell>
          <cell r="Y147">
            <v>20000</v>
          </cell>
          <cell r="AB147" t="str">
            <v>MAFF</v>
          </cell>
        </row>
        <row r="148">
          <cell r="F148" t="str">
            <v>Sub-Activity 2.3.2.2</v>
          </cell>
          <cell r="H148" t="str">
            <v>MAFF</v>
          </cell>
          <cell r="S148">
            <v>0</v>
          </cell>
          <cell r="T148">
            <v>4250</v>
          </cell>
          <cell r="U148">
            <v>4250</v>
          </cell>
          <cell r="V148">
            <v>4250</v>
          </cell>
          <cell r="W148">
            <v>4250</v>
          </cell>
          <cell r="X148">
            <v>4250</v>
          </cell>
          <cell r="Y148">
            <v>21250</v>
          </cell>
          <cell r="AB148" t="str">
            <v>MAFF</v>
          </cell>
        </row>
        <row r="149">
          <cell r="F149" t="str">
            <v>Sub-Activity 2.3.2.3</v>
          </cell>
          <cell r="H149" t="str">
            <v>GCF</v>
          </cell>
          <cell r="S149">
            <v>0</v>
          </cell>
          <cell r="T149">
            <v>5700</v>
          </cell>
          <cell r="U149">
            <v>5700</v>
          </cell>
          <cell r="V149">
            <v>5700</v>
          </cell>
          <cell r="W149">
            <v>5700</v>
          </cell>
          <cell r="X149">
            <v>5700</v>
          </cell>
          <cell r="Y149">
            <v>28500</v>
          </cell>
          <cell r="AB149" t="str">
            <v>MAFF</v>
          </cell>
        </row>
        <row r="150">
          <cell r="F150" t="str">
            <v>Sub-Activity 2.3.2.4</v>
          </cell>
          <cell r="H150" t="str">
            <v>GCF</v>
          </cell>
          <cell r="S150">
            <v>0</v>
          </cell>
          <cell r="T150">
            <v>260400</v>
          </cell>
          <cell r="U150">
            <v>84000</v>
          </cell>
          <cell r="V150">
            <v>84000</v>
          </cell>
          <cell r="W150">
            <v>84000</v>
          </cell>
          <cell r="X150">
            <v>77000</v>
          </cell>
          <cell r="Y150">
            <v>589400</v>
          </cell>
          <cell r="AB150" t="str">
            <v>MAFF</v>
          </cell>
        </row>
        <row r="151">
          <cell r="F151" t="str">
            <v>Sub-Activity 2.3.2.4</v>
          </cell>
          <cell r="H151" t="str">
            <v>GCF</v>
          </cell>
          <cell r="S151">
            <v>0</v>
          </cell>
          <cell r="T151">
            <v>68000</v>
          </cell>
          <cell r="U151">
            <v>68000</v>
          </cell>
          <cell r="V151">
            <v>68000</v>
          </cell>
          <cell r="W151">
            <v>68000</v>
          </cell>
          <cell r="X151">
            <v>68000</v>
          </cell>
          <cell r="Y151">
            <v>340000</v>
          </cell>
          <cell r="AB151" t="str">
            <v>MAFF</v>
          </cell>
        </row>
        <row r="152">
          <cell r="F152" t="str">
            <v>Sub-Activity 2.3.2.4</v>
          </cell>
          <cell r="H152" t="str">
            <v>MAFF</v>
          </cell>
          <cell r="S152">
            <v>0</v>
          </cell>
          <cell r="T152">
            <v>49500</v>
          </cell>
          <cell r="U152">
            <v>49500</v>
          </cell>
          <cell r="V152">
            <v>49500</v>
          </cell>
          <cell r="W152">
            <v>45000</v>
          </cell>
          <cell r="X152">
            <v>45000</v>
          </cell>
          <cell r="Y152">
            <v>238500</v>
          </cell>
          <cell r="AB152" t="str">
            <v>MAFF</v>
          </cell>
        </row>
        <row r="153">
          <cell r="F153" t="str">
            <v>Sub-Activity 2.3.2.4</v>
          </cell>
          <cell r="H153" t="str">
            <v>MAFF</v>
          </cell>
          <cell r="S153">
            <v>0</v>
          </cell>
          <cell r="T153">
            <v>8000</v>
          </cell>
          <cell r="U153">
            <v>8000</v>
          </cell>
          <cell r="V153">
            <v>8000</v>
          </cell>
          <cell r="W153">
            <v>8000</v>
          </cell>
          <cell r="X153">
            <v>8000</v>
          </cell>
          <cell r="Y153">
            <v>40000</v>
          </cell>
          <cell r="AB153" t="str">
            <v>MAFF</v>
          </cell>
        </row>
        <row r="154">
          <cell r="F154" t="str">
            <v>Sub-Activity 2.3.2.4</v>
          </cell>
          <cell r="H154" t="str">
            <v>MAFF</v>
          </cell>
          <cell r="S154">
            <v>0</v>
          </cell>
          <cell r="T154">
            <v>14300</v>
          </cell>
          <cell r="U154">
            <v>14300</v>
          </cell>
          <cell r="V154">
            <v>14300</v>
          </cell>
          <cell r="W154">
            <v>14300</v>
          </cell>
          <cell r="X154">
            <v>14300</v>
          </cell>
          <cell r="Y154">
            <v>71500</v>
          </cell>
          <cell r="AB154" t="str">
            <v>MAFF</v>
          </cell>
        </row>
        <row r="155">
          <cell r="F155" t="str">
            <v>Sub-Activity 2.3.2.5</v>
          </cell>
          <cell r="H155" t="str">
            <v>GCF</v>
          </cell>
          <cell r="S155">
            <v>0</v>
          </cell>
          <cell r="T155">
            <v>65100</v>
          </cell>
          <cell r="U155">
            <v>21000</v>
          </cell>
          <cell r="V155">
            <v>38500</v>
          </cell>
          <cell r="W155">
            <v>42000</v>
          </cell>
          <cell r="X155">
            <v>19250</v>
          </cell>
          <cell r="Y155">
            <v>185850</v>
          </cell>
          <cell r="AB155" t="str">
            <v>MoE</v>
          </cell>
        </row>
        <row r="156">
          <cell r="F156" t="str">
            <v>Sub-Activity 2.3.2.5</v>
          </cell>
          <cell r="H156" t="str">
            <v>GCF</v>
          </cell>
          <cell r="S156">
            <v>0</v>
          </cell>
          <cell r="T156">
            <v>52000</v>
          </cell>
          <cell r="U156">
            <v>52000</v>
          </cell>
          <cell r="V156">
            <v>52000</v>
          </cell>
          <cell r="W156">
            <v>52000</v>
          </cell>
          <cell r="X156">
            <v>52000</v>
          </cell>
          <cell r="Y156">
            <v>260000</v>
          </cell>
          <cell r="AB156" t="str">
            <v>MoE</v>
          </cell>
        </row>
        <row r="157">
          <cell r="F157" t="str">
            <v>Sub-Activity 2.3.2.5</v>
          </cell>
          <cell r="H157" t="str">
            <v>MoE</v>
          </cell>
          <cell r="S157">
            <v>0</v>
          </cell>
          <cell r="T157">
            <v>45000</v>
          </cell>
          <cell r="U157">
            <v>45000</v>
          </cell>
          <cell r="V157">
            <v>45000</v>
          </cell>
          <cell r="W157">
            <v>45000</v>
          </cell>
          <cell r="X157">
            <v>45000</v>
          </cell>
          <cell r="Y157">
            <v>225000</v>
          </cell>
          <cell r="AB157" t="str">
            <v>MoE</v>
          </cell>
        </row>
        <row r="158">
          <cell r="F158" t="str">
            <v>Sub-Activity 2.3.2.5</v>
          </cell>
          <cell r="H158" t="str">
            <v>MoE</v>
          </cell>
          <cell r="S158">
            <v>0</v>
          </cell>
          <cell r="T158">
            <v>5000</v>
          </cell>
          <cell r="U158">
            <v>5000</v>
          </cell>
          <cell r="V158">
            <v>5000</v>
          </cell>
          <cell r="W158">
            <v>5000</v>
          </cell>
          <cell r="X158">
            <v>5000</v>
          </cell>
          <cell r="Y158">
            <v>25000</v>
          </cell>
          <cell r="AB158" t="str">
            <v>MoE</v>
          </cell>
        </row>
        <row r="159">
          <cell r="F159" t="str">
            <v>Sub-Activity 2.3.2.6</v>
          </cell>
          <cell r="H159" t="str">
            <v>GCF</v>
          </cell>
          <cell r="S159">
            <v>0</v>
          </cell>
          <cell r="T159">
            <v>1350</v>
          </cell>
          <cell r="U159">
            <v>1350</v>
          </cell>
          <cell r="V159">
            <v>1350</v>
          </cell>
          <cell r="W159">
            <v>1350</v>
          </cell>
          <cell r="X159">
            <v>1350</v>
          </cell>
          <cell r="Y159">
            <v>6750</v>
          </cell>
          <cell r="AB159" t="str">
            <v>MAFF</v>
          </cell>
        </row>
        <row r="160">
          <cell r="F160" t="str">
            <v>Sub-Activity 2.3.2.6</v>
          </cell>
          <cell r="H160" t="str">
            <v>GCF</v>
          </cell>
          <cell r="S160">
            <v>0</v>
          </cell>
          <cell r="T160">
            <v>33000</v>
          </cell>
          <cell r="U160">
            <v>66000</v>
          </cell>
          <cell r="V160">
            <v>55000</v>
          </cell>
          <cell r="W160">
            <v>33000</v>
          </cell>
          <cell r="X160">
            <v>33000</v>
          </cell>
          <cell r="Y160">
            <v>220000</v>
          </cell>
          <cell r="AB160" t="str">
            <v>MAFF</v>
          </cell>
        </row>
        <row r="161">
          <cell r="F161" t="str">
            <v>Sub-Activity 2.3.2.6</v>
          </cell>
          <cell r="H161" t="str">
            <v>MAFF</v>
          </cell>
          <cell r="S161">
            <v>0</v>
          </cell>
          <cell r="T161">
            <v>49500</v>
          </cell>
          <cell r="U161">
            <v>49500</v>
          </cell>
          <cell r="V161">
            <v>49500</v>
          </cell>
          <cell r="W161">
            <v>49500</v>
          </cell>
          <cell r="X161">
            <v>49500</v>
          </cell>
          <cell r="Y161">
            <v>247500</v>
          </cell>
          <cell r="AB161" t="str">
            <v>MAFF</v>
          </cell>
        </row>
        <row r="162">
          <cell r="F162" t="str">
            <v>Sub-Activity 2.3.2.6</v>
          </cell>
          <cell r="H162" t="str">
            <v>MAFF</v>
          </cell>
          <cell r="S162">
            <v>0</v>
          </cell>
          <cell r="T162">
            <v>11596</v>
          </cell>
          <cell r="U162">
            <v>11596</v>
          </cell>
          <cell r="V162">
            <v>11596</v>
          </cell>
          <cell r="W162">
            <v>11596</v>
          </cell>
          <cell r="X162">
            <v>11596</v>
          </cell>
          <cell r="Y162">
            <v>57980</v>
          </cell>
          <cell r="AB162" t="str">
            <v>MAFF</v>
          </cell>
        </row>
        <row r="163">
          <cell r="F163" t="str">
            <v>Sub-Activity 2.4.1.1</v>
          </cell>
          <cell r="H163" t="str">
            <v>GCF</v>
          </cell>
          <cell r="S163">
            <v>18000</v>
          </cell>
          <cell r="T163">
            <v>12000</v>
          </cell>
          <cell r="U163">
            <v>0</v>
          </cell>
          <cell r="V163">
            <v>0</v>
          </cell>
          <cell r="W163">
            <v>0</v>
          </cell>
          <cell r="X163">
            <v>0</v>
          </cell>
          <cell r="Y163">
            <v>30000</v>
          </cell>
          <cell r="AB163" t="str">
            <v>MoE</v>
          </cell>
        </row>
        <row r="164">
          <cell r="F164" t="str">
            <v>Sub-Activity 2.4.1.1</v>
          </cell>
          <cell r="H164" t="str">
            <v>GCF</v>
          </cell>
          <cell r="S164">
            <v>5400</v>
          </cell>
          <cell r="T164">
            <v>2700</v>
          </cell>
          <cell r="U164">
            <v>0</v>
          </cell>
          <cell r="V164">
            <v>0</v>
          </cell>
          <cell r="W164">
            <v>0</v>
          </cell>
          <cell r="X164">
            <v>0</v>
          </cell>
          <cell r="Y164">
            <v>8100</v>
          </cell>
          <cell r="AB164" t="str">
            <v>MoE</v>
          </cell>
        </row>
        <row r="165">
          <cell r="F165" t="str">
            <v>Sub-Activity 2.4.1.1</v>
          </cell>
          <cell r="H165" t="str">
            <v>GCF</v>
          </cell>
          <cell r="S165">
            <v>3000</v>
          </cell>
          <cell r="T165">
            <v>0</v>
          </cell>
          <cell r="U165">
            <v>0</v>
          </cell>
          <cell r="V165">
            <v>0</v>
          </cell>
          <cell r="W165">
            <v>0</v>
          </cell>
          <cell r="X165">
            <v>0</v>
          </cell>
          <cell r="Y165">
            <v>3000</v>
          </cell>
          <cell r="AB165" t="str">
            <v>MoE</v>
          </cell>
        </row>
        <row r="166">
          <cell r="F166" t="str">
            <v>Sub-Activity 2.4.1.1</v>
          </cell>
          <cell r="H166" t="str">
            <v>GCF</v>
          </cell>
          <cell r="S166">
            <v>100000</v>
          </cell>
          <cell r="T166">
            <v>100000</v>
          </cell>
          <cell r="U166">
            <v>100000</v>
          </cell>
          <cell r="V166">
            <v>0</v>
          </cell>
          <cell r="W166">
            <v>0</v>
          </cell>
          <cell r="X166">
            <v>0</v>
          </cell>
          <cell r="Y166">
            <v>300000</v>
          </cell>
          <cell r="AB166" t="str">
            <v>MoE</v>
          </cell>
        </row>
        <row r="167">
          <cell r="F167" t="str">
            <v>Sub-Activity 2.4.1.1</v>
          </cell>
          <cell r="H167" t="str">
            <v>MoE</v>
          </cell>
          <cell r="S167">
            <v>54000</v>
          </cell>
          <cell r="T167">
            <v>0</v>
          </cell>
          <cell r="U167">
            <v>0</v>
          </cell>
          <cell r="V167">
            <v>0</v>
          </cell>
          <cell r="W167">
            <v>0</v>
          </cell>
          <cell r="X167">
            <v>0</v>
          </cell>
          <cell r="Y167">
            <v>54000</v>
          </cell>
          <cell r="AB167" t="str">
            <v>MoE</v>
          </cell>
        </row>
        <row r="168">
          <cell r="F168" t="str">
            <v>Sub-Activity 2.4.1.1</v>
          </cell>
          <cell r="H168" t="str">
            <v>MoE</v>
          </cell>
          <cell r="S168">
            <v>6000</v>
          </cell>
          <cell r="T168">
            <v>0</v>
          </cell>
          <cell r="U168">
            <v>0</v>
          </cell>
          <cell r="V168">
            <v>0</v>
          </cell>
          <cell r="W168">
            <v>0</v>
          </cell>
          <cell r="X168">
            <v>0</v>
          </cell>
          <cell r="Y168">
            <v>6000</v>
          </cell>
          <cell r="AB168" t="str">
            <v>MoE</v>
          </cell>
        </row>
        <row r="169">
          <cell r="F169" t="str">
            <v>Sub-Activity 2.4.1.2</v>
          </cell>
          <cell r="H169" t="str">
            <v>GCF</v>
          </cell>
          <cell r="S169">
            <v>35000</v>
          </cell>
          <cell r="T169">
            <v>8750</v>
          </cell>
          <cell r="U169">
            <v>8750</v>
          </cell>
          <cell r="V169">
            <v>8750</v>
          </cell>
          <cell r="W169">
            <v>8750</v>
          </cell>
          <cell r="X169">
            <v>8750</v>
          </cell>
          <cell r="Y169">
            <v>78750</v>
          </cell>
          <cell r="AB169" t="str">
            <v>FAO</v>
          </cell>
        </row>
        <row r="170">
          <cell r="F170" t="str">
            <v>Sub-Activity 2.4.1.2</v>
          </cell>
          <cell r="H170" t="str">
            <v>GCF</v>
          </cell>
          <cell r="S170">
            <v>18050</v>
          </cell>
          <cell r="T170">
            <v>18050</v>
          </cell>
          <cell r="U170">
            <v>18050</v>
          </cell>
          <cell r="V170">
            <v>18050</v>
          </cell>
          <cell r="W170">
            <v>18050</v>
          </cell>
          <cell r="X170">
            <v>18050</v>
          </cell>
          <cell r="Y170">
            <v>108300</v>
          </cell>
          <cell r="AB170" t="str">
            <v>FAO</v>
          </cell>
        </row>
        <row r="171">
          <cell r="F171" t="str">
            <v>Sub-Activity 2.4.1.3</v>
          </cell>
          <cell r="H171" t="str">
            <v>GCF</v>
          </cell>
          <cell r="S171">
            <v>80000</v>
          </cell>
          <cell r="T171">
            <v>80000</v>
          </cell>
          <cell r="U171">
            <v>80000</v>
          </cell>
          <cell r="V171">
            <v>80000</v>
          </cell>
          <cell r="W171">
            <v>80000</v>
          </cell>
          <cell r="X171">
            <v>80000</v>
          </cell>
          <cell r="Y171">
            <v>480000</v>
          </cell>
          <cell r="AB171" t="str">
            <v>FAO</v>
          </cell>
        </row>
        <row r="172">
          <cell r="F172" t="str">
            <v>Sub-Activity 2.4.1.3</v>
          </cell>
          <cell r="H172" t="str">
            <v>GCF</v>
          </cell>
          <cell r="S172">
            <v>27000</v>
          </cell>
          <cell r="T172">
            <v>27000</v>
          </cell>
          <cell r="U172">
            <v>27000</v>
          </cell>
          <cell r="V172">
            <v>27000</v>
          </cell>
          <cell r="W172">
            <v>27000</v>
          </cell>
          <cell r="X172">
            <v>27000</v>
          </cell>
          <cell r="Y172">
            <v>162000</v>
          </cell>
          <cell r="AB172" t="str">
            <v>FAO</v>
          </cell>
        </row>
        <row r="173">
          <cell r="F173" t="str">
            <v>Sub-Activity 2.4.1.3</v>
          </cell>
          <cell r="H173" t="str">
            <v>GCF</v>
          </cell>
          <cell r="S173">
            <v>39000</v>
          </cell>
          <cell r="T173">
            <v>18000</v>
          </cell>
          <cell r="U173">
            <v>15000</v>
          </cell>
          <cell r="V173">
            <v>18000</v>
          </cell>
          <cell r="W173">
            <v>18000</v>
          </cell>
          <cell r="X173">
            <v>18000</v>
          </cell>
          <cell r="Y173">
            <v>126000</v>
          </cell>
          <cell r="AB173" t="str">
            <v>FAO</v>
          </cell>
        </row>
        <row r="174">
          <cell r="F174" t="str">
            <v>Sub-Activity 2.4.1.3</v>
          </cell>
          <cell r="H174" t="str">
            <v>GCF</v>
          </cell>
          <cell r="S174">
            <v>3620</v>
          </cell>
          <cell r="T174">
            <v>0</v>
          </cell>
          <cell r="U174">
            <v>0</v>
          </cell>
          <cell r="V174">
            <v>3620</v>
          </cell>
          <cell r="W174">
            <v>0</v>
          </cell>
          <cell r="X174">
            <v>3620</v>
          </cell>
          <cell r="Y174">
            <v>10860</v>
          </cell>
          <cell r="AB174" t="str">
            <v>FAO</v>
          </cell>
        </row>
        <row r="175">
          <cell r="F175" t="str">
            <v>Sub-Activity 2.4.1.3</v>
          </cell>
          <cell r="H175" t="str">
            <v>GCF</v>
          </cell>
          <cell r="S175">
            <v>5400</v>
          </cell>
          <cell r="T175">
            <v>0</v>
          </cell>
          <cell r="U175">
            <v>0</v>
          </cell>
          <cell r="V175">
            <v>2700</v>
          </cell>
          <cell r="W175">
            <v>0</v>
          </cell>
          <cell r="X175">
            <v>1800</v>
          </cell>
          <cell r="Y175">
            <v>9900</v>
          </cell>
          <cell r="AB175" t="str">
            <v>FAO</v>
          </cell>
        </row>
        <row r="176">
          <cell r="F176" t="str">
            <v>Sub-Activity 2.4.1.3</v>
          </cell>
          <cell r="H176" t="str">
            <v>GCF</v>
          </cell>
          <cell r="S176">
            <v>3000</v>
          </cell>
          <cell r="T176">
            <v>3000</v>
          </cell>
          <cell r="U176">
            <v>3000</v>
          </cell>
          <cell r="V176">
            <v>3000</v>
          </cell>
          <cell r="W176">
            <v>3000</v>
          </cell>
          <cell r="X176">
            <v>3000</v>
          </cell>
          <cell r="Y176">
            <v>18000</v>
          </cell>
          <cell r="AB176" t="str">
            <v>FAO</v>
          </cell>
        </row>
        <row r="177">
          <cell r="F177" t="str">
            <v>Sub-Activity 2.4.1.3</v>
          </cell>
          <cell r="H177" t="str">
            <v>GCF</v>
          </cell>
          <cell r="S177">
            <v>7000</v>
          </cell>
          <cell r="T177">
            <v>3500</v>
          </cell>
          <cell r="U177">
            <v>3500</v>
          </cell>
          <cell r="V177">
            <v>7000</v>
          </cell>
          <cell r="W177">
            <v>7000</v>
          </cell>
          <cell r="X177">
            <v>7000</v>
          </cell>
          <cell r="Y177">
            <v>35000</v>
          </cell>
          <cell r="AB177" t="str">
            <v>FAO</v>
          </cell>
        </row>
        <row r="178">
          <cell r="F178" t="str">
            <v>Sub-Activity 2.4.1.4</v>
          </cell>
          <cell r="H178" t="str">
            <v>GCF</v>
          </cell>
          <cell r="S178">
            <v>320000</v>
          </cell>
          <cell r="T178">
            <v>320000</v>
          </cell>
          <cell r="U178">
            <v>320000</v>
          </cell>
          <cell r="V178">
            <v>320000</v>
          </cell>
          <cell r="W178">
            <v>320000</v>
          </cell>
          <cell r="X178">
            <v>320000</v>
          </cell>
          <cell r="Y178">
            <v>1920000</v>
          </cell>
          <cell r="AB178" t="str">
            <v>MoE</v>
          </cell>
        </row>
        <row r="179">
          <cell r="F179" t="str">
            <v>Sub-Activity 2.4.1.4</v>
          </cell>
          <cell r="H179" t="str">
            <v>GCF</v>
          </cell>
          <cell r="S179">
            <v>27000</v>
          </cell>
          <cell r="T179">
            <v>27000</v>
          </cell>
          <cell r="U179">
            <v>27000</v>
          </cell>
          <cell r="V179">
            <v>27000</v>
          </cell>
          <cell r="W179">
            <v>27000</v>
          </cell>
          <cell r="X179">
            <v>27000</v>
          </cell>
          <cell r="Y179">
            <v>162000</v>
          </cell>
          <cell r="AB179" t="str">
            <v>MoE</v>
          </cell>
        </row>
        <row r="180">
          <cell r="F180" t="str">
            <v>Sub-Activity 2.4.1.4</v>
          </cell>
          <cell r="H180" t="str">
            <v>GCF</v>
          </cell>
          <cell r="S180">
            <v>27000</v>
          </cell>
          <cell r="T180">
            <v>27000</v>
          </cell>
          <cell r="U180">
            <v>27000</v>
          </cell>
          <cell r="V180">
            <v>27000</v>
          </cell>
          <cell r="W180">
            <v>27000</v>
          </cell>
          <cell r="X180">
            <v>27000</v>
          </cell>
          <cell r="Y180">
            <v>162000</v>
          </cell>
          <cell r="AB180" t="str">
            <v>MoE</v>
          </cell>
        </row>
        <row r="181">
          <cell r="F181" t="str">
            <v>Sub-Activity 2.4.1.4</v>
          </cell>
          <cell r="H181" t="str">
            <v>GCF</v>
          </cell>
          <cell r="S181">
            <v>10625</v>
          </cell>
          <cell r="T181">
            <v>10625</v>
          </cell>
          <cell r="U181">
            <v>10625</v>
          </cell>
          <cell r="V181">
            <v>10625</v>
          </cell>
          <cell r="W181">
            <v>10625</v>
          </cell>
          <cell r="X181">
            <v>10625</v>
          </cell>
          <cell r="Y181">
            <v>63750</v>
          </cell>
          <cell r="AB181" t="str">
            <v>MoE</v>
          </cell>
        </row>
        <row r="182">
          <cell r="F182" t="str">
            <v>Sub-Activity 2.4.1.4</v>
          </cell>
          <cell r="H182" t="str">
            <v>MoE</v>
          </cell>
          <cell r="S182">
            <v>45000</v>
          </cell>
          <cell r="T182">
            <v>45000</v>
          </cell>
          <cell r="U182">
            <v>45000</v>
          </cell>
          <cell r="V182">
            <v>45000</v>
          </cell>
          <cell r="W182">
            <v>45000</v>
          </cell>
          <cell r="X182">
            <v>45000</v>
          </cell>
          <cell r="Y182">
            <v>270000</v>
          </cell>
          <cell r="AB182" t="str">
            <v>MoE</v>
          </cell>
        </row>
        <row r="183">
          <cell r="F183" t="str">
            <v>Sub-Activity 2.4.1.4</v>
          </cell>
          <cell r="H183" t="str">
            <v>MoE</v>
          </cell>
          <cell r="S183">
            <v>15000</v>
          </cell>
          <cell r="T183">
            <v>15000</v>
          </cell>
          <cell r="U183">
            <v>15000</v>
          </cell>
          <cell r="V183">
            <v>15000</v>
          </cell>
          <cell r="W183">
            <v>15000</v>
          </cell>
          <cell r="X183">
            <v>15000</v>
          </cell>
          <cell r="Y183">
            <v>90000</v>
          </cell>
          <cell r="AB183" t="str">
            <v>MoE</v>
          </cell>
        </row>
        <row r="184">
          <cell r="F184" t="str">
            <v>Sub-Activity 2.4.1.5</v>
          </cell>
          <cell r="H184" t="str">
            <v>GCF</v>
          </cell>
          <cell r="S184">
            <v>0</v>
          </cell>
          <cell r="T184">
            <v>30000</v>
          </cell>
          <cell r="U184">
            <v>13500</v>
          </cell>
          <cell r="V184">
            <v>13500</v>
          </cell>
          <cell r="W184">
            <v>13500</v>
          </cell>
          <cell r="X184">
            <v>13500</v>
          </cell>
          <cell r="Y184">
            <v>84000</v>
          </cell>
          <cell r="AB184" t="str">
            <v>FAO</v>
          </cell>
        </row>
        <row r="185">
          <cell r="F185" t="str">
            <v>Sub-Activity 2.4.1.5</v>
          </cell>
          <cell r="H185" t="str">
            <v>FAO</v>
          </cell>
          <cell r="S185">
            <v>0</v>
          </cell>
          <cell r="T185">
            <v>70000</v>
          </cell>
          <cell r="U185">
            <v>70000</v>
          </cell>
          <cell r="V185">
            <v>70000</v>
          </cell>
          <cell r="W185">
            <v>70000</v>
          </cell>
          <cell r="X185">
            <v>70000</v>
          </cell>
          <cell r="Y185">
            <v>350000</v>
          </cell>
          <cell r="AB185" t="str">
            <v>FAO</v>
          </cell>
        </row>
        <row r="186">
          <cell r="F186" t="str">
            <v>Sub-Activity 2.4.1.5</v>
          </cell>
          <cell r="H186" t="str">
            <v>GCF</v>
          </cell>
          <cell r="S186">
            <v>4750</v>
          </cell>
          <cell r="T186">
            <v>9500</v>
          </cell>
          <cell r="U186">
            <v>9500</v>
          </cell>
          <cell r="V186">
            <v>4750</v>
          </cell>
          <cell r="W186">
            <v>4750</v>
          </cell>
          <cell r="X186">
            <v>4750</v>
          </cell>
          <cell r="Y186">
            <v>38000</v>
          </cell>
          <cell r="AB186" t="str">
            <v>FAO</v>
          </cell>
        </row>
        <row r="187">
          <cell r="F187" t="str">
            <v>Sub-Activity 2.4.1.5</v>
          </cell>
          <cell r="H187" t="str">
            <v>GCF</v>
          </cell>
          <cell r="S187">
            <v>2820</v>
          </cell>
          <cell r="T187">
            <v>5640</v>
          </cell>
          <cell r="U187">
            <v>5640</v>
          </cell>
          <cell r="V187">
            <v>2820</v>
          </cell>
          <cell r="W187">
            <v>2820</v>
          </cell>
          <cell r="X187">
            <v>2820</v>
          </cell>
          <cell r="Y187">
            <v>22560</v>
          </cell>
          <cell r="AB187" t="str">
            <v>FAO</v>
          </cell>
        </row>
        <row r="188">
          <cell r="F188" t="str">
            <v>Sub-Activity 3.1.1.1</v>
          </cell>
          <cell r="H188" t="str">
            <v>GCF</v>
          </cell>
          <cell r="S188">
            <v>2400</v>
          </cell>
          <cell r="T188">
            <v>2400</v>
          </cell>
          <cell r="U188">
            <v>0</v>
          </cell>
          <cell r="V188">
            <v>0</v>
          </cell>
          <cell r="W188">
            <v>0</v>
          </cell>
          <cell r="X188">
            <v>2400</v>
          </cell>
          <cell r="Y188">
            <v>7200</v>
          </cell>
          <cell r="AB188" t="str">
            <v>MAFF</v>
          </cell>
        </row>
        <row r="189">
          <cell r="F189" t="str">
            <v>Sub-Activity 3.1.1.1</v>
          </cell>
          <cell r="H189" t="str">
            <v>GCF</v>
          </cell>
          <cell r="S189">
            <v>15000</v>
          </cell>
          <cell r="T189">
            <v>30000</v>
          </cell>
          <cell r="U189">
            <v>0</v>
          </cell>
          <cell r="V189">
            <v>0</v>
          </cell>
          <cell r="W189">
            <v>0</v>
          </cell>
          <cell r="X189">
            <v>18000</v>
          </cell>
          <cell r="Y189">
            <v>63000</v>
          </cell>
          <cell r="AB189" t="str">
            <v>MAFF</v>
          </cell>
        </row>
        <row r="190">
          <cell r="F190" t="str">
            <v>Sub-Activity 3.1.1.1</v>
          </cell>
          <cell r="H190" t="str">
            <v>GCF</v>
          </cell>
          <cell r="S190">
            <v>0</v>
          </cell>
          <cell r="T190">
            <v>3000</v>
          </cell>
          <cell r="U190">
            <v>0</v>
          </cell>
          <cell r="V190">
            <v>0</v>
          </cell>
          <cell r="W190">
            <v>0</v>
          </cell>
          <cell r="X190">
            <v>3000</v>
          </cell>
          <cell r="Y190">
            <v>6000</v>
          </cell>
          <cell r="AB190" t="str">
            <v>MAFF</v>
          </cell>
        </row>
        <row r="191">
          <cell r="F191" t="str">
            <v>Sub-Activity 3.1.1.1</v>
          </cell>
          <cell r="H191" t="str">
            <v>MAFF</v>
          </cell>
          <cell r="S191">
            <v>15000</v>
          </cell>
          <cell r="T191">
            <v>15000</v>
          </cell>
          <cell r="U191">
            <v>15000</v>
          </cell>
          <cell r="V191">
            <v>15000</v>
          </cell>
          <cell r="W191">
            <v>15000</v>
          </cell>
          <cell r="X191">
            <v>15000</v>
          </cell>
          <cell r="Y191">
            <v>90000</v>
          </cell>
          <cell r="AB191" t="str">
            <v>MAFF</v>
          </cell>
        </row>
        <row r="192">
          <cell r="F192" t="str">
            <v>Sub-Activity 3.1.1.2</v>
          </cell>
          <cell r="H192" t="str">
            <v>MAFF</v>
          </cell>
          <cell r="S192">
            <v>0</v>
          </cell>
          <cell r="T192">
            <v>18000</v>
          </cell>
          <cell r="U192">
            <v>18000</v>
          </cell>
          <cell r="V192">
            <v>18000</v>
          </cell>
          <cell r="W192">
            <v>18000</v>
          </cell>
          <cell r="X192">
            <v>18000</v>
          </cell>
          <cell r="Y192">
            <v>90000</v>
          </cell>
          <cell r="AB192" t="str">
            <v>MAFF</v>
          </cell>
        </row>
        <row r="193">
          <cell r="F193" t="str">
            <v>Sub-Activity 3.1.1.2</v>
          </cell>
          <cell r="H193" t="str">
            <v>MAFF</v>
          </cell>
          <cell r="S193">
            <v>0</v>
          </cell>
          <cell r="T193">
            <v>7000</v>
          </cell>
          <cell r="U193">
            <v>7000</v>
          </cell>
          <cell r="V193">
            <v>7000</v>
          </cell>
          <cell r="W193">
            <v>7000</v>
          </cell>
          <cell r="X193">
            <v>7000</v>
          </cell>
          <cell r="Y193">
            <v>35000</v>
          </cell>
          <cell r="AB193" t="str">
            <v>MAFF</v>
          </cell>
        </row>
        <row r="194">
          <cell r="F194" t="str">
            <v>Sub-Activity 3.1.2.1</v>
          </cell>
          <cell r="H194" t="str">
            <v>GCF</v>
          </cell>
          <cell r="S194">
            <v>0</v>
          </cell>
          <cell r="T194">
            <v>2250</v>
          </cell>
          <cell r="U194">
            <v>1500</v>
          </cell>
          <cell r="V194">
            <v>1500</v>
          </cell>
          <cell r="W194">
            <v>750</v>
          </cell>
          <cell r="X194">
            <v>750</v>
          </cell>
          <cell r="Y194">
            <v>6750</v>
          </cell>
          <cell r="AB194" t="str">
            <v>FAO</v>
          </cell>
        </row>
        <row r="195">
          <cell r="F195" t="str">
            <v>Sub-Activity 3.1.2.1</v>
          </cell>
          <cell r="H195" t="str">
            <v>GCF</v>
          </cell>
          <cell r="S195">
            <v>0</v>
          </cell>
          <cell r="T195">
            <v>40000</v>
          </cell>
          <cell r="U195">
            <v>12000</v>
          </cell>
          <cell r="V195">
            <v>12000</v>
          </cell>
          <cell r="W195">
            <v>12000</v>
          </cell>
          <cell r="X195">
            <v>12000</v>
          </cell>
          <cell r="Y195">
            <v>88000</v>
          </cell>
          <cell r="AB195" t="str">
            <v>FAO</v>
          </cell>
        </row>
        <row r="196">
          <cell r="F196" t="str">
            <v>Sub-Activity 3.1.2.1</v>
          </cell>
          <cell r="H196" t="str">
            <v>GCF</v>
          </cell>
          <cell r="S196">
            <v>0</v>
          </cell>
          <cell r="T196">
            <v>27000</v>
          </cell>
          <cell r="U196">
            <v>0</v>
          </cell>
          <cell r="V196">
            <v>0</v>
          </cell>
          <cell r="W196">
            <v>0</v>
          </cell>
          <cell r="X196">
            <v>0</v>
          </cell>
          <cell r="Y196">
            <v>27000</v>
          </cell>
          <cell r="AB196" t="str">
            <v>FAO</v>
          </cell>
        </row>
        <row r="197">
          <cell r="F197" t="str">
            <v>Sub-Activity 3.1.2.1</v>
          </cell>
          <cell r="H197" t="str">
            <v>GCF</v>
          </cell>
          <cell r="S197">
            <v>0</v>
          </cell>
          <cell r="T197">
            <v>3620</v>
          </cell>
          <cell r="U197">
            <v>0</v>
          </cell>
          <cell r="V197">
            <v>0</v>
          </cell>
          <cell r="W197">
            <v>0</v>
          </cell>
          <cell r="X197">
            <v>0</v>
          </cell>
          <cell r="Y197">
            <v>3620</v>
          </cell>
          <cell r="AB197" t="str">
            <v>FAO</v>
          </cell>
        </row>
        <row r="198">
          <cell r="F198" t="str">
            <v>Sub-Activity 3.1.2.1</v>
          </cell>
          <cell r="H198" t="str">
            <v>GCF</v>
          </cell>
          <cell r="S198">
            <v>0</v>
          </cell>
          <cell r="T198">
            <v>3600</v>
          </cell>
          <cell r="U198">
            <v>0</v>
          </cell>
          <cell r="V198">
            <v>0</v>
          </cell>
          <cell r="W198">
            <v>0</v>
          </cell>
          <cell r="X198">
            <v>0</v>
          </cell>
          <cell r="Y198">
            <v>3600</v>
          </cell>
          <cell r="AB198" t="str">
            <v>FAO</v>
          </cell>
        </row>
        <row r="199">
          <cell r="F199" t="str">
            <v>Sub-Activity 3.1.2.1</v>
          </cell>
          <cell r="H199" t="str">
            <v>GCF</v>
          </cell>
          <cell r="S199">
            <v>20515</v>
          </cell>
          <cell r="T199">
            <v>20515</v>
          </cell>
          <cell r="U199">
            <v>20515</v>
          </cell>
          <cell r="V199">
            <v>20515</v>
          </cell>
          <cell r="W199">
            <v>20515</v>
          </cell>
          <cell r="X199">
            <v>0</v>
          </cell>
          <cell r="Y199">
            <v>102575</v>
          </cell>
          <cell r="AB199" t="str">
            <v>FAO</v>
          </cell>
        </row>
        <row r="200">
          <cell r="F200" t="str">
            <v>Sub-Activity 3.1.2.1</v>
          </cell>
          <cell r="H200" t="str">
            <v>GCF</v>
          </cell>
          <cell r="S200">
            <v>6200</v>
          </cell>
          <cell r="T200">
            <v>6200</v>
          </cell>
          <cell r="U200">
            <v>6200</v>
          </cell>
          <cell r="V200">
            <v>6200</v>
          </cell>
          <cell r="W200">
            <v>6200</v>
          </cell>
          <cell r="X200">
            <v>6200</v>
          </cell>
          <cell r="Y200">
            <v>37200</v>
          </cell>
          <cell r="AB200" t="str">
            <v>FAO</v>
          </cell>
        </row>
        <row r="201">
          <cell r="F201" t="str">
            <v>Sub-Activity 3.1.2.1</v>
          </cell>
          <cell r="H201" t="str">
            <v>GCF</v>
          </cell>
          <cell r="S201">
            <v>5400</v>
          </cell>
          <cell r="T201">
            <v>0</v>
          </cell>
          <cell r="U201">
            <v>0</v>
          </cell>
          <cell r="V201">
            <v>0</v>
          </cell>
          <cell r="W201">
            <v>0</v>
          </cell>
          <cell r="X201">
            <v>0</v>
          </cell>
          <cell r="Y201">
            <v>5400</v>
          </cell>
          <cell r="AB201" t="str">
            <v>FAO</v>
          </cell>
        </row>
        <row r="202">
          <cell r="F202" t="str">
            <v>Sub-Activity 3.1.2.2</v>
          </cell>
          <cell r="H202" t="str">
            <v>GCF</v>
          </cell>
          <cell r="S202">
            <v>0</v>
          </cell>
          <cell r="T202">
            <v>0</v>
          </cell>
          <cell r="U202">
            <v>3200</v>
          </cell>
          <cell r="V202">
            <v>1600</v>
          </cell>
          <cell r="W202">
            <v>1600</v>
          </cell>
          <cell r="X202">
            <v>1600</v>
          </cell>
          <cell r="Y202">
            <v>8000</v>
          </cell>
          <cell r="AB202" t="str">
            <v>FAO</v>
          </cell>
        </row>
        <row r="203">
          <cell r="F203" t="str">
            <v>Sub-Activity 3.1.2.2</v>
          </cell>
          <cell r="H203" t="str">
            <v>GCF</v>
          </cell>
          <cell r="S203">
            <v>0</v>
          </cell>
          <cell r="T203">
            <v>35000</v>
          </cell>
          <cell r="U203">
            <v>0</v>
          </cell>
          <cell r="V203">
            <v>0</v>
          </cell>
          <cell r="W203">
            <v>0</v>
          </cell>
          <cell r="X203">
            <v>0</v>
          </cell>
          <cell r="Y203">
            <v>35000</v>
          </cell>
          <cell r="AB203" t="str">
            <v>FAO</v>
          </cell>
        </row>
        <row r="204">
          <cell r="F204" t="str">
            <v>Sub-Activity 3.1.2.2</v>
          </cell>
          <cell r="H204" t="str">
            <v>GCF</v>
          </cell>
          <cell r="S204">
            <v>0</v>
          </cell>
          <cell r="T204">
            <v>45000</v>
          </cell>
          <cell r="U204">
            <v>0</v>
          </cell>
          <cell r="V204">
            <v>0</v>
          </cell>
          <cell r="W204">
            <v>0</v>
          </cell>
          <cell r="X204">
            <v>0</v>
          </cell>
          <cell r="Y204">
            <v>45000</v>
          </cell>
          <cell r="AB204" t="str">
            <v>FAO</v>
          </cell>
        </row>
        <row r="205">
          <cell r="F205" t="str">
            <v>Sub-Activity 3.1.2.2</v>
          </cell>
          <cell r="H205" t="str">
            <v>GCF</v>
          </cell>
          <cell r="S205">
            <v>0</v>
          </cell>
          <cell r="T205">
            <v>0</v>
          </cell>
          <cell r="U205">
            <v>85000</v>
          </cell>
          <cell r="V205">
            <v>85000</v>
          </cell>
          <cell r="W205">
            <v>0</v>
          </cell>
          <cell r="X205">
            <v>0</v>
          </cell>
          <cell r="Y205">
            <v>170000</v>
          </cell>
          <cell r="AB205" t="str">
            <v>FAO</v>
          </cell>
        </row>
        <row r="206">
          <cell r="F206" t="str">
            <v>Sub-Activity 3.1.2.2</v>
          </cell>
          <cell r="H206" t="str">
            <v>GCF</v>
          </cell>
          <cell r="S206">
            <v>15000</v>
          </cell>
          <cell r="T206">
            <v>15000</v>
          </cell>
          <cell r="U206">
            <v>7500</v>
          </cell>
          <cell r="V206">
            <v>7500</v>
          </cell>
          <cell r="W206">
            <v>0</v>
          </cell>
          <cell r="X206">
            <v>0</v>
          </cell>
          <cell r="Y206">
            <v>45000</v>
          </cell>
          <cell r="AB206" t="str">
            <v>FAO</v>
          </cell>
        </row>
        <row r="207">
          <cell r="F207" t="str">
            <v>Sub-Activity 3.1.2.2</v>
          </cell>
          <cell r="H207" t="str">
            <v>GCF</v>
          </cell>
          <cell r="S207">
            <v>37200</v>
          </cell>
          <cell r="T207">
            <v>37200</v>
          </cell>
          <cell r="U207">
            <v>37200</v>
          </cell>
          <cell r="V207">
            <v>37200</v>
          </cell>
          <cell r="W207">
            <v>37200</v>
          </cell>
          <cell r="X207">
            <v>37200</v>
          </cell>
          <cell r="Y207">
            <v>223200</v>
          </cell>
          <cell r="AB207" t="str">
            <v>FAO</v>
          </cell>
        </row>
        <row r="208">
          <cell r="F208" t="str">
            <v>Sub-Activity 3.1.3.1</v>
          </cell>
          <cell r="H208" t="str">
            <v>GCF</v>
          </cell>
          <cell r="S208">
            <v>30000</v>
          </cell>
          <cell r="T208">
            <v>30000</v>
          </cell>
          <cell r="U208">
            <v>30000</v>
          </cell>
          <cell r="V208">
            <v>30000</v>
          </cell>
          <cell r="W208">
            <v>30000</v>
          </cell>
          <cell r="X208">
            <v>30000</v>
          </cell>
          <cell r="Y208">
            <v>180000</v>
          </cell>
          <cell r="AB208" t="str">
            <v>MoE</v>
          </cell>
        </row>
        <row r="209">
          <cell r="F209" t="str">
            <v>Sub-Activity 3.1.3.1</v>
          </cell>
          <cell r="H209" t="str">
            <v>MoE</v>
          </cell>
          <cell r="S209">
            <v>0</v>
          </cell>
          <cell r="T209">
            <v>9000</v>
          </cell>
          <cell r="U209">
            <v>9000</v>
          </cell>
          <cell r="V209">
            <v>9000</v>
          </cell>
          <cell r="W209">
            <v>9000</v>
          </cell>
          <cell r="X209">
            <v>7730.28</v>
          </cell>
          <cell r="Y209">
            <v>43730.28</v>
          </cell>
          <cell r="AB209" t="str">
            <v>MoE</v>
          </cell>
        </row>
        <row r="210">
          <cell r="F210" t="str">
            <v>Sub-Activity 3.1.3.2</v>
          </cell>
          <cell r="H210" t="str">
            <v>GCF</v>
          </cell>
          <cell r="S210">
            <v>3000</v>
          </cell>
          <cell r="T210">
            <v>2250</v>
          </cell>
          <cell r="U210">
            <v>2250</v>
          </cell>
          <cell r="V210">
            <v>2250</v>
          </cell>
          <cell r="W210">
            <v>2250</v>
          </cell>
          <cell r="X210">
            <v>2250</v>
          </cell>
          <cell r="Y210">
            <v>14250</v>
          </cell>
          <cell r="AB210" t="str">
            <v>MoE</v>
          </cell>
        </row>
        <row r="211">
          <cell r="F211" t="str">
            <v>Sub-Activity 3.1.3.2</v>
          </cell>
          <cell r="H211" t="str">
            <v>GCF</v>
          </cell>
          <cell r="S211">
            <v>0</v>
          </cell>
          <cell r="T211">
            <v>18000</v>
          </cell>
          <cell r="U211">
            <v>18000</v>
          </cell>
          <cell r="V211">
            <v>18000</v>
          </cell>
          <cell r="W211">
            <v>18000</v>
          </cell>
          <cell r="X211">
            <v>18000</v>
          </cell>
          <cell r="Y211">
            <v>90000</v>
          </cell>
          <cell r="AB211" t="str">
            <v>MoE</v>
          </cell>
        </row>
        <row r="212">
          <cell r="F212" t="str">
            <v>Sub-Activity 3.1.3.2</v>
          </cell>
          <cell r="H212" t="str">
            <v>MoE</v>
          </cell>
          <cell r="S212">
            <v>15000</v>
          </cell>
          <cell r="T212">
            <v>15000</v>
          </cell>
          <cell r="U212">
            <v>15000</v>
          </cell>
          <cell r="V212">
            <v>15000</v>
          </cell>
          <cell r="W212">
            <v>15000</v>
          </cell>
          <cell r="X212">
            <v>15000</v>
          </cell>
          <cell r="Y212">
            <v>90000</v>
          </cell>
          <cell r="AB212" t="str">
            <v>MoE</v>
          </cell>
        </row>
        <row r="213">
          <cell r="F213" t="str">
            <v>Sub-Activity 3.2.1.1</v>
          </cell>
          <cell r="H213" t="str">
            <v>GCF</v>
          </cell>
          <cell r="S213">
            <v>1500</v>
          </cell>
          <cell r="T213">
            <v>3750</v>
          </cell>
          <cell r="U213">
            <v>1500</v>
          </cell>
          <cell r="V213">
            <v>1500</v>
          </cell>
          <cell r="W213">
            <v>750</v>
          </cell>
          <cell r="X213">
            <v>750</v>
          </cell>
          <cell r="Y213">
            <v>9750</v>
          </cell>
          <cell r="AB213" t="str">
            <v>MoE</v>
          </cell>
        </row>
        <row r="214">
          <cell r="F214" t="str">
            <v>Sub-Activity 3.2.1.1</v>
          </cell>
          <cell r="H214" t="str">
            <v>MoE</v>
          </cell>
          <cell r="S214">
            <v>0</v>
          </cell>
          <cell r="T214">
            <v>27000</v>
          </cell>
          <cell r="U214">
            <v>27000</v>
          </cell>
          <cell r="V214">
            <v>22500</v>
          </cell>
          <cell r="W214">
            <v>22500</v>
          </cell>
          <cell r="X214">
            <v>20999.699999999997</v>
          </cell>
          <cell r="Y214">
            <v>119999.7</v>
          </cell>
          <cell r="AB214" t="str">
            <v>MoE</v>
          </cell>
        </row>
        <row r="215">
          <cell r="F215" t="str">
            <v>Sub-Activity 3.2.1.1</v>
          </cell>
          <cell r="H215" t="str">
            <v>MoE</v>
          </cell>
          <cell r="S215">
            <v>0</v>
          </cell>
          <cell r="T215">
            <v>6000</v>
          </cell>
          <cell r="U215">
            <v>6000</v>
          </cell>
          <cell r="V215">
            <v>6000</v>
          </cell>
          <cell r="W215">
            <v>6000</v>
          </cell>
          <cell r="X215">
            <v>6000</v>
          </cell>
          <cell r="Y215">
            <v>30000</v>
          </cell>
          <cell r="AB215" t="str">
            <v>MoE</v>
          </cell>
        </row>
        <row r="216">
          <cell r="F216" t="str">
            <v>Sub-Activity 3.2.1.2</v>
          </cell>
          <cell r="H216" t="str">
            <v>GCF</v>
          </cell>
          <cell r="S216">
            <v>750</v>
          </cell>
          <cell r="T216">
            <v>1500</v>
          </cell>
          <cell r="U216">
            <v>750</v>
          </cell>
          <cell r="V216">
            <v>750</v>
          </cell>
          <cell r="W216">
            <v>0</v>
          </cell>
          <cell r="X216">
            <v>750</v>
          </cell>
          <cell r="Y216">
            <v>4500</v>
          </cell>
          <cell r="AB216" t="str">
            <v>MoE</v>
          </cell>
        </row>
        <row r="217">
          <cell r="F217" t="str">
            <v>Sub-Activity 3.2.1.3</v>
          </cell>
          <cell r="H217" t="str">
            <v>GCF</v>
          </cell>
          <cell r="S217">
            <v>30000</v>
          </cell>
          <cell r="T217">
            <v>12000</v>
          </cell>
          <cell r="U217">
            <v>12000</v>
          </cell>
          <cell r="V217">
            <v>12000</v>
          </cell>
          <cell r="W217">
            <v>12000</v>
          </cell>
          <cell r="X217">
            <v>12000</v>
          </cell>
          <cell r="Y217">
            <v>90000</v>
          </cell>
          <cell r="AB217" t="str">
            <v>FAO</v>
          </cell>
        </row>
        <row r="218">
          <cell r="F218" t="str">
            <v>Sub-Activity 3.2.1.3</v>
          </cell>
          <cell r="H218" t="str">
            <v>GCF</v>
          </cell>
          <cell r="S218">
            <v>0</v>
          </cell>
          <cell r="T218">
            <v>15000</v>
          </cell>
          <cell r="U218">
            <v>1500</v>
          </cell>
          <cell r="V218">
            <v>1500</v>
          </cell>
          <cell r="W218">
            <v>1500</v>
          </cell>
          <cell r="X218">
            <v>1500</v>
          </cell>
          <cell r="Y218">
            <v>21000</v>
          </cell>
          <cell r="AB218" t="str">
            <v>FAO</v>
          </cell>
        </row>
        <row r="219">
          <cell r="F219" t="str">
            <v>Sub-Activity 3.2.1.3</v>
          </cell>
          <cell r="H219" t="str">
            <v>GCF</v>
          </cell>
          <cell r="S219">
            <v>3500</v>
          </cell>
          <cell r="T219">
            <v>0</v>
          </cell>
          <cell r="U219">
            <v>0</v>
          </cell>
          <cell r="V219">
            <v>0</v>
          </cell>
          <cell r="W219">
            <v>0</v>
          </cell>
          <cell r="X219">
            <v>0</v>
          </cell>
          <cell r="Y219">
            <v>3500</v>
          </cell>
          <cell r="AB219" t="str">
            <v>FAO</v>
          </cell>
        </row>
        <row r="220">
          <cell r="F220" t="str">
            <v>Sub-Activity 3.2.1.3</v>
          </cell>
          <cell r="H220" t="str">
            <v>GCF</v>
          </cell>
          <cell r="S220">
            <v>8000</v>
          </cell>
          <cell r="T220">
            <v>0</v>
          </cell>
          <cell r="U220">
            <v>0</v>
          </cell>
          <cell r="V220">
            <v>8000</v>
          </cell>
          <cell r="W220">
            <v>0</v>
          </cell>
          <cell r="X220">
            <v>8000</v>
          </cell>
          <cell r="Y220">
            <v>24000</v>
          </cell>
          <cell r="AB220" t="str">
            <v>FAO</v>
          </cell>
        </row>
        <row r="221">
          <cell r="F221" t="str">
            <v>Sub-Activity 3.2.1.3</v>
          </cell>
          <cell r="H221" t="str">
            <v>GCF</v>
          </cell>
          <cell r="S221">
            <v>10000</v>
          </cell>
          <cell r="T221">
            <v>0</v>
          </cell>
          <cell r="U221">
            <v>0</v>
          </cell>
          <cell r="V221">
            <v>10000</v>
          </cell>
          <cell r="W221">
            <v>0</v>
          </cell>
          <cell r="X221">
            <v>0</v>
          </cell>
          <cell r="Y221">
            <v>20000</v>
          </cell>
          <cell r="AB221" t="str">
            <v>FAO</v>
          </cell>
        </row>
        <row r="222">
          <cell r="F222" t="str">
            <v>Sub-Activity 3.2.1.3</v>
          </cell>
          <cell r="H222" t="str">
            <v>GCF</v>
          </cell>
          <cell r="S222">
            <v>4500</v>
          </cell>
          <cell r="T222">
            <v>4500</v>
          </cell>
          <cell r="U222">
            <v>4500</v>
          </cell>
          <cell r="V222">
            <v>4500</v>
          </cell>
          <cell r="W222">
            <v>4500</v>
          </cell>
          <cell r="X222">
            <v>4500</v>
          </cell>
          <cell r="Y222">
            <v>27000</v>
          </cell>
          <cell r="AB222" t="str">
            <v>FAO</v>
          </cell>
        </row>
        <row r="223">
          <cell r="F223" t="str">
            <v>Sub-Activity 3.2.1.3</v>
          </cell>
          <cell r="H223" t="str">
            <v>GCF</v>
          </cell>
          <cell r="S223">
            <v>3000</v>
          </cell>
          <cell r="T223">
            <v>3000</v>
          </cell>
          <cell r="U223">
            <v>3000</v>
          </cell>
          <cell r="V223">
            <v>3000</v>
          </cell>
          <cell r="W223">
            <v>3000</v>
          </cell>
          <cell r="X223">
            <v>2400</v>
          </cell>
          <cell r="Y223">
            <v>17400</v>
          </cell>
          <cell r="AB223" t="str">
            <v>FAO</v>
          </cell>
        </row>
        <row r="224">
          <cell r="F224" t="str">
            <v>Sub-Activity 3.2.1.4</v>
          </cell>
          <cell r="H224" t="str">
            <v>GCF</v>
          </cell>
          <cell r="S224">
            <v>0</v>
          </cell>
          <cell r="T224">
            <v>6000</v>
          </cell>
          <cell r="U224">
            <v>6000</v>
          </cell>
          <cell r="V224">
            <v>6000</v>
          </cell>
          <cell r="W224">
            <v>6000</v>
          </cell>
          <cell r="X224">
            <v>6000</v>
          </cell>
          <cell r="Y224">
            <v>30000</v>
          </cell>
          <cell r="AB224" t="str">
            <v>MoE</v>
          </cell>
        </row>
        <row r="225">
          <cell r="F225" t="str">
            <v>Sub-Activity 3.2.1.4</v>
          </cell>
          <cell r="H225" t="str">
            <v>MoE</v>
          </cell>
          <cell r="S225">
            <v>0</v>
          </cell>
          <cell r="T225">
            <v>15750</v>
          </cell>
          <cell r="U225">
            <v>15750</v>
          </cell>
          <cell r="V225">
            <v>15750</v>
          </cell>
          <cell r="W225">
            <v>14400</v>
          </cell>
          <cell r="X225">
            <v>13350.150000000001</v>
          </cell>
          <cell r="Y225">
            <v>75000.149999999994</v>
          </cell>
          <cell r="AB225" t="str">
            <v>MoE</v>
          </cell>
        </row>
        <row r="226">
          <cell r="F226" t="str">
            <v>Sub-Activity 3.2.1.5</v>
          </cell>
          <cell r="H226" t="str">
            <v>GCF</v>
          </cell>
          <cell r="S226">
            <v>0</v>
          </cell>
          <cell r="T226">
            <v>30000</v>
          </cell>
          <cell r="U226">
            <v>13500</v>
          </cell>
          <cell r="V226">
            <v>13500</v>
          </cell>
          <cell r="W226">
            <v>13500</v>
          </cell>
          <cell r="X226">
            <v>13500</v>
          </cell>
          <cell r="Y226">
            <v>84000</v>
          </cell>
          <cell r="AB226" t="str">
            <v>FAO</v>
          </cell>
        </row>
        <row r="227">
          <cell r="F227" t="str">
            <v>Sub-Activity 3.2.1.5</v>
          </cell>
          <cell r="H227" t="str">
            <v>GCF</v>
          </cell>
          <cell r="S227">
            <v>9500</v>
          </cell>
          <cell r="T227">
            <v>9500</v>
          </cell>
          <cell r="U227">
            <v>4750</v>
          </cell>
          <cell r="V227">
            <v>4750</v>
          </cell>
          <cell r="W227">
            <v>4750</v>
          </cell>
          <cell r="X227">
            <v>4750</v>
          </cell>
          <cell r="Y227">
            <v>38000</v>
          </cell>
          <cell r="AB227" t="str">
            <v>FAO</v>
          </cell>
        </row>
        <row r="228">
          <cell r="F228" t="str">
            <v>Sub-Activity 3.2.1.5</v>
          </cell>
          <cell r="H228" t="str">
            <v>GCF</v>
          </cell>
          <cell r="S228">
            <v>5640</v>
          </cell>
          <cell r="T228">
            <v>5640</v>
          </cell>
          <cell r="U228">
            <v>2820</v>
          </cell>
          <cell r="V228">
            <v>2820</v>
          </cell>
          <cell r="W228">
            <v>2820</v>
          </cell>
          <cell r="X228">
            <v>2820</v>
          </cell>
          <cell r="Y228">
            <v>22560</v>
          </cell>
          <cell r="AB228" t="str">
            <v>FAO</v>
          </cell>
        </row>
        <row r="229">
          <cell r="F229" t="str">
            <v>Sub-Activity 3.2.1.5</v>
          </cell>
          <cell r="H229" t="str">
            <v>GCF</v>
          </cell>
          <cell r="S229">
            <v>45000</v>
          </cell>
          <cell r="T229">
            <v>45000</v>
          </cell>
          <cell r="U229">
            <v>45000</v>
          </cell>
          <cell r="V229">
            <v>45000</v>
          </cell>
          <cell r="W229">
            <v>27900</v>
          </cell>
          <cell r="X229">
            <v>0</v>
          </cell>
          <cell r="Y229">
            <v>207900</v>
          </cell>
          <cell r="AB229" t="str">
            <v>FAO</v>
          </cell>
        </row>
        <row r="230">
          <cell r="F230" t="str">
            <v>Sub-Activity 3.2.1.5</v>
          </cell>
          <cell r="H230" t="str">
            <v>GCF</v>
          </cell>
          <cell r="S230">
            <v>3000</v>
          </cell>
          <cell r="T230">
            <v>3000</v>
          </cell>
          <cell r="U230">
            <v>3000</v>
          </cell>
          <cell r="V230">
            <v>3000</v>
          </cell>
          <cell r="W230">
            <v>3000</v>
          </cell>
          <cell r="X230">
            <v>0</v>
          </cell>
          <cell r="Y230">
            <v>15000</v>
          </cell>
          <cell r="AB230" t="str">
            <v>FAO</v>
          </cell>
        </row>
        <row r="231">
          <cell r="F231" t="str">
            <v>Sub-Activity 3.2.1.5</v>
          </cell>
          <cell r="H231" t="str">
            <v>GCF</v>
          </cell>
          <cell r="S231">
            <v>9000</v>
          </cell>
          <cell r="T231">
            <v>9000</v>
          </cell>
          <cell r="U231">
            <v>9000</v>
          </cell>
          <cell r="V231">
            <v>9000</v>
          </cell>
          <cell r="W231">
            <v>5400</v>
          </cell>
          <cell r="X231">
            <v>0</v>
          </cell>
          <cell r="Y231">
            <v>41400</v>
          </cell>
          <cell r="AB231" t="str">
            <v>FAO</v>
          </cell>
        </row>
        <row r="232">
          <cell r="F232" t="str">
            <v>Sub-Activity 3.2.1.5</v>
          </cell>
          <cell r="H232" t="str">
            <v>GCF</v>
          </cell>
          <cell r="S232">
            <v>37200</v>
          </cell>
          <cell r="T232">
            <v>37200</v>
          </cell>
          <cell r="U232">
            <v>37200</v>
          </cell>
          <cell r="V232">
            <v>37200</v>
          </cell>
          <cell r="W232">
            <v>37200</v>
          </cell>
          <cell r="X232">
            <v>37200</v>
          </cell>
          <cell r="Y232">
            <v>223200</v>
          </cell>
          <cell r="AB232" t="str">
            <v>FAO</v>
          </cell>
        </row>
        <row r="233">
          <cell r="F233" t="str">
            <v>Sub-Activity 3.2.1.5</v>
          </cell>
          <cell r="H233" t="str">
            <v>GCF</v>
          </cell>
          <cell r="S233">
            <v>9000</v>
          </cell>
          <cell r="T233">
            <v>9000</v>
          </cell>
          <cell r="U233">
            <v>9000</v>
          </cell>
          <cell r="V233">
            <v>9000</v>
          </cell>
          <cell r="W233">
            <v>9000</v>
          </cell>
          <cell r="X233">
            <v>9000</v>
          </cell>
          <cell r="Y233">
            <v>54000</v>
          </cell>
          <cell r="AB233" t="str">
            <v>FAO</v>
          </cell>
        </row>
        <row r="234">
          <cell r="F234" t="str">
            <v>Sub-Activity 3.2.1.5</v>
          </cell>
          <cell r="H234" t="str">
            <v>GCF</v>
          </cell>
          <cell r="S234">
            <v>4500</v>
          </cell>
          <cell r="T234">
            <v>7500</v>
          </cell>
          <cell r="U234">
            <v>7500</v>
          </cell>
          <cell r="V234">
            <v>4500</v>
          </cell>
          <cell r="W234">
            <v>3000</v>
          </cell>
          <cell r="X234">
            <v>3000</v>
          </cell>
          <cell r="Y234">
            <v>30000</v>
          </cell>
          <cell r="AB234" t="str">
            <v>FAO</v>
          </cell>
        </row>
        <row r="235">
          <cell r="F235" t="str">
            <v>Sub-Activity 3.2.2.1</v>
          </cell>
          <cell r="H235" t="str">
            <v>GCF</v>
          </cell>
          <cell r="S235">
            <v>0</v>
          </cell>
          <cell r="T235">
            <v>20000</v>
          </cell>
          <cell r="U235">
            <v>6000</v>
          </cell>
          <cell r="V235">
            <v>6000</v>
          </cell>
          <cell r="W235">
            <v>6000</v>
          </cell>
          <cell r="X235">
            <v>6000</v>
          </cell>
          <cell r="Y235">
            <v>44000</v>
          </cell>
          <cell r="AB235" t="str">
            <v>MoE</v>
          </cell>
        </row>
        <row r="236">
          <cell r="F236" t="str">
            <v>Sub-Activity 3.2.2.2</v>
          </cell>
          <cell r="H236" t="str">
            <v>GCF</v>
          </cell>
          <cell r="S236">
            <v>0</v>
          </cell>
          <cell r="T236">
            <v>12500</v>
          </cell>
          <cell r="U236">
            <v>12500</v>
          </cell>
          <cell r="V236">
            <v>12500</v>
          </cell>
          <cell r="W236">
            <v>12500</v>
          </cell>
          <cell r="X236">
            <v>12500</v>
          </cell>
          <cell r="Y236">
            <v>62500</v>
          </cell>
          <cell r="AB236" t="str">
            <v>MoE</v>
          </cell>
        </row>
        <row r="237">
          <cell r="F237" t="str">
            <v>M&amp;E</v>
          </cell>
          <cell r="H237" t="str">
            <v>GCF</v>
          </cell>
          <cell r="S237">
            <v>27000</v>
          </cell>
          <cell r="T237">
            <v>27000</v>
          </cell>
          <cell r="U237">
            <v>27000</v>
          </cell>
          <cell r="V237">
            <v>27000</v>
          </cell>
          <cell r="W237">
            <v>27000</v>
          </cell>
          <cell r="X237">
            <v>27000</v>
          </cell>
          <cell r="Y237">
            <v>162000</v>
          </cell>
          <cell r="AB237" t="str">
            <v>FAO</v>
          </cell>
        </row>
        <row r="238">
          <cell r="F238" t="str">
            <v>M&amp;E</v>
          </cell>
          <cell r="H238" t="str">
            <v>GCF</v>
          </cell>
          <cell r="S238">
            <v>12000</v>
          </cell>
          <cell r="T238">
            <v>12000</v>
          </cell>
          <cell r="U238">
            <v>12000</v>
          </cell>
          <cell r="V238">
            <v>12000</v>
          </cell>
          <cell r="W238">
            <v>12000</v>
          </cell>
          <cell r="X238">
            <v>12000</v>
          </cell>
          <cell r="Y238">
            <v>72000</v>
          </cell>
          <cell r="AB238" t="str">
            <v>FAO</v>
          </cell>
        </row>
        <row r="239">
          <cell r="F239" t="str">
            <v>M&amp;E</v>
          </cell>
          <cell r="H239" t="str">
            <v>GCF</v>
          </cell>
          <cell r="S239">
            <v>90000</v>
          </cell>
          <cell r="T239">
            <v>90000</v>
          </cell>
          <cell r="U239">
            <v>0</v>
          </cell>
          <cell r="V239">
            <v>4500</v>
          </cell>
          <cell r="W239">
            <v>0</v>
          </cell>
          <cell r="X239">
            <v>18000</v>
          </cell>
          <cell r="Y239">
            <v>202500</v>
          </cell>
          <cell r="AB239" t="str">
            <v>FAO</v>
          </cell>
        </row>
        <row r="240">
          <cell r="F240" t="str">
            <v>M&amp;E</v>
          </cell>
          <cell r="H240" t="str">
            <v>GCF</v>
          </cell>
          <cell r="S240">
            <v>19800</v>
          </cell>
          <cell r="T240">
            <v>19800</v>
          </cell>
          <cell r="U240">
            <v>0</v>
          </cell>
          <cell r="V240">
            <v>1800</v>
          </cell>
          <cell r="W240">
            <v>0</v>
          </cell>
          <cell r="X240">
            <v>3600</v>
          </cell>
          <cell r="Y240">
            <v>45000</v>
          </cell>
          <cell r="AB240" t="str">
            <v>FAO</v>
          </cell>
        </row>
        <row r="241">
          <cell r="F241" t="str">
            <v>M&amp;E</v>
          </cell>
          <cell r="H241" t="str">
            <v>GCF</v>
          </cell>
          <cell r="S241">
            <v>3620</v>
          </cell>
          <cell r="T241">
            <v>3620</v>
          </cell>
          <cell r="U241">
            <v>0</v>
          </cell>
          <cell r="V241">
            <v>3620</v>
          </cell>
          <cell r="W241">
            <v>0</v>
          </cell>
          <cell r="X241">
            <v>3620</v>
          </cell>
          <cell r="Y241">
            <v>14480</v>
          </cell>
          <cell r="AB241" t="str">
            <v>FAO</v>
          </cell>
        </row>
        <row r="242">
          <cell r="F242" t="str">
            <v>M&amp;E</v>
          </cell>
          <cell r="H242" t="str">
            <v>GCF</v>
          </cell>
          <cell r="S242">
            <v>60000</v>
          </cell>
          <cell r="T242">
            <v>0</v>
          </cell>
          <cell r="U242">
            <v>60000</v>
          </cell>
          <cell r="V242">
            <v>0</v>
          </cell>
          <cell r="W242">
            <v>0</v>
          </cell>
          <cell r="X242">
            <v>60000</v>
          </cell>
          <cell r="Y242">
            <v>180000</v>
          </cell>
          <cell r="AB242" t="str">
            <v>FAO</v>
          </cell>
        </row>
        <row r="243">
          <cell r="F243" t="str">
            <v>M&amp;E</v>
          </cell>
          <cell r="H243" t="str">
            <v>GCF</v>
          </cell>
          <cell r="S243">
            <v>0</v>
          </cell>
          <cell r="T243">
            <v>42000</v>
          </cell>
          <cell r="U243">
            <v>42000</v>
          </cell>
          <cell r="V243">
            <v>42000</v>
          </cell>
          <cell r="W243">
            <v>42000</v>
          </cell>
          <cell r="X243">
            <v>42000</v>
          </cell>
          <cell r="Y243">
            <v>210000</v>
          </cell>
          <cell r="AB243" t="str">
            <v>FAO</v>
          </cell>
        </row>
        <row r="244">
          <cell r="F244" t="str">
            <v>M&amp;E</v>
          </cell>
          <cell r="H244" t="str">
            <v>GCF</v>
          </cell>
          <cell r="S244">
            <v>60000</v>
          </cell>
          <cell r="T244">
            <v>0</v>
          </cell>
          <cell r="U244">
            <v>0</v>
          </cell>
          <cell r="V244">
            <v>60000</v>
          </cell>
          <cell r="W244">
            <v>0</v>
          </cell>
          <cell r="X244">
            <v>60000</v>
          </cell>
          <cell r="Y244">
            <v>180000</v>
          </cell>
          <cell r="AB244" t="str">
            <v>FAO</v>
          </cell>
        </row>
        <row r="245">
          <cell r="F245" t="str">
            <v>PMC</v>
          </cell>
          <cell r="H245" t="str">
            <v>GCF</v>
          </cell>
          <cell r="S245">
            <v>51000</v>
          </cell>
          <cell r="T245">
            <v>51000</v>
          </cell>
          <cell r="U245">
            <v>51000</v>
          </cell>
          <cell r="V245">
            <v>51000</v>
          </cell>
          <cell r="W245">
            <v>51000</v>
          </cell>
          <cell r="X245">
            <v>34000</v>
          </cell>
          <cell r="Y245">
            <v>289000</v>
          </cell>
          <cell r="AB245" t="str">
            <v>FAO</v>
          </cell>
        </row>
        <row r="246">
          <cell r="F246" t="str">
            <v>PMC</v>
          </cell>
          <cell r="H246" t="str">
            <v>GCF</v>
          </cell>
          <cell r="S246">
            <v>45000</v>
          </cell>
          <cell r="T246">
            <v>45000</v>
          </cell>
          <cell r="U246">
            <v>30000</v>
          </cell>
          <cell r="V246">
            <v>30000</v>
          </cell>
          <cell r="W246">
            <v>30000</v>
          </cell>
          <cell r="X246">
            <v>0</v>
          </cell>
          <cell r="Y246">
            <v>180000</v>
          </cell>
          <cell r="AB246" t="str">
            <v>FAO</v>
          </cell>
        </row>
        <row r="247">
          <cell r="F247" t="str">
            <v>PMC</v>
          </cell>
          <cell r="H247" t="str">
            <v>GCF</v>
          </cell>
          <cell r="S247">
            <v>15750</v>
          </cell>
          <cell r="T247">
            <v>13500</v>
          </cell>
          <cell r="U247">
            <v>13500</v>
          </cell>
          <cell r="V247">
            <v>13500</v>
          </cell>
          <cell r="W247">
            <v>13500</v>
          </cell>
          <cell r="X247">
            <v>13500</v>
          </cell>
          <cell r="Y247">
            <v>83250</v>
          </cell>
          <cell r="AB247" t="str">
            <v>FAO</v>
          </cell>
        </row>
        <row r="248">
          <cell r="F248" t="str">
            <v>PMC</v>
          </cell>
          <cell r="H248" t="str">
            <v>GCF</v>
          </cell>
          <cell r="S248">
            <v>9000</v>
          </cell>
          <cell r="T248">
            <v>9000</v>
          </cell>
          <cell r="U248">
            <v>9000</v>
          </cell>
          <cell r="V248">
            <v>9000</v>
          </cell>
          <cell r="W248">
            <v>9000</v>
          </cell>
          <cell r="X248">
            <v>9000</v>
          </cell>
          <cell r="Y248">
            <v>54000</v>
          </cell>
          <cell r="AB248" t="str">
            <v>FAO</v>
          </cell>
        </row>
        <row r="249">
          <cell r="F249" t="str">
            <v>PMC</v>
          </cell>
          <cell r="H249" t="str">
            <v>GCF</v>
          </cell>
          <cell r="S249">
            <v>27000</v>
          </cell>
          <cell r="T249">
            <v>27000</v>
          </cell>
          <cell r="U249">
            <v>27000</v>
          </cell>
          <cell r="V249">
            <v>27000</v>
          </cell>
          <cell r="W249">
            <v>27000</v>
          </cell>
          <cell r="X249">
            <v>27000</v>
          </cell>
          <cell r="Y249">
            <v>162000</v>
          </cell>
          <cell r="AB249" t="str">
            <v>FAO</v>
          </cell>
        </row>
        <row r="250">
          <cell r="F250" t="str">
            <v>PMC</v>
          </cell>
          <cell r="H250" t="str">
            <v>GCF</v>
          </cell>
          <cell r="S250">
            <v>27000</v>
          </cell>
          <cell r="T250">
            <v>27000</v>
          </cell>
          <cell r="U250">
            <v>27000</v>
          </cell>
          <cell r="V250">
            <v>27000</v>
          </cell>
          <cell r="W250">
            <v>27000</v>
          </cell>
          <cell r="X250">
            <v>27000</v>
          </cell>
          <cell r="Y250">
            <v>162000</v>
          </cell>
          <cell r="AB250" t="str">
            <v>FAO</v>
          </cell>
        </row>
        <row r="251">
          <cell r="F251" t="str">
            <v>PMC</v>
          </cell>
          <cell r="H251" t="str">
            <v>GCF</v>
          </cell>
          <cell r="S251">
            <v>18000</v>
          </cell>
          <cell r="T251">
            <v>18000</v>
          </cell>
          <cell r="U251">
            <v>18000</v>
          </cell>
          <cell r="V251">
            <v>18000</v>
          </cell>
          <cell r="W251">
            <v>18000</v>
          </cell>
          <cell r="X251">
            <v>18000</v>
          </cell>
          <cell r="Y251">
            <v>108000</v>
          </cell>
          <cell r="AB251" t="str">
            <v>FAO</v>
          </cell>
        </row>
        <row r="252">
          <cell r="F252" t="str">
            <v>PMC</v>
          </cell>
          <cell r="H252" t="str">
            <v>GCF</v>
          </cell>
          <cell r="S252">
            <v>27000</v>
          </cell>
          <cell r="T252">
            <v>27000</v>
          </cell>
          <cell r="U252">
            <v>27000</v>
          </cell>
          <cell r="V252">
            <v>27000</v>
          </cell>
          <cell r="W252">
            <v>27000</v>
          </cell>
          <cell r="X252">
            <v>27000</v>
          </cell>
          <cell r="Y252">
            <v>162000</v>
          </cell>
          <cell r="AB252" t="str">
            <v>FAO</v>
          </cell>
        </row>
        <row r="253">
          <cell r="F253" t="str">
            <v>PMC</v>
          </cell>
          <cell r="H253" t="str">
            <v>GCF</v>
          </cell>
          <cell r="S253">
            <v>18000</v>
          </cell>
          <cell r="T253">
            <v>18000</v>
          </cell>
          <cell r="U253">
            <v>18000</v>
          </cell>
          <cell r="V253">
            <v>18000</v>
          </cell>
          <cell r="W253">
            <v>18000</v>
          </cell>
          <cell r="X253">
            <v>18000</v>
          </cell>
          <cell r="Y253">
            <v>108000</v>
          </cell>
          <cell r="AB253" t="str">
            <v>FAO</v>
          </cell>
        </row>
        <row r="254">
          <cell r="F254" t="str">
            <v>PMC</v>
          </cell>
          <cell r="H254" t="str">
            <v>GCF</v>
          </cell>
          <cell r="S254">
            <v>7200</v>
          </cell>
          <cell r="T254">
            <v>7200</v>
          </cell>
          <cell r="U254">
            <v>7200</v>
          </cell>
          <cell r="V254">
            <v>7200</v>
          </cell>
          <cell r="W254">
            <v>7200</v>
          </cell>
          <cell r="X254">
            <v>7200</v>
          </cell>
          <cell r="Y254">
            <v>43200</v>
          </cell>
          <cell r="AB254" t="str">
            <v>FAO</v>
          </cell>
        </row>
        <row r="255">
          <cell r="F255" t="str">
            <v>PMC</v>
          </cell>
          <cell r="H255" t="str">
            <v>GCF</v>
          </cell>
          <cell r="S255">
            <v>60000</v>
          </cell>
          <cell r="T255">
            <v>60000</v>
          </cell>
          <cell r="U255">
            <v>60000</v>
          </cell>
          <cell r="V255">
            <v>60000</v>
          </cell>
          <cell r="W255">
            <v>60000</v>
          </cell>
          <cell r="X255">
            <v>60000</v>
          </cell>
          <cell r="Y255">
            <v>360000</v>
          </cell>
          <cell r="AB255" t="str">
            <v>FAO</v>
          </cell>
        </row>
        <row r="256">
          <cell r="F256" t="str">
            <v>PMC</v>
          </cell>
          <cell r="H256" t="str">
            <v>MAFF</v>
          </cell>
          <cell r="S256">
            <v>30000</v>
          </cell>
          <cell r="T256">
            <v>30000</v>
          </cell>
          <cell r="U256">
            <v>30000</v>
          </cell>
          <cell r="V256">
            <v>30000</v>
          </cell>
          <cell r="W256">
            <v>30000</v>
          </cell>
          <cell r="X256">
            <v>30000</v>
          </cell>
          <cell r="Y256">
            <v>180000</v>
          </cell>
          <cell r="AB256" t="str">
            <v>MAFF</v>
          </cell>
        </row>
        <row r="257">
          <cell r="F257" t="str">
            <v>PMC</v>
          </cell>
          <cell r="H257" t="str">
            <v>MAFF</v>
          </cell>
          <cell r="S257">
            <v>3780</v>
          </cell>
          <cell r="T257">
            <v>3780</v>
          </cell>
          <cell r="U257">
            <v>3780</v>
          </cell>
          <cell r="V257">
            <v>3780</v>
          </cell>
          <cell r="W257">
            <v>3780</v>
          </cell>
          <cell r="X257">
            <v>3780</v>
          </cell>
          <cell r="Y257">
            <v>22680</v>
          </cell>
          <cell r="AB257" t="str">
            <v>MAFF</v>
          </cell>
        </row>
        <row r="258">
          <cell r="F258" t="str">
            <v>PMC</v>
          </cell>
          <cell r="H258" t="str">
            <v>MoE</v>
          </cell>
          <cell r="S258">
            <v>3780</v>
          </cell>
          <cell r="T258">
            <v>3780</v>
          </cell>
          <cell r="U258">
            <v>3780</v>
          </cell>
          <cell r="V258">
            <v>3780</v>
          </cell>
          <cell r="W258">
            <v>3780</v>
          </cell>
          <cell r="X258">
            <v>3780</v>
          </cell>
          <cell r="Y258">
            <v>22680</v>
          </cell>
          <cell r="AB258" t="str">
            <v>MoE</v>
          </cell>
        </row>
        <row r="259">
          <cell r="F259" t="str">
            <v>PMC</v>
          </cell>
          <cell r="H259" t="str">
            <v>MAFF</v>
          </cell>
          <cell r="S259">
            <v>8640</v>
          </cell>
          <cell r="T259">
            <v>8640</v>
          </cell>
          <cell r="U259">
            <v>8640</v>
          </cell>
          <cell r="V259">
            <v>8640</v>
          </cell>
          <cell r="W259">
            <v>8640</v>
          </cell>
          <cell r="X259">
            <v>8640</v>
          </cell>
          <cell r="Y259">
            <v>51840</v>
          </cell>
          <cell r="AB259" t="str">
            <v>MAFF</v>
          </cell>
        </row>
        <row r="260">
          <cell r="F260" t="str">
            <v>PMC</v>
          </cell>
          <cell r="H260" t="str">
            <v>MoE</v>
          </cell>
          <cell r="S260">
            <v>8640</v>
          </cell>
          <cell r="T260">
            <v>8640</v>
          </cell>
          <cell r="U260">
            <v>8640</v>
          </cell>
          <cell r="V260">
            <v>8640</v>
          </cell>
          <cell r="W260">
            <v>8640</v>
          </cell>
          <cell r="X260">
            <v>8640</v>
          </cell>
          <cell r="Y260">
            <v>51840</v>
          </cell>
          <cell r="AB260" t="str">
            <v>MoE</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92"/>
  <sheetViews>
    <sheetView tabSelected="1" topLeftCell="B1" zoomScale="50" zoomScaleNormal="50" workbookViewId="0">
      <pane xSplit="6" ySplit="3" topLeftCell="S4" activePane="bottomRight" state="frozen"/>
      <selection pane="bottomRight" activeCell="E72" sqref="E72"/>
      <selection pane="bottomLeft" activeCell="B4" sqref="B4"/>
      <selection pane="topRight" activeCell="H1" sqref="H1"/>
    </sheetView>
  </sheetViews>
  <sheetFormatPr defaultColWidth="10.875" defaultRowHeight="15.6"/>
  <cols>
    <col min="1" max="1" width="6.5" style="16" customWidth="1"/>
    <col min="2" max="2" width="36.375" style="16" customWidth="1"/>
    <col min="3" max="3" width="34.75" style="16" customWidth="1"/>
    <col min="4" max="4" width="6.625" style="16" customWidth="1"/>
    <col min="5" max="5" width="21.25" style="16" customWidth="1"/>
    <col min="6" max="6" width="23.875" style="16" customWidth="1"/>
    <col min="7" max="7" width="38.5" style="16" customWidth="1"/>
    <col min="8" max="8" width="10.875" style="16"/>
    <col min="9" max="9" width="12.625" style="21" customWidth="1"/>
    <col min="10" max="10" width="13.125" style="17" customWidth="1"/>
    <col min="11" max="16" width="7.875" style="16" customWidth="1"/>
    <col min="17" max="17" width="8.875" style="16" customWidth="1"/>
    <col min="18" max="18" width="19.125" style="19" customWidth="1"/>
    <col min="19" max="25" width="16.625" style="19" customWidth="1"/>
    <col min="26" max="26" width="37" style="16" bestFit="1" customWidth="1"/>
    <col min="27" max="28" width="10.875" style="16"/>
    <col min="29" max="29" width="13" style="22" customWidth="1"/>
    <col min="30" max="16384" width="10.875" style="16"/>
  </cols>
  <sheetData>
    <row r="1" spans="1:29" s="55" customFormat="1">
      <c r="I1" s="56"/>
      <c r="J1" s="57"/>
      <c r="R1" s="58"/>
      <c r="S1" s="58"/>
      <c r="T1" s="58"/>
      <c r="U1" s="58"/>
      <c r="V1" s="58"/>
      <c r="W1" s="58"/>
      <c r="X1" s="58"/>
      <c r="Y1" s="58"/>
      <c r="AC1" s="58"/>
    </row>
    <row r="2" spans="1:29">
      <c r="K2" s="18"/>
    </row>
    <row r="3" spans="1:29" s="20" customFormat="1" ht="69" customHeight="1">
      <c r="A3" s="24" t="s">
        <v>0</v>
      </c>
      <c r="B3" s="24" t="s">
        <v>1</v>
      </c>
      <c r="C3" s="24" t="s">
        <v>2</v>
      </c>
      <c r="D3" s="24" t="s">
        <v>3</v>
      </c>
      <c r="E3" s="24" t="s">
        <v>4</v>
      </c>
      <c r="F3" s="24" t="s">
        <v>5</v>
      </c>
      <c r="G3" s="24" t="s">
        <v>6</v>
      </c>
      <c r="H3" s="24" t="s">
        <v>7</v>
      </c>
      <c r="I3" s="24" t="s">
        <v>8</v>
      </c>
      <c r="J3" s="24" t="s">
        <v>9</v>
      </c>
      <c r="K3" s="24" t="s">
        <v>10</v>
      </c>
      <c r="L3" s="24" t="s">
        <v>11</v>
      </c>
      <c r="M3" s="24" t="s">
        <v>12</v>
      </c>
      <c r="N3" s="24" t="s">
        <v>13</v>
      </c>
      <c r="O3" s="24" t="s">
        <v>14</v>
      </c>
      <c r="P3" s="24" t="s">
        <v>15</v>
      </c>
      <c r="Q3" s="24" t="s">
        <v>16</v>
      </c>
      <c r="R3" s="25" t="s">
        <v>17</v>
      </c>
      <c r="S3" s="26" t="s">
        <v>18</v>
      </c>
      <c r="T3" s="26" t="s">
        <v>19</v>
      </c>
      <c r="U3" s="26" t="s">
        <v>20</v>
      </c>
      <c r="V3" s="26" t="s">
        <v>21</v>
      </c>
      <c r="W3" s="26" t="s">
        <v>22</v>
      </c>
      <c r="X3" s="26" t="s">
        <v>23</v>
      </c>
      <c r="Y3" s="26" t="s">
        <v>24</v>
      </c>
      <c r="Z3" s="24" t="s">
        <v>25</v>
      </c>
      <c r="AA3" s="24" t="s">
        <v>26</v>
      </c>
      <c r="AB3" s="24" t="s">
        <v>27</v>
      </c>
      <c r="AC3" s="23" t="s">
        <v>28</v>
      </c>
    </row>
    <row r="4" spans="1:29" ht="15.75" customHeight="1">
      <c r="A4" s="44">
        <v>1</v>
      </c>
      <c r="B4" s="69" t="s">
        <v>29</v>
      </c>
      <c r="C4" s="76" t="s">
        <v>30</v>
      </c>
      <c r="D4" s="37" t="s">
        <v>31</v>
      </c>
      <c r="E4" s="37" t="s">
        <v>32</v>
      </c>
      <c r="F4" s="37" t="s">
        <v>33</v>
      </c>
      <c r="G4" s="37" t="s">
        <v>34</v>
      </c>
      <c r="H4" s="37" t="s">
        <v>35</v>
      </c>
      <c r="I4" s="38" t="s">
        <v>36</v>
      </c>
      <c r="J4" s="39" t="s">
        <v>37</v>
      </c>
      <c r="K4" s="37">
        <v>168</v>
      </c>
      <c r="L4" s="37">
        <v>0</v>
      </c>
      <c r="M4" s="37">
        <v>0</v>
      </c>
      <c r="N4" s="37">
        <v>0</v>
      </c>
      <c r="O4" s="37">
        <v>0</v>
      </c>
      <c r="P4" s="37">
        <v>0</v>
      </c>
      <c r="Q4" s="37">
        <f t="shared" ref="Q4:Q62" si="0">SUM(K4:P4)</f>
        <v>168</v>
      </c>
      <c r="R4" s="40">
        <v>300</v>
      </c>
      <c r="S4" s="40">
        <f t="shared" ref="S4:S62" si="1">K4*$R4</f>
        <v>50400</v>
      </c>
      <c r="T4" s="40">
        <f t="shared" ref="T4:T62" si="2">L4*$R4</f>
        <v>0</v>
      </c>
      <c r="U4" s="40">
        <f t="shared" ref="U4:U62" si="3">M4*$R4</f>
        <v>0</v>
      </c>
      <c r="V4" s="40">
        <f t="shared" ref="V4:V62" si="4">N4*$R4</f>
        <v>0</v>
      </c>
      <c r="W4" s="40">
        <f t="shared" ref="W4:W62" si="5">O4*$R4</f>
        <v>0</v>
      </c>
      <c r="X4" s="40">
        <f t="shared" ref="X4:X62" si="6">P4*$R4</f>
        <v>0</v>
      </c>
      <c r="Y4" s="40">
        <f t="shared" ref="Y4:Y62" si="7">SUM(S4:X4)</f>
        <v>50400</v>
      </c>
      <c r="Z4" s="37" t="s">
        <v>38</v>
      </c>
      <c r="AA4" s="37" t="s">
        <v>39</v>
      </c>
      <c r="AB4" s="37" t="s">
        <v>40</v>
      </c>
      <c r="AC4" s="22">
        <f t="shared" ref="AC4:AC63" si="8">Y4-(Q4*R4)</f>
        <v>0</v>
      </c>
    </row>
    <row r="5" spans="1:29">
      <c r="A5" s="44">
        <v>2</v>
      </c>
      <c r="B5" s="70"/>
      <c r="C5" s="77"/>
      <c r="D5" s="37" t="s">
        <v>31</v>
      </c>
      <c r="E5" s="37" t="s">
        <v>32</v>
      </c>
      <c r="F5" s="37" t="s">
        <v>33</v>
      </c>
      <c r="G5" s="37" t="s">
        <v>34</v>
      </c>
      <c r="H5" s="37" t="s">
        <v>35</v>
      </c>
      <c r="I5" s="38" t="s">
        <v>41</v>
      </c>
      <c r="J5" s="39" t="s">
        <v>42</v>
      </c>
      <c r="K5" s="37">
        <v>3</v>
      </c>
      <c r="L5" s="37">
        <v>0</v>
      </c>
      <c r="M5" s="37">
        <v>0</v>
      </c>
      <c r="N5" s="37">
        <v>0</v>
      </c>
      <c r="O5" s="37">
        <v>0</v>
      </c>
      <c r="P5" s="37">
        <v>0</v>
      </c>
      <c r="Q5" s="37">
        <f t="shared" si="0"/>
        <v>3</v>
      </c>
      <c r="R5" s="40">
        <v>1750</v>
      </c>
      <c r="S5" s="40">
        <f t="shared" si="1"/>
        <v>5250</v>
      </c>
      <c r="T5" s="40">
        <f t="shared" si="2"/>
        <v>0</v>
      </c>
      <c r="U5" s="40">
        <f t="shared" si="3"/>
        <v>0</v>
      </c>
      <c r="V5" s="40">
        <f t="shared" si="4"/>
        <v>0</v>
      </c>
      <c r="W5" s="40">
        <f t="shared" si="5"/>
        <v>0</v>
      </c>
      <c r="X5" s="40">
        <f t="shared" si="6"/>
        <v>0</v>
      </c>
      <c r="Y5" s="40">
        <f t="shared" si="7"/>
        <v>5250</v>
      </c>
      <c r="Z5" s="37" t="s">
        <v>43</v>
      </c>
      <c r="AA5" s="37" t="s">
        <v>39</v>
      </c>
      <c r="AB5" s="37" t="s">
        <v>40</v>
      </c>
      <c r="AC5" s="22">
        <f t="shared" si="8"/>
        <v>0</v>
      </c>
    </row>
    <row r="6" spans="1:29" ht="15.75" customHeight="1">
      <c r="A6" s="44">
        <v>3</v>
      </c>
      <c r="B6" s="70"/>
      <c r="C6" s="77"/>
      <c r="D6" s="37" t="s">
        <v>31</v>
      </c>
      <c r="E6" s="37" t="s">
        <v>32</v>
      </c>
      <c r="F6" s="37" t="s">
        <v>33</v>
      </c>
      <c r="G6" s="37" t="s">
        <v>34</v>
      </c>
      <c r="H6" s="37" t="s">
        <v>35</v>
      </c>
      <c r="I6" s="38" t="s">
        <v>44</v>
      </c>
      <c r="J6" s="39" t="s">
        <v>9</v>
      </c>
      <c r="K6" s="37">
        <v>4</v>
      </c>
      <c r="L6" s="37">
        <v>0</v>
      </c>
      <c r="M6" s="37">
        <v>0</v>
      </c>
      <c r="N6" s="37">
        <v>0</v>
      </c>
      <c r="O6" s="37">
        <v>0</v>
      </c>
      <c r="P6" s="37">
        <v>0</v>
      </c>
      <c r="Q6" s="37">
        <f t="shared" si="0"/>
        <v>4</v>
      </c>
      <c r="R6" s="40">
        <v>1800</v>
      </c>
      <c r="S6" s="40">
        <f t="shared" si="1"/>
        <v>7200</v>
      </c>
      <c r="T6" s="40">
        <f t="shared" si="2"/>
        <v>0</v>
      </c>
      <c r="U6" s="40">
        <f t="shared" si="3"/>
        <v>0</v>
      </c>
      <c r="V6" s="40">
        <f t="shared" si="4"/>
        <v>0</v>
      </c>
      <c r="W6" s="40">
        <f t="shared" si="5"/>
        <v>0</v>
      </c>
      <c r="X6" s="40">
        <f t="shared" si="6"/>
        <v>0</v>
      </c>
      <c r="Y6" s="40">
        <f t="shared" si="7"/>
        <v>7200</v>
      </c>
      <c r="Z6" s="37" t="s">
        <v>45</v>
      </c>
      <c r="AA6" s="37" t="s">
        <v>39</v>
      </c>
      <c r="AB6" s="37" t="s">
        <v>40</v>
      </c>
      <c r="AC6" s="22">
        <f t="shared" si="8"/>
        <v>0</v>
      </c>
    </row>
    <row r="7" spans="1:29">
      <c r="A7" s="44">
        <v>4</v>
      </c>
      <c r="B7" s="70"/>
      <c r="C7" s="77"/>
      <c r="D7" s="37" t="s">
        <v>31</v>
      </c>
      <c r="E7" s="37" t="s">
        <v>32</v>
      </c>
      <c r="F7" s="37" t="s">
        <v>33</v>
      </c>
      <c r="G7" s="37" t="s">
        <v>34</v>
      </c>
      <c r="H7" s="37" t="s">
        <v>35</v>
      </c>
      <c r="I7" s="38" t="s">
        <v>46</v>
      </c>
      <c r="J7" s="39" t="s">
        <v>47</v>
      </c>
      <c r="K7" s="37">
        <v>3</v>
      </c>
      <c r="L7" s="37">
        <v>3</v>
      </c>
      <c r="M7" s="37">
        <v>3</v>
      </c>
      <c r="N7" s="37">
        <v>3</v>
      </c>
      <c r="O7" s="37">
        <v>3</v>
      </c>
      <c r="P7" s="37">
        <v>3</v>
      </c>
      <c r="Q7" s="37">
        <f t="shared" si="0"/>
        <v>18</v>
      </c>
      <c r="R7" s="40">
        <v>3100</v>
      </c>
      <c r="S7" s="40">
        <f t="shared" si="1"/>
        <v>9300</v>
      </c>
      <c r="T7" s="40">
        <f t="shared" si="2"/>
        <v>9300</v>
      </c>
      <c r="U7" s="40">
        <f t="shared" si="3"/>
        <v>9300</v>
      </c>
      <c r="V7" s="40">
        <f t="shared" si="4"/>
        <v>9300</v>
      </c>
      <c r="W7" s="40">
        <f t="shared" si="5"/>
        <v>9300</v>
      </c>
      <c r="X7" s="40">
        <f t="shared" si="6"/>
        <v>9300</v>
      </c>
      <c r="Y7" s="40">
        <f t="shared" si="7"/>
        <v>55800</v>
      </c>
      <c r="Z7" s="37" t="s">
        <v>38</v>
      </c>
      <c r="AA7" s="37" t="s">
        <v>39</v>
      </c>
      <c r="AB7" s="37" t="s">
        <v>40</v>
      </c>
      <c r="AC7" s="22">
        <f t="shared" si="8"/>
        <v>0</v>
      </c>
    </row>
    <row r="8" spans="1:29">
      <c r="A8" s="44">
        <v>5</v>
      </c>
      <c r="B8" s="70"/>
      <c r="C8" s="77"/>
      <c r="D8" s="37" t="s">
        <v>31</v>
      </c>
      <c r="E8" s="37" t="s">
        <v>32</v>
      </c>
      <c r="F8" s="37" t="s">
        <v>33</v>
      </c>
      <c r="G8" s="37" t="s">
        <v>34</v>
      </c>
      <c r="H8" s="37" t="s">
        <v>35</v>
      </c>
      <c r="I8" s="38" t="s">
        <v>48</v>
      </c>
      <c r="J8" s="39" t="s">
        <v>47</v>
      </c>
      <c r="K8" s="37">
        <v>3</v>
      </c>
      <c r="L8" s="37">
        <v>3</v>
      </c>
      <c r="M8" s="37">
        <v>3</v>
      </c>
      <c r="N8" s="37">
        <v>3</v>
      </c>
      <c r="O8" s="37">
        <v>3</v>
      </c>
      <c r="P8" s="37">
        <v>3</v>
      </c>
      <c r="Q8" s="37">
        <f t="shared" si="0"/>
        <v>18</v>
      </c>
      <c r="R8" s="40">
        <v>2250</v>
      </c>
      <c r="S8" s="40">
        <f t="shared" si="1"/>
        <v>6750</v>
      </c>
      <c r="T8" s="40">
        <f t="shared" si="2"/>
        <v>6750</v>
      </c>
      <c r="U8" s="40">
        <f t="shared" si="3"/>
        <v>6750</v>
      </c>
      <c r="V8" s="40">
        <f t="shared" si="4"/>
        <v>6750</v>
      </c>
      <c r="W8" s="40">
        <f t="shared" si="5"/>
        <v>6750</v>
      </c>
      <c r="X8" s="40">
        <f t="shared" si="6"/>
        <v>6750</v>
      </c>
      <c r="Y8" s="40">
        <f t="shared" si="7"/>
        <v>40500</v>
      </c>
      <c r="Z8" s="37" t="s">
        <v>38</v>
      </c>
      <c r="AA8" s="37" t="s">
        <v>39</v>
      </c>
      <c r="AB8" s="37" t="s">
        <v>40</v>
      </c>
      <c r="AC8" s="22">
        <f t="shared" si="8"/>
        <v>0</v>
      </c>
    </row>
    <row r="9" spans="1:29">
      <c r="A9" s="44">
        <v>6</v>
      </c>
      <c r="B9" s="70"/>
      <c r="C9" s="77"/>
      <c r="D9" s="37" t="s">
        <v>31</v>
      </c>
      <c r="E9" s="37" t="s">
        <v>32</v>
      </c>
      <c r="F9" s="37" t="s">
        <v>33</v>
      </c>
      <c r="G9" s="37" t="s">
        <v>34</v>
      </c>
      <c r="H9" s="37" t="s">
        <v>35</v>
      </c>
      <c r="I9" s="38" t="s">
        <v>49</v>
      </c>
      <c r="J9" s="39" t="s">
        <v>47</v>
      </c>
      <c r="K9" s="37">
        <v>3</v>
      </c>
      <c r="L9" s="37">
        <v>3</v>
      </c>
      <c r="M9" s="37">
        <v>3</v>
      </c>
      <c r="N9" s="37">
        <v>3</v>
      </c>
      <c r="O9" s="37">
        <v>3</v>
      </c>
      <c r="P9" s="37">
        <v>3</v>
      </c>
      <c r="Q9" s="37">
        <f t="shared" si="0"/>
        <v>18</v>
      </c>
      <c r="R9" s="40">
        <v>2250</v>
      </c>
      <c r="S9" s="40">
        <f t="shared" si="1"/>
        <v>6750</v>
      </c>
      <c r="T9" s="40">
        <f t="shared" si="2"/>
        <v>6750</v>
      </c>
      <c r="U9" s="40">
        <f t="shared" si="3"/>
        <v>6750</v>
      </c>
      <c r="V9" s="40">
        <f t="shared" si="4"/>
        <v>6750</v>
      </c>
      <c r="W9" s="40">
        <f t="shared" si="5"/>
        <v>6750</v>
      </c>
      <c r="X9" s="40">
        <f t="shared" si="6"/>
        <v>6750</v>
      </c>
      <c r="Y9" s="40">
        <f t="shared" si="7"/>
        <v>40500</v>
      </c>
      <c r="Z9" s="37" t="s">
        <v>38</v>
      </c>
      <c r="AA9" s="37" t="s">
        <v>39</v>
      </c>
      <c r="AB9" s="37" t="s">
        <v>40</v>
      </c>
      <c r="AC9" s="22">
        <f t="shared" si="8"/>
        <v>0</v>
      </c>
    </row>
    <row r="10" spans="1:29" ht="15.75" customHeight="1">
      <c r="A10" s="44">
        <v>10</v>
      </c>
      <c r="B10" s="70"/>
      <c r="C10" s="77"/>
      <c r="D10" s="33" t="s">
        <v>31</v>
      </c>
      <c r="E10" s="33" t="s">
        <v>32</v>
      </c>
      <c r="F10" s="33" t="s">
        <v>50</v>
      </c>
      <c r="G10" s="33" t="s">
        <v>51</v>
      </c>
      <c r="H10" s="33" t="s">
        <v>35</v>
      </c>
      <c r="I10" s="34" t="s">
        <v>52</v>
      </c>
      <c r="J10" s="35" t="s">
        <v>9</v>
      </c>
      <c r="K10" s="33">
        <v>12</v>
      </c>
      <c r="L10" s="33">
        <v>0</v>
      </c>
      <c r="M10" s="33">
        <v>0</v>
      </c>
      <c r="N10" s="33">
        <v>0</v>
      </c>
      <c r="O10" s="33">
        <v>0</v>
      </c>
      <c r="P10" s="33">
        <v>0</v>
      </c>
      <c r="Q10" s="33">
        <f t="shared" si="0"/>
        <v>12</v>
      </c>
      <c r="R10" s="36">
        <v>4000</v>
      </c>
      <c r="S10" s="36">
        <f t="shared" si="1"/>
        <v>48000</v>
      </c>
      <c r="T10" s="36">
        <f t="shared" si="2"/>
        <v>0</v>
      </c>
      <c r="U10" s="36">
        <f t="shared" si="3"/>
        <v>0</v>
      </c>
      <c r="V10" s="36">
        <f t="shared" si="4"/>
        <v>0</v>
      </c>
      <c r="W10" s="36">
        <f t="shared" si="5"/>
        <v>0</v>
      </c>
      <c r="X10" s="36">
        <f t="shared" si="6"/>
        <v>0</v>
      </c>
      <c r="Y10" s="36">
        <f t="shared" si="7"/>
        <v>48000</v>
      </c>
      <c r="Z10" s="33" t="s">
        <v>53</v>
      </c>
      <c r="AA10" s="33" t="s">
        <v>39</v>
      </c>
      <c r="AB10" s="33" t="s">
        <v>40</v>
      </c>
      <c r="AC10" s="22">
        <f t="shared" si="8"/>
        <v>0</v>
      </c>
    </row>
    <row r="11" spans="1:29">
      <c r="A11" s="44">
        <v>11</v>
      </c>
      <c r="B11" s="70"/>
      <c r="C11" s="77"/>
      <c r="D11" s="33" t="s">
        <v>31</v>
      </c>
      <c r="E11" s="33" t="s">
        <v>32</v>
      </c>
      <c r="F11" s="33" t="s">
        <v>50</v>
      </c>
      <c r="G11" s="33" t="s">
        <v>51</v>
      </c>
      <c r="H11" s="33" t="s">
        <v>35</v>
      </c>
      <c r="I11" s="34" t="s">
        <v>54</v>
      </c>
      <c r="J11" s="35" t="s">
        <v>55</v>
      </c>
      <c r="K11" s="33">
        <v>0</v>
      </c>
      <c r="L11" s="33">
        <v>8</v>
      </c>
      <c r="M11" s="33">
        <v>0</v>
      </c>
      <c r="N11" s="33">
        <v>0</v>
      </c>
      <c r="O11" s="33">
        <v>0</v>
      </c>
      <c r="P11" s="33">
        <v>0</v>
      </c>
      <c r="Q11" s="33">
        <f t="shared" si="0"/>
        <v>8</v>
      </c>
      <c r="R11" s="36">
        <v>14000</v>
      </c>
      <c r="S11" s="36">
        <f t="shared" si="1"/>
        <v>0</v>
      </c>
      <c r="T11" s="36">
        <f t="shared" si="2"/>
        <v>112000</v>
      </c>
      <c r="U11" s="36">
        <f t="shared" si="3"/>
        <v>0</v>
      </c>
      <c r="V11" s="36">
        <f t="shared" si="4"/>
        <v>0</v>
      </c>
      <c r="W11" s="36">
        <f t="shared" si="5"/>
        <v>0</v>
      </c>
      <c r="X11" s="36">
        <f t="shared" si="6"/>
        <v>0</v>
      </c>
      <c r="Y11" s="36">
        <f t="shared" si="7"/>
        <v>112000</v>
      </c>
      <c r="Z11" s="33" t="s">
        <v>53</v>
      </c>
      <c r="AA11" s="33" t="s">
        <v>39</v>
      </c>
      <c r="AB11" s="33" t="s">
        <v>40</v>
      </c>
      <c r="AC11" s="22">
        <f t="shared" si="8"/>
        <v>0</v>
      </c>
    </row>
    <row r="12" spans="1:29">
      <c r="A12" s="44">
        <v>12</v>
      </c>
      <c r="B12" s="70"/>
      <c r="C12" s="77"/>
      <c r="D12" s="33" t="s">
        <v>31</v>
      </c>
      <c r="E12" s="33" t="s">
        <v>32</v>
      </c>
      <c r="F12" s="33" t="s">
        <v>50</v>
      </c>
      <c r="G12" s="33" t="s">
        <v>51</v>
      </c>
      <c r="H12" s="33" t="s">
        <v>35</v>
      </c>
      <c r="I12" s="34" t="s">
        <v>56</v>
      </c>
      <c r="J12" s="35" t="s">
        <v>9</v>
      </c>
      <c r="K12" s="33">
        <v>0</v>
      </c>
      <c r="L12" s="33">
        <v>4</v>
      </c>
      <c r="M12" s="33">
        <v>0</v>
      </c>
      <c r="N12" s="33">
        <v>0</v>
      </c>
      <c r="O12" s="33">
        <v>0</v>
      </c>
      <c r="P12" s="33">
        <v>0</v>
      </c>
      <c r="Q12" s="33">
        <f t="shared" si="0"/>
        <v>4</v>
      </c>
      <c r="R12" s="36">
        <v>5000</v>
      </c>
      <c r="S12" s="36">
        <f t="shared" si="1"/>
        <v>0</v>
      </c>
      <c r="T12" s="36">
        <f t="shared" si="2"/>
        <v>20000</v>
      </c>
      <c r="U12" s="36">
        <f t="shared" si="3"/>
        <v>0</v>
      </c>
      <c r="V12" s="36">
        <f t="shared" si="4"/>
        <v>0</v>
      </c>
      <c r="W12" s="36">
        <f t="shared" si="5"/>
        <v>0</v>
      </c>
      <c r="X12" s="36">
        <f t="shared" si="6"/>
        <v>0</v>
      </c>
      <c r="Y12" s="36">
        <f t="shared" si="7"/>
        <v>20000</v>
      </c>
      <c r="Z12" s="33" t="s">
        <v>53</v>
      </c>
      <c r="AA12" s="33" t="s">
        <v>39</v>
      </c>
      <c r="AB12" s="33" t="s">
        <v>40</v>
      </c>
      <c r="AC12" s="22">
        <f t="shared" si="8"/>
        <v>0</v>
      </c>
    </row>
    <row r="13" spans="1:29">
      <c r="A13" s="44">
        <v>13</v>
      </c>
      <c r="B13" s="70"/>
      <c r="C13" s="77"/>
      <c r="D13" s="33" t="s">
        <v>31</v>
      </c>
      <c r="E13" s="33" t="s">
        <v>32</v>
      </c>
      <c r="F13" s="33" t="s">
        <v>50</v>
      </c>
      <c r="G13" s="33" t="s">
        <v>51</v>
      </c>
      <c r="H13" s="33" t="s">
        <v>35</v>
      </c>
      <c r="I13" s="34" t="s">
        <v>57</v>
      </c>
      <c r="J13" s="35" t="s">
        <v>55</v>
      </c>
      <c r="K13" s="33">
        <v>4</v>
      </c>
      <c r="L13" s="33">
        <v>4</v>
      </c>
      <c r="M13" s="33">
        <v>4</v>
      </c>
      <c r="N13" s="33">
        <v>4</v>
      </c>
      <c r="O13" s="33">
        <v>4</v>
      </c>
      <c r="P13" s="33">
        <v>4</v>
      </c>
      <c r="Q13" s="33">
        <f t="shared" si="0"/>
        <v>24</v>
      </c>
      <c r="R13" s="36">
        <v>5265</v>
      </c>
      <c r="S13" s="36">
        <f t="shared" si="1"/>
        <v>21060</v>
      </c>
      <c r="T13" s="36">
        <f t="shared" si="2"/>
        <v>21060</v>
      </c>
      <c r="U13" s="36">
        <f t="shared" si="3"/>
        <v>21060</v>
      </c>
      <c r="V13" s="36">
        <f t="shared" si="4"/>
        <v>21060</v>
      </c>
      <c r="W13" s="36">
        <f t="shared" si="5"/>
        <v>21060</v>
      </c>
      <c r="X13" s="36">
        <f t="shared" si="6"/>
        <v>21060</v>
      </c>
      <c r="Y13" s="36">
        <f t="shared" si="7"/>
        <v>126360</v>
      </c>
      <c r="Z13" s="33" t="s">
        <v>58</v>
      </c>
      <c r="AA13" s="33" t="s">
        <v>39</v>
      </c>
      <c r="AB13" s="33" t="s">
        <v>40</v>
      </c>
      <c r="AC13" s="22">
        <f t="shared" si="8"/>
        <v>0</v>
      </c>
    </row>
    <row r="14" spans="1:29">
      <c r="A14" s="44">
        <v>14</v>
      </c>
      <c r="B14" s="70"/>
      <c r="C14" s="77"/>
      <c r="D14" s="33" t="s">
        <v>31</v>
      </c>
      <c r="E14" s="33" t="s">
        <v>32</v>
      </c>
      <c r="F14" s="33" t="s">
        <v>50</v>
      </c>
      <c r="G14" s="33" t="s">
        <v>51</v>
      </c>
      <c r="H14" s="33" t="s">
        <v>35</v>
      </c>
      <c r="I14" s="34" t="s">
        <v>59</v>
      </c>
      <c r="J14" s="35" t="s">
        <v>9</v>
      </c>
      <c r="K14" s="33">
        <v>1</v>
      </c>
      <c r="L14" s="33">
        <v>0.12</v>
      </c>
      <c r="M14" s="33">
        <v>0.12</v>
      </c>
      <c r="N14" s="33">
        <v>0.12</v>
      </c>
      <c r="O14" s="33">
        <v>0.12</v>
      </c>
      <c r="P14" s="33">
        <v>0.12</v>
      </c>
      <c r="Q14" s="33">
        <f t="shared" si="0"/>
        <v>1.6000000000000005</v>
      </c>
      <c r="R14" s="36">
        <v>50000</v>
      </c>
      <c r="S14" s="36">
        <f t="shared" si="1"/>
        <v>50000</v>
      </c>
      <c r="T14" s="36">
        <f t="shared" si="2"/>
        <v>6000</v>
      </c>
      <c r="U14" s="36">
        <f t="shared" si="3"/>
        <v>6000</v>
      </c>
      <c r="V14" s="36">
        <f t="shared" si="4"/>
        <v>6000</v>
      </c>
      <c r="W14" s="36">
        <f t="shared" si="5"/>
        <v>6000</v>
      </c>
      <c r="X14" s="36">
        <f t="shared" si="6"/>
        <v>6000</v>
      </c>
      <c r="Y14" s="36">
        <f t="shared" si="7"/>
        <v>80000</v>
      </c>
      <c r="Z14" s="33" t="s">
        <v>53</v>
      </c>
      <c r="AA14" s="33" t="s">
        <v>39</v>
      </c>
      <c r="AB14" s="33" t="s">
        <v>40</v>
      </c>
      <c r="AC14" s="22">
        <f t="shared" si="8"/>
        <v>0</v>
      </c>
    </row>
    <row r="15" spans="1:29">
      <c r="A15" s="44">
        <v>15</v>
      </c>
      <c r="B15" s="70"/>
      <c r="C15" s="77"/>
      <c r="D15" s="33" t="s">
        <v>31</v>
      </c>
      <c r="E15" s="33" t="s">
        <v>32</v>
      </c>
      <c r="F15" s="33" t="s">
        <v>50</v>
      </c>
      <c r="G15" s="33" t="s">
        <v>51</v>
      </c>
      <c r="H15" s="33" t="s">
        <v>35</v>
      </c>
      <c r="I15" s="34" t="s">
        <v>60</v>
      </c>
      <c r="J15" s="35" t="s">
        <v>9</v>
      </c>
      <c r="K15" s="33">
        <v>0</v>
      </c>
      <c r="L15" s="33">
        <v>20</v>
      </c>
      <c r="M15" s="33">
        <v>20</v>
      </c>
      <c r="N15" s="33">
        <v>20</v>
      </c>
      <c r="O15" s="33">
        <v>20</v>
      </c>
      <c r="P15" s="33">
        <v>20</v>
      </c>
      <c r="Q15" s="33">
        <f t="shared" si="0"/>
        <v>100</v>
      </c>
      <c r="R15" s="36">
        <v>1000</v>
      </c>
      <c r="S15" s="36">
        <f t="shared" si="1"/>
        <v>0</v>
      </c>
      <c r="T15" s="36">
        <f t="shared" si="2"/>
        <v>20000</v>
      </c>
      <c r="U15" s="36">
        <f t="shared" si="3"/>
        <v>20000</v>
      </c>
      <c r="V15" s="36">
        <f t="shared" si="4"/>
        <v>20000</v>
      </c>
      <c r="W15" s="36">
        <f t="shared" si="5"/>
        <v>20000</v>
      </c>
      <c r="X15" s="36">
        <f t="shared" si="6"/>
        <v>20000</v>
      </c>
      <c r="Y15" s="36">
        <f t="shared" si="7"/>
        <v>100000</v>
      </c>
      <c r="Z15" s="33" t="s">
        <v>53</v>
      </c>
      <c r="AA15" s="33" t="s">
        <v>39</v>
      </c>
      <c r="AB15" s="33" t="s">
        <v>40</v>
      </c>
      <c r="AC15" s="22">
        <f t="shared" si="8"/>
        <v>0</v>
      </c>
    </row>
    <row r="16" spans="1:29" ht="15.75" customHeight="1">
      <c r="A16" s="44">
        <v>16</v>
      </c>
      <c r="B16" s="70"/>
      <c r="C16" s="77"/>
      <c r="D16" s="37" t="s">
        <v>31</v>
      </c>
      <c r="E16" s="37" t="s">
        <v>32</v>
      </c>
      <c r="F16" s="37" t="s">
        <v>61</v>
      </c>
      <c r="G16" s="37" t="s">
        <v>62</v>
      </c>
      <c r="H16" s="37" t="s">
        <v>35</v>
      </c>
      <c r="I16" s="38" t="s">
        <v>63</v>
      </c>
      <c r="J16" s="39" t="s">
        <v>9</v>
      </c>
      <c r="K16" s="37">
        <v>80</v>
      </c>
      <c r="L16" s="37">
        <v>50</v>
      </c>
      <c r="M16" s="37">
        <v>50</v>
      </c>
      <c r="N16" s="37">
        <v>20</v>
      </c>
      <c r="O16" s="37">
        <v>20</v>
      </c>
      <c r="P16" s="37">
        <v>15</v>
      </c>
      <c r="Q16" s="37">
        <f t="shared" si="0"/>
        <v>235</v>
      </c>
      <c r="R16" s="40">
        <v>300</v>
      </c>
      <c r="S16" s="40">
        <f t="shared" si="1"/>
        <v>24000</v>
      </c>
      <c r="T16" s="40">
        <f t="shared" si="2"/>
        <v>15000</v>
      </c>
      <c r="U16" s="40">
        <f t="shared" si="3"/>
        <v>15000</v>
      </c>
      <c r="V16" s="40">
        <f t="shared" si="4"/>
        <v>6000</v>
      </c>
      <c r="W16" s="40">
        <f t="shared" si="5"/>
        <v>6000</v>
      </c>
      <c r="X16" s="40">
        <f t="shared" si="6"/>
        <v>4500</v>
      </c>
      <c r="Y16" s="40">
        <f t="shared" si="7"/>
        <v>70500</v>
      </c>
      <c r="Z16" s="37" t="s">
        <v>38</v>
      </c>
      <c r="AA16" s="37" t="s">
        <v>39</v>
      </c>
      <c r="AB16" s="37" t="s">
        <v>40</v>
      </c>
      <c r="AC16" s="22">
        <f t="shared" si="8"/>
        <v>0</v>
      </c>
    </row>
    <row r="17" spans="1:29">
      <c r="A17" s="44">
        <v>17</v>
      </c>
      <c r="B17" s="70"/>
      <c r="C17" s="77"/>
      <c r="D17" s="37" t="s">
        <v>31</v>
      </c>
      <c r="E17" s="37" t="s">
        <v>32</v>
      </c>
      <c r="F17" s="37" t="s">
        <v>61</v>
      </c>
      <c r="G17" s="37" t="s">
        <v>62</v>
      </c>
      <c r="H17" s="37" t="s">
        <v>35</v>
      </c>
      <c r="I17" s="38" t="s">
        <v>64</v>
      </c>
      <c r="J17" s="39" t="s">
        <v>9</v>
      </c>
      <c r="K17" s="37">
        <v>2</v>
      </c>
      <c r="L17" s="37">
        <v>2</v>
      </c>
      <c r="M17" s="37">
        <v>2</v>
      </c>
      <c r="N17" s="37">
        <v>2</v>
      </c>
      <c r="O17" s="37">
        <v>2</v>
      </c>
      <c r="P17" s="37">
        <v>2</v>
      </c>
      <c r="Q17" s="37">
        <f t="shared" si="0"/>
        <v>12</v>
      </c>
      <c r="R17" s="40">
        <v>1500</v>
      </c>
      <c r="S17" s="40">
        <f t="shared" si="1"/>
        <v>3000</v>
      </c>
      <c r="T17" s="40">
        <f t="shared" si="2"/>
        <v>3000</v>
      </c>
      <c r="U17" s="40">
        <f t="shared" si="3"/>
        <v>3000</v>
      </c>
      <c r="V17" s="40">
        <f t="shared" si="4"/>
        <v>3000</v>
      </c>
      <c r="W17" s="40">
        <f t="shared" si="5"/>
        <v>3000</v>
      </c>
      <c r="X17" s="40">
        <f t="shared" si="6"/>
        <v>3000</v>
      </c>
      <c r="Y17" s="40">
        <f t="shared" si="7"/>
        <v>18000</v>
      </c>
      <c r="Z17" s="37" t="s">
        <v>43</v>
      </c>
      <c r="AA17" s="37" t="s">
        <v>39</v>
      </c>
      <c r="AB17" s="37" t="s">
        <v>40</v>
      </c>
      <c r="AC17" s="22">
        <f t="shared" si="8"/>
        <v>0</v>
      </c>
    </row>
    <row r="18" spans="1:29">
      <c r="A18" s="44">
        <v>18</v>
      </c>
      <c r="B18" s="70"/>
      <c r="C18" s="77"/>
      <c r="D18" s="37" t="s">
        <v>31</v>
      </c>
      <c r="E18" s="37" t="s">
        <v>32</v>
      </c>
      <c r="F18" s="37" t="s">
        <v>61</v>
      </c>
      <c r="G18" s="37" t="s">
        <v>62</v>
      </c>
      <c r="H18" s="37" t="s">
        <v>35</v>
      </c>
      <c r="I18" s="38" t="s">
        <v>65</v>
      </c>
      <c r="J18" s="39" t="s">
        <v>55</v>
      </c>
      <c r="K18" s="37">
        <v>0</v>
      </c>
      <c r="L18" s="37">
        <v>100</v>
      </c>
      <c r="M18" s="37">
        <v>100</v>
      </c>
      <c r="N18" s="37">
        <v>100</v>
      </c>
      <c r="O18" s="37">
        <v>150</v>
      </c>
      <c r="P18" s="37">
        <v>150</v>
      </c>
      <c r="Q18" s="37">
        <f t="shared" si="0"/>
        <v>600</v>
      </c>
      <c r="R18" s="40">
        <v>300</v>
      </c>
      <c r="S18" s="40">
        <f t="shared" si="1"/>
        <v>0</v>
      </c>
      <c r="T18" s="40">
        <f t="shared" si="2"/>
        <v>30000</v>
      </c>
      <c r="U18" s="40">
        <f t="shared" si="3"/>
        <v>30000</v>
      </c>
      <c r="V18" s="40">
        <f t="shared" si="4"/>
        <v>30000</v>
      </c>
      <c r="W18" s="40">
        <f t="shared" si="5"/>
        <v>45000</v>
      </c>
      <c r="X18" s="40">
        <f t="shared" si="6"/>
        <v>45000</v>
      </c>
      <c r="Y18" s="40">
        <f t="shared" si="7"/>
        <v>180000</v>
      </c>
      <c r="Z18" s="37" t="s">
        <v>45</v>
      </c>
      <c r="AA18" s="37" t="s">
        <v>39</v>
      </c>
      <c r="AB18" s="37" t="s">
        <v>40</v>
      </c>
      <c r="AC18" s="22">
        <f t="shared" si="8"/>
        <v>0</v>
      </c>
    </row>
    <row r="19" spans="1:29">
      <c r="A19" s="44">
        <v>19</v>
      </c>
      <c r="B19" s="70"/>
      <c r="C19" s="77"/>
      <c r="D19" s="37" t="s">
        <v>31</v>
      </c>
      <c r="E19" s="37" t="s">
        <v>32</v>
      </c>
      <c r="F19" s="37" t="s">
        <v>61</v>
      </c>
      <c r="G19" s="37" t="s">
        <v>62</v>
      </c>
      <c r="H19" s="37" t="s">
        <v>35</v>
      </c>
      <c r="I19" s="38" t="s">
        <v>66</v>
      </c>
      <c r="J19" s="39" t="s">
        <v>55</v>
      </c>
      <c r="K19" s="37">
        <v>0</v>
      </c>
      <c r="L19" s="37">
        <v>0</v>
      </c>
      <c r="M19" s="37">
        <v>1</v>
      </c>
      <c r="N19" s="37">
        <v>1</v>
      </c>
      <c r="O19" s="37">
        <v>0</v>
      </c>
      <c r="P19" s="37">
        <v>0</v>
      </c>
      <c r="Q19" s="37">
        <f t="shared" si="0"/>
        <v>2</v>
      </c>
      <c r="R19" s="40">
        <f>39093+100+325</f>
        <v>39518</v>
      </c>
      <c r="S19" s="40">
        <f t="shared" si="1"/>
        <v>0</v>
      </c>
      <c r="T19" s="40">
        <f t="shared" si="2"/>
        <v>0</v>
      </c>
      <c r="U19" s="40">
        <f t="shared" si="3"/>
        <v>39518</v>
      </c>
      <c r="V19" s="40">
        <f t="shared" si="4"/>
        <v>39518</v>
      </c>
      <c r="W19" s="40">
        <f t="shared" si="5"/>
        <v>0</v>
      </c>
      <c r="X19" s="40">
        <f t="shared" si="6"/>
        <v>0</v>
      </c>
      <c r="Y19" s="40">
        <f t="shared" si="7"/>
        <v>79036</v>
      </c>
      <c r="Z19" s="37" t="s">
        <v>45</v>
      </c>
      <c r="AA19" s="37" t="s">
        <v>39</v>
      </c>
      <c r="AB19" s="37" t="s">
        <v>40</v>
      </c>
      <c r="AC19" s="22">
        <f t="shared" si="8"/>
        <v>0</v>
      </c>
    </row>
    <row r="20" spans="1:29">
      <c r="A20" s="44">
        <v>20</v>
      </c>
      <c r="B20" s="70"/>
      <c r="C20" s="77"/>
      <c r="D20" s="37" t="s">
        <v>31</v>
      </c>
      <c r="E20" s="37" t="s">
        <v>32</v>
      </c>
      <c r="F20" s="37" t="s">
        <v>61</v>
      </c>
      <c r="G20" s="37" t="s">
        <v>62</v>
      </c>
      <c r="H20" s="37" t="s">
        <v>35</v>
      </c>
      <c r="I20" s="38" t="s">
        <v>67</v>
      </c>
      <c r="J20" s="39" t="s">
        <v>47</v>
      </c>
      <c r="K20" s="37">
        <v>6</v>
      </c>
      <c r="L20" s="37">
        <v>6</v>
      </c>
      <c r="M20" s="37">
        <v>6</v>
      </c>
      <c r="N20" s="37">
        <v>0</v>
      </c>
      <c r="O20" s="37">
        <v>0</v>
      </c>
      <c r="P20" s="37">
        <v>0</v>
      </c>
      <c r="Q20" s="37">
        <f t="shared" si="0"/>
        <v>18</v>
      </c>
      <c r="R20" s="40">
        <v>15000</v>
      </c>
      <c r="S20" s="40">
        <f t="shared" si="1"/>
        <v>90000</v>
      </c>
      <c r="T20" s="40">
        <f t="shared" si="2"/>
        <v>90000</v>
      </c>
      <c r="U20" s="40">
        <f t="shared" si="3"/>
        <v>90000</v>
      </c>
      <c r="V20" s="40">
        <f t="shared" si="4"/>
        <v>0</v>
      </c>
      <c r="W20" s="40">
        <f t="shared" si="5"/>
        <v>0</v>
      </c>
      <c r="X20" s="40">
        <f t="shared" si="6"/>
        <v>0</v>
      </c>
      <c r="Y20" s="40">
        <f t="shared" si="7"/>
        <v>270000</v>
      </c>
      <c r="Z20" s="37" t="s">
        <v>68</v>
      </c>
      <c r="AA20" s="37" t="s">
        <v>39</v>
      </c>
      <c r="AB20" s="37" t="s">
        <v>40</v>
      </c>
      <c r="AC20" s="22">
        <f t="shared" si="8"/>
        <v>0</v>
      </c>
    </row>
    <row r="21" spans="1:29" ht="15.75" customHeight="1">
      <c r="A21" s="44">
        <v>21</v>
      </c>
      <c r="B21" s="70"/>
      <c r="C21" s="77"/>
      <c r="D21" s="33" t="s">
        <v>69</v>
      </c>
      <c r="E21" s="33" t="s">
        <v>70</v>
      </c>
      <c r="F21" s="33" t="s">
        <v>71</v>
      </c>
      <c r="G21" s="33" t="s">
        <v>72</v>
      </c>
      <c r="H21" s="33" t="s">
        <v>35</v>
      </c>
      <c r="I21" s="34" t="s">
        <v>73</v>
      </c>
      <c r="J21" s="35" t="s">
        <v>37</v>
      </c>
      <c r="K21" s="33">
        <v>130</v>
      </c>
      <c r="L21" s="33">
        <v>25</v>
      </c>
      <c r="M21" s="33">
        <v>0</v>
      </c>
      <c r="N21" s="33">
        <v>0</v>
      </c>
      <c r="O21" s="33">
        <v>0</v>
      </c>
      <c r="P21" s="33">
        <v>0</v>
      </c>
      <c r="Q21" s="33">
        <f t="shared" si="0"/>
        <v>155</v>
      </c>
      <c r="R21" s="36">
        <v>300</v>
      </c>
      <c r="S21" s="36">
        <f t="shared" si="1"/>
        <v>39000</v>
      </c>
      <c r="T21" s="36">
        <f t="shared" si="2"/>
        <v>7500</v>
      </c>
      <c r="U21" s="36">
        <f t="shared" si="3"/>
        <v>0</v>
      </c>
      <c r="V21" s="36">
        <f t="shared" si="4"/>
        <v>0</v>
      </c>
      <c r="W21" s="36">
        <f t="shared" si="5"/>
        <v>0</v>
      </c>
      <c r="X21" s="36">
        <f t="shared" si="6"/>
        <v>0</v>
      </c>
      <c r="Y21" s="36">
        <f t="shared" si="7"/>
        <v>46500</v>
      </c>
      <c r="Z21" s="33" t="s">
        <v>38</v>
      </c>
      <c r="AA21" s="33" t="s">
        <v>39</v>
      </c>
      <c r="AB21" s="33" t="s">
        <v>74</v>
      </c>
      <c r="AC21" s="22">
        <f t="shared" si="8"/>
        <v>0</v>
      </c>
    </row>
    <row r="22" spans="1:29">
      <c r="A22" s="44">
        <v>22</v>
      </c>
      <c r="B22" s="70"/>
      <c r="C22" s="77"/>
      <c r="D22" s="33" t="s">
        <v>69</v>
      </c>
      <c r="E22" s="33" t="s">
        <v>70</v>
      </c>
      <c r="F22" s="33" t="s">
        <v>71</v>
      </c>
      <c r="G22" s="33" t="s">
        <v>72</v>
      </c>
      <c r="H22" s="33" t="s">
        <v>35</v>
      </c>
      <c r="I22" s="34" t="s">
        <v>75</v>
      </c>
      <c r="J22" s="35" t="s">
        <v>42</v>
      </c>
      <c r="K22" s="33">
        <v>4</v>
      </c>
      <c r="L22" s="33">
        <v>1</v>
      </c>
      <c r="M22" s="33">
        <v>0</v>
      </c>
      <c r="N22" s="33">
        <v>0</v>
      </c>
      <c r="O22" s="33">
        <v>0</v>
      </c>
      <c r="P22" s="33">
        <v>0</v>
      </c>
      <c r="Q22" s="33">
        <f t="shared" si="0"/>
        <v>5</v>
      </c>
      <c r="R22" s="36">
        <v>1500</v>
      </c>
      <c r="S22" s="36">
        <f t="shared" si="1"/>
        <v>6000</v>
      </c>
      <c r="T22" s="36">
        <f t="shared" si="2"/>
        <v>1500</v>
      </c>
      <c r="U22" s="36">
        <f t="shared" si="3"/>
        <v>0</v>
      </c>
      <c r="V22" s="36">
        <f t="shared" si="4"/>
        <v>0</v>
      </c>
      <c r="W22" s="36">
        <f t="shared" si="5"/>
        <v>0</v>
      </c>
      <c r="X22" s="36">
        <f t="shared" si="6"/>
        <v>0</v>
      </c>
      <c r="Y22" s="36">
        <f t="shared" si="7"/>
        <v>7500</v>
      </c>
      <c r="Z22" s="33" t="s">
        <v>43</v>
      </c>
      <c r="AA22" s="33" t="s">
        <v>39</v>
      </c>
      <c r="AB22" s="33" t="s">
        <v>74</v>
      </c>
      <c r="AC22" s="22">
        <f t="shared" si="8"/>
        <v>0</v>
      </c>
    </row>
    <row r="23" spans="1:29">
      <c r="A23" s="44">
        <v>23</v>
      </c>
      <c r="B23" s="70"/>
      <c r="C23" s="77"/>
      <c r="D23" s="33" t="s">
        <v>69</v>
      </c>
      <c r="E23" s="33" t="s">
        <v>70</v>
      </c>
      <c r="F23" s="33" t="s">
        <v>71</v>
      </c>
      <c r="G23" s="33" t="s">
        <v>72</v>
      </c>
      <c r="H23" s="33" t="s">
        <v>35</v>
      </c>
      <c r="I23" s="34" t="s">
        <v>76</v>
      </c>
      <c r="J23" s="35" t="s">
        <v>9</v>
      </c>
      <c r="K23" s="33">
        <v>1</v>
      </c>
      <c r="L23" s="33">
        <v>3</v>
      </c>
      <c r="M23" s="33">
        <v>0</v>
      </c>
      <c r="N23" s="33">
        <v>0</v>
      </c>
      <c r="O23" s="33">
        <v>0</v>
      </c>
      <c r="P23" s="33">
        <v>0</v>
      </c>
      <c r="Q23" s="33">
        <f t="shared" si="0"/>
        <v>4</v>
      </c>
      <c r="R23" s="36">
        <v>1800</v>
      </c>
      <c r="S23" s="36">
        <f t="shared" si="1"/>
        <v>1800</v>
      </c>
      <c r="T23" s="36">
        <f t="shared" si="2"/>
        <v>5400</v>
      </c>
      <c r="U23" s="36">
        <f t="shared" si="3"/>
        <v>0</v>
      </c>
      <c r="V23" s="36">
        <f t="shared" si="4"/>
        <v>0</v>
      </c>
      <c r="W23" s="36">
        <f t="shared" si="5"/>
        <v>0</v>
      </c>
      <c r="X23" s="36">
        <f t="shared" si="6"/>
        <v>0</v>
      </c>
      <c r="Y23" s="36">
        <f t="shared" si="7"/>
        <v>7200</v>
      </c>
      <c r="Z23" s="33" t="s">
        <v>45</v>
      </c>
      <c r="AA23" s="33" t="s">
        <v>39</v>
      </c>
      <c r="AB23" s="33" t="s">
        <v>74</v>
      </c>
      <c r="AC23" s="22">
        <f t="shared" si="8"/>
        <v>0</v>
      </c>
    </row>
    <row r="24" spans="1:29">
      <c r="A24" s="44">
        <v>24</v>
      </c>
      <c r="B24" s="70"/>
      <c r="C24" s="77"/>
      <c r="D24" s="33" t="s">
        <v>69</v>
      </c>
      <c r="E24" s="33" t="s">
        <v>70</v>
      </c>
      <c r="F24" s="33" t="s">
        <v>71</v>
      </c>
      <c r="G24" s="33" t="s">
        <v>72</v>
      </c>
      <c r="H24" s="33" t="s">
        <v>35</v>
      </c>
      <c r="I24" s="34" t="s">
        <v>77</v>
      </c>
      <c r="J24" s="35" t="s">
        <v>9</v>
      </c>
      <c r="K24" s="33">
        <v>0</v>
      </c>
      <c r="L24" s="33">
        <v>4</v>
      </c>
      <c r="M24" s="33">
        <v>0</v>
      </c>
      <c r="N24" s="33">
        <v>0</v>
      </c>
      <c r="O24" s="33">
        <v>0</v>
      </c>
      <c r="P24" s="33">
        <v>0</v>
      </c>
      <c r="Q24" s="33">
        <f t="shared" si="0"/>
        <v>4</v>
      </c>
      <c r="R24" s="36">
        <v>9000</v>
      </c>
      <c r="S24" s="36">
        <f t="shared" si="1"/>
        <v>0</v>
      </c>
      <c r="T24" s="36">
        <f t="shared" si="2"/>
        <v>36000</v>
      </c>
      <c r="U24" s="36">
        <f t="shared" si="3"/>
        <v>0</v>
      </c>
      <c r="V24" s="36">
        <f t="shared" si="4"/>
        <v>0</v>
      </c>
      <c r="W24" s="36">
        <f t="shared" si="5"/>
        <v>0</v>
      </c>
      <c r="X24" s="36">
        <f t="shared" si="6"/>
        <v>0</v>
      </c>
      <c r="Y24" s="36">
        <f t="shared" si="7"/>
        <v>36000</v>
      </c>
      <c r="Z24" s="33" t="s">
        <v>45</v>
      </c>
      <c r="AA24" s="33" t="s">
        <v>39</v>
      </c>
      <c r="AB24" s="33" t="s">
        <v>74</v>
      </c>
      <c r="AC24" s="22">
        <f t="shared" si="8"/>
        <v>0</v>
      </c>
    </row>
    <row r="25" spans="1:29" ht="15.75" customHeight="1">
      <c r="A25" s="44">
        <v>25</v>
      </c>
      <c r="B25" s="70"/>
      <c r="C25" s="77"/>
      <c r="D25" s="37" t="s">
        <v>69</v>
      </c>
      <c r="E25" s="37" t="s">
        <v>70</v>
      </c>
      <c r="F25" s="37" t="s">
        <v>78</v>
      </c>
      <c r="G25" s="37" t="s">
        <v>79</v>
      </c>
      <c r="H25" s="37" t="s">
        <v>35</v>
      </c>
      <c r="I25" s="38" t="s">
        <v>80</v>
      </c>
      <c r="J25" s="39" t="s">
        <v>9</v>
      </c>
      <c r="K25" s="37">
        <v>0</v>
      </c>
      <c r="L25" s="37">
        <v>4</v>
      </c>
      <c r="M25" s="37">
        <v>0</v>
      </c>
      <c r="N25" s="37">
        <v>0</v>
      </c>
      <c r="O25" s="37">
        <v>0</v>
      </c>
      <c r="P25" s="37">
        <v>0</v>
      </c>
      <c r="Q25" s="37">
        <f t="shared" si="0"/>
        <v>4</v>
      </c>
      <c r="R25" s="40">
        <v>1200</v>
      </c>
      <c r="S25" s="40">
        <f t="shared" si="1"/>
        <v>0</v>
      </c>
      <c r="T25" s="40">
        <f t="shared" si="2"/>
        <v>4800</v>
      </c>
      <c r="U25" s="40">
        <f t="shared" si="3"/>
        <v>0</v>
      </c>
      <c r="V25" s="40">
        <f t="shared" si="4"/>
        <v>0</v>
      </c>
      <c r="W25" s="40">
        <f t="shared" si="5"/>
        <v>0</v>
      </c>
      <c r="X25" s="40">
        <f t="shared" si="6"/>
        <v>0</v>
      </c>
      <c r="Y25" s="40">
        <f t="shared" si="7"/>
        <v>4800</v>
      </c>
      <c r="Z25" s="37" t="s">
        <v>45</v>
      </c>
      <c r="AA25" s="37" t="s">
        <v>39</v>
      </c>
      <c r="AB25" s="37" t="s">
        <v>74</v>
      </c>
      <c r="AC25" s="22">
        <f t="shared" si="8"/>
        <v>0</v>
      </c>
    </row>
    <row r="26" spans="1:29">
      <c r="A26" s="44">
        <v>26</v>
      </c>
      <c r="B26" s="70"/>
      <c r="C26" s="77"/>
      <c r="D26" s="37" t="s">
        <v>69</v>
      </c>
      <c r="E26" s="37" t="s">
        <v>70</v>
      </c>
      <c r="F26" s="37" t="s">
        <v>78</v>
      </c>
      <c r="G26" s="37" t="s">
        <v>79</v>
      </c>
      <c r="H26" s="37" t="s">
        <v>35</v>
      </c>
      <c r="I26" s="38" t="s">
        <v>81</v>
      </c>
      <c r="J26" s="39" t="s">
        <v>9</v>
      </c>
      <c r="K26" s="37">
        <v>0</v>
      </c>
      <c r="L26" s="37">
        <v>1</v>
      </c>
      <c r="M26" s="37">
        <v>0.1</v>
      </c>
      <c r="N26" s="37">
        <v>0.1</v>
      </c>
      <c r="O26" s="37">
        <v>0.1</v>
      </c>
      <c r="P26" s="37">
        <v>0.1</v>
      </c>
      <c r="Q26" s="37">
        <f t="shared" si="0"/>
        <v>1.4000000000000004</v>
      </c>
      <c r="R26" s="40">
        <v>20000</v>
      </c>
      <c r="S26" s="40">
        <f t="shared" si="1"/>
        <v>0</v>
      </c>
      <c r="T26" s="40">
        <f t="shared" si="2"/>
        <v>20000</v>
      </c>
      <c r="U26" s="40">
        <f t="shared" si="3"/>
        <v>2000</v>
      </c>
      <c r="V26" s="40">
        <f t="shared" si="4"/>
        <v>2000</v>
      </c>
      <c r="W26" s="40">
        <f t="shared" si="5"/>
        <v>2000</v>
      </c>
      <c r="X26" s="40">
        <f t="shared" si="6"/>
        <v>2000</v>
      </c>
      <c r="Y26" s="40">
        <f t="shared" si="7"/>
        <v>28000</v>
      </c>
      <c r="Z26" s="37" t="s">
        <v>53</v>
      </c>
      <c r="AA26" s="37" t="s">
        <v>39</v>
      </c>
      <c r="AB26" s="37" t="s">
        <v>74</v>
      </c>
      <c r="AC26" s="22">
        <f t="shared" si="8"/>
        <v>0</v>
      </c>
    </row>
    <row r="27" spans="1:29">
      <c r="A27" s="44">
        <v>27</v>
      </c>
      <c r="B27" s="70"/>
      <c r="C27" s="77"/>
      <c r="D27" s="37" t="s">
        <v>69</v>
      </c>
      <c r="E27" s="37" t="s">
        <v>70</v>
      </c>
      <c r="F27" s="37" t="s">
        <v>78</v>
      </c>
      <c r="G27" s="37" t="s">
        <v>79</v>
      </c>
      <c r="H27" s="37" t="s">
        <v>35</v>
      </c>
      <c r="I27" s="38" t="s">
        <v>82</v>
      </c>
      <c r="J27" s="39" t="s">
        <v>9</v>
      </c>
      <c r="K27" s="37">
        <v>0</v>
      </c>
      <c r="L27" s="37">
        <v>100</v>
      </c>
      <c r="M27" s="37">
        <v>100</v>
      </c>
      <c r="N27" s="37">
        <v>100</v>
      </c>
      <c r="O27" s="37">
        <v>100</v>
      </c>
      <c r="P27" s="37">
        <v>100</v>
      </c>
      <c r="Q27" s="37">
        <f t="shared" si="0"/>
        <v>500</v>
      </c>
      <c r="R27" s="40">
        <v>300</v>
      </c>
      <c r="S27" s="40">
        <f t="shared" si="1"/>
        <v>0</v>
      </c>
      <c r="T27" s="40">
        <f t="shared" si="2"/>
        <v>30000</v>
      </c>
      <c r="U27" s="40">
        <f t="shared" si="3"/>
        <v>30000</v>
      </c>
      <c r="V27" s="40">
        <f t="shared" si="4"/>
        <v>30000</v>
      </c>
      <c r="W27" s="40">
        <f t="shared" si="5"/>
        <v>30000</v>
      </c>
      <c r="X27" s="40">
        <f t="shared" si="6"/>
        <v>30000</v>
      </c>
      <c r="Y27" s="40">
        <f t="shared" si="7"/>
        <v>150000</v>
      </c>
      <c r="Z27" s="37" t="s">
        <v>38</v>
      </c>
      <c r="AA27" s="37" t="s">
        <v>39</v>
      </c>
      <c r="AB27" s="37" t="s">
        <v>74</v>
      </c>
      <c r="AC27" s="22">
        <f t="shared" si="8"/>
        <v>0</v>
      </c>
    </row>
    <row r="28" spans="1:29" s="61" customFormat="1">
      <c r="A28" s="59">
        <v>28</v>
      </c>
      <c r="B28" s="70"/>
      <c r="C28" s="77"/>
      <c r="D28" s="37" t="s">
        <v>69</v>
      </c>
      <c r="E28" s="37" t="s">
        <v>70</v>
      </c>
      <c r="F28" s="37" t="s">
        <v>78</v>
      </c>
      <c r="G28" s="37" t="s">
        <v>79</v>
      </c>
      <c r="H28" s="37" t="s">
        <v>74</v>
      </c>
      <c r="I28" s="38" t="s">
        <v>83</v>
      </c>
      <c r="J28" s="39" t="s">
        <v>84</v>
      </c>
      <c r="K28" s="37">
        <v>0</v>
      </c>
      <c r="L28" s="37">
        <v>40</v>
      </c>
      <c r="M28" s="37">
        <v>40</v>
      </c>
      <c r="N28" s="37">
        <v>40</v>
      </c>
      <c r="O28" s="37">
        <v>40</v>
      </c>
      <c r="P28" s="41">
        <v>40</v>
      </c>
      <c r="Q28" s="41">
        <f>SUM(K28:P28)</f>
        <v>200</v>
      </c>
      <c r="R28" s="40">
        <v>450</v>
      </c>
      <c r="S28" s="40">
        <f t="shared" si="1"/>
        <v>0</v>
      </c>
      <c r="T28" s="40">
        <f>L28*$R28</f>
        <v>18000</v>
      </c>
      <c r="U28" s="40">
        <f>M28*$R28</f>
        <v>18000</v>
      </c>
      <c r="V28" s="40">
        <f t="shared" si="4"/>
        <v>18000</v>
      </c>
      <c r="W28" s="40">
        <f t="shared" si="5"/>
        <v>18000</v>
      </c>
      <c r="X28" s="40">
        <f t="shared" si="6"/>
        <v>18000</v>
      </c>
      <c r="Y28" s="40">
        <f t="shared" si="7"/>
        <v>90000</v>
      </c>
      <c r="Z28" s="37" t="s">
        <v>68</v>
      </c>
      <c r="AA28" s="37" t="s">
        <v>85</v>
      </c>
      <c r="AB28" s="37" t="s">
        <v>74</v>
      </c>
      <c r="AC28" s="60">
        <f t="shared" si="8"/>
        <v>0</v>
      </c>
    </row>
    <row r="29" spans="1:29" s="61" customFormat="1">
      <c r="A29" s="59">
        <v>28</v>
      </c>
      <c r="B29" s="70"/>
      <c r="C29" s="77"/>
      <c r="D29" s="37" t="s">
        <v>69</v>
      </c>
      <c r="E29" s="37" t="s">
        <v>70</v>
      </c>
      <c r="F29" s="37" t="s">
        <v>78</v>
      </c>
      <c r="G29" s="37" t="s">
        <v>79</v>
      </c>
      <c r="H29" s="37" t="s">
        <v>74</v>
      </c>
      <c r="I29" s="38" t="s">
        <v>86</v>
      </c>
      <c r="J29" s="39" t="s">
        <v>87</v>
      </c>
      <c r="K29" s="37">
        <v>0</v>
      </c>
      <c r="L29" s="37">
        <v>1</v>
      </c>
      <c r="M29" s="37">
        <v>1</v>
      </c>
      <c r="N29" s="37">
        <v>1</v>
      </c>
      <c r="O29" s="37">
        <v>1</v>
      </c>
      <c r="P29" s="41">
        <v>1</v>
      </c>
      <c r="Q29" s="41">
        <f t="shared" ref="Q29" si="9">SUM(K29:P29)</f>
        <v>5</v>
      </c>
      <c r="R29" s="40">
        <v>2000</v>
      </c>
      <c r="S29" s="40">
        <f t="shared" ref="S29" si="10">K29*$R29</f>
        <v>0</v>
      </c>
      <c r="T29" s="40">
        <f t="shared" ref="T29" si="11">L29*$R29</f>
        <v>2000</v>
      </c>
      <c r="U29" s="40">
        <f t="shared" ref="U29" si="12">M29*$R29</f>
        <v>2000</v>
      </c>
      <c r="V29" s="40">
        <f t="shared" ref="V29" si="13">N29*$R29</f>
        <v>2000</v>
      </c>
      <c r="W29" s="40">
        <f t="shared" ref="W29" si="14">O29*$R29</f>
        <v>2000</v>
      </c>
      <c r="X29" s="40">
        <f t="shared" ref="X29" si="15">P29*$R29</f>
        <v>2000</v>
      </c>
      <c r="Y29" s="40">
        <f t="shared" ref="Y29" si="16">SUM(S29:X29)</f>
        <v>10000</v>
      </c>
      <c r="Z29" s="37" t="s">
        <v>43</v>
      </c>
      <c r="AA29" s="37" t="s">
        <v>85</v>
      </c>
      <c r="AB29" s="37" t="s">
        <v>74</v>
      </c>
      <c r="AC29" s="60">
        <f t="shared" ref="AC29" si="17">Y29-(Q29*R29)</f>
        <v>0</v>
      </c>
    </row>
    <row r="30" spans="1:29">
      <c r="A30" s="44">
        <v>29</v>
      </c>
      <c r="B30" s="70"/>
      <c r="C30" s="77"/>
      <c r="D30" s="37" t="s">
        <v>69</v>
      </c>
      <c r="E30" s="37" t="s">
        <v>70</v>
      </c>
      <c r="F30" s="37" t="s">
        <v>78</v>
      </c>
      <c r="G30" s="37" t="s">
        <v>79</v>
      </c>
      <c r="H30" s="37" t="s">
        <v>35</v>
      </c>
      <c r="I30" s="38" t="s">
        <v>88</v>
      </c>
      <c r="J30" s="39" t="s">
        <v>9</v>
      </c>
      <c r="K30" s="37">
        <v>0</v>
      </c>
      <c r="L30" s="37">
        <v>1</v>
      </c>
      <c r="M30" s="37">
        <v>0.2</v>
      </c>
      <c r="N30" s="37">
        <v>0.2</v>
      </c>
      <c r="O30" s="37">
        <v>0.2</v>
      </c>
      <c r="P30" s="37">
        <v>0.2</v>
      </c>
      <c r="Q30" s="37">
        <f t="shared" si="0"/>
        <v>1.7999999999999998</v>
      </c>
      <c r="R30" s="40">
        <v>45000</v>
      </c>
      <c r="S30" s="40">
        <f t="shared" si="1"/>
        <v>0</v>
      </c>
      <c r="T30" s="40">
        <f t="shared" si="2"/>
        <v>45000</v>
      </c>
      <c r="U30" s="40">
        <f t="shared" si="3"/>
        <v>9000</v>
      </c>
      <c r="V30" s="40">
        <f t="shared" si="4"/>
        <v>9000</v>
      </c>
      <c r="W30" s="40">
        <f t="shared" si="5"/>
        <v>9000</v>
      </c>
      <c r="X30" s="40">
        <f t="shared" si="6"/>
        <v>9000</v>
      </c>
      <c r="Y30" s="40">
        <f t="shared" si="7"/>
        <v>81000</v>
      </c>
      <c r="Z30" s="37" t="s">
        <v>53</v>
      </c>
      <c r="AA30" s="37" t="s">
        <v>39</v>
      </c>
      <c r="AB30" s="37" t="s">
        <v>74</v>
      </c>
      <c r="AC30" s="22">
        <f t="shared" si="8"/>
        <v>0</v>
      </c>
    </row>
    <row r="31" spans="1:29" ht="15.75" customHeight="1">
      <c r="A31" s="44">
        <v>30</v>
      </c>
      <c r="B31" s="70"/>
      <c r="C31" s="77"/>
      <c r="D31" s="33" t="s">
        <v>69</v>
      </c>
      <c r="E31" s="33" t="s">
        <v>70</v>
      </c>
      <c r="F31" s="33" t="s">
        <v>89</v>
      </c>
      <c r="G31" s="33" t="s">
        <v>90</v>
      </c>
      <c r="H31" s="33" t="s">
        <v>35</v>
      </c>
      <c r="I31" s="34" t="s">
        <v>91</v>
      </c>
      <c r="J31" s="35" t="s">
        <v>9</v>
      </c>
      <c r="K31" s="33">
        <v>0</v>
      </c>
      <c r="L31" s="33">
        <v>1</v>
      </c>
      <c r="M31" s="33">
        <v>0.15</v>
      </c>
      <c r="N31" s="33">
        <v>0.15</v>
      </c>
      <c r="O31" s="33">
        <v>0.15</v>
      </c>
      <c r="P31" s="33">
        <v>0.15</v>
      </c>
      <c r="Q31" s="33">
        <f t="shared" si="0"/>
        <v>1.5999999999999996</v>
      </c>
      <c r="R31" s="36">
        <v>20000</v>
      </c>
      <c r="S31" s="36">
        <f t="shared" si="1"/>
        <v>0</v>
      </c>
      <c r="T31" s="36">
        <f t="shared" si="2"/>
        <v>20000</v>
      </c>
      <c r="U31" s="36">
        <f t="shared" si="3"/>
        <v>3000</v>
      </c>
      <c r="V31" s="36">
        <f t="shared" si="4"/>
        <v>3000</v>
      </c>
      <c r="W31" s="36">
        <f t="shared" si="5"/>
        <v>3000</v>
      </c>
      <c r="X31" s="36">
        <f t="shared" si="6"/>
        <v>3000</v>
      </c>
      <c r="Y31" s="36">
        <f t="shared" si="7"/>
        <v>32000</v>
      </c>
      <c r="Z31" s="33" t="s">
        <v>45</v>
      </c>
      <c r="AA31" s="33" t="s">
        <v>39</v>
      </c>
      <c r="AB31" s="33" t="s">
        <v>74</v>
      </c>
      <c r="AC31" s="22">
        <f t="shared" si="8"/>
        <v>0</v>
      </c>
    </row>
    <row r="32" spans="1:29">
      <c r="A32" s="44">
        <v>31</v>
      </c>
      <c r="B32" s="70"/>
      <c r="C32" s="77"/>
      <c r="D32" s="33" t="s">
        <v>69</v>
      </c>
      <c r="E32" s="33" t="s">
        <v>70</v>
      </c>
      <c r="F32" s="33" t="s">
        <v>89</v>
      </c>
      <c r="G32" s="33" t="s">
        <v>90</v>
      </c>
      <c r="H32" s="33" t="s">
        <v>35</v>
      </c>
      <c r="I32" s="34" t="s">
        <v>92</v>
      </c>
      <c r="J32" s="35" t="s">
        <v>55</v>
      </c>
      <c r="K32" s="33">
        <v>0</v>
      </c>
      <c r="L32" s="33">
        <v>560</v>
      </c>
      <c r="M32" s="33">
        <v>560</v>
      </c>
      <c r="N32" s="33">
        <v>560</v>
      </c>
      <c r="O32" s="33">
        <v>560</v>
      </c>
      <c r="P32" s="33">
        <v>560</v>
      </c>
      <c r="Q32" s="33">
        <f t="shared" si="0"/>
        <v>2800</v>
      </c>
      <c r="R32" s="36">
        <v>125</v>
      </c>
      <c r="S32" s="36">
        <f t="shared" si="1"/>
        <v>0</v>
      </c>
      <c r="T32" s="36">
        <f t="shared" si="2"/>
        <v>70000</v>
      </c>
      <c r="U32" s="36">
        <f t="shared" si="3"/>
        <v>70000</v>
      </c>
      <c r="V32" s="36">
        <f t="shared" si="4"/>
        <v>70000</v>
      </c>
      <c r="W32" s="36">
        <f t="shared" si="5"/>
        <v>70000</v>
      </c>
      <c r="X32" s="36">
        <f t="shared" si="6"/>
        <v>70000</v>
      </c>
      <c r="Y32" s="36">
        <f t="shared" si="7"/>
        <v>350000</v>
      </c>
      <c r="Z32" s="33" t="s">
        <v>45</v>
      </c>
      <c r="AA32" s="33" t="s">
        <v>39</v>
      </c>
      <c r="AB32" s="33" t="s">
        <v>74</v>
      </c>
      <c r="AC32" s="22">
        <f t="shared" si="8"/>
        <v>0</v>
      </c>
    </row>
    <row r="33" spans="1:29" s="61" customFormat="1">
      <c r="A33" s="59">
        <v>32</v>
      </c>
      <c r="B33" s="70"/>
      <c r="C33" s="77"/>
      <c r="D33" s="33" t="s">
        <v>69</v>
      </c>
      <c r="E33" s="33" t="s">
        <v>70</v>
      </c>
      <c r="F33" s="33" t="s">
        <v>89</v>
      </c>
      <c r="G33" s="33" t="s">
        <v>90</v>
      </c>
      <c r="H33" s="33" t="s">
        <v>74</v>
      </c>
      <c r="I33" s="34" t="s">
        <v>93</v>
      </c>
      <c r="J33" s="35" t="s">
        <v>84</v>
      </c>
      <c r="K33" s="33">
        <v>0</v>
      </c>
      <c r="L33" s="33">
        <v>40</v>
      </c>
      <c r="M33" s="33">
        <v>40</v>
      </c>
      <c r="N33" s="33">
        <v>40</v>
      </c>
      <c r="O33" s="33">
        <v>40</v>
      </c>
      <c r="P33" s="33">
        <v>40</v>
      </c>
      <c r="Q33" s="33">
        <f t="shared" si="0"/>
        <v>200</v>
      </c>
      <c r="R33" s="36">
        <v>450</v>
      </c>
      <c r="S33" s="36">
        <f t="shared" si="1"/>
        <v>0</v>
      </c>
      <c r="T33" s="36">
        <f t="shared" si="2"/>
        <v>18000</v>
      </c>
      <c r="U33" s="36">
        <f t="shared" si="3"/>
        <v>18000</v>
      </c>
      <c r="V33" s="36">
        <f t="shared" si="4"/>
        <v>18000</v>
      </c>
      <c r="W33" s="36">
        <f t="shared" si="5"/>
        <v>18000</v>
      </c>
      <c r="X33" s="36">
        <f t="shared" si="6"/>
        <v>18000</v>
      </c>
      <c r="Y33" s="36">
        <f t="shared" si="7"/>
        <v>90000</v>
      </c>
      <c r="Z33" s="33" t="s">
        <v>68</v>
      </c>
      <c r="AA33" s="33" t="s">
        <v>85</v>
      </c>
      <c r="AB33" s="33" t="s">
        <v>74</v>
      </c>
      <c r="AC33" s="60">
        <v>0</v>
      </c>
    </row>
    <row r="34" spans="1:29" s="61" customFormat="1">
      <c r="A34" s="59">
        <v>32</v>
      </c>
      <c r="B34" s="70"/>
      <c r="C34" s="77"/>
      <c r="D34" s="33" t="s">
        <v>69</v>
      </c>
      <c r="E34" s="33" t="s">
        <v>70</v>
      </c>
      <c r="F34" s="33" t="s">
        <v>89</v>
      </c>
      <c r="G34" s="33" t="s">
        <v>90</v>
      </c>
      <c r="H34" s="33" t="s">
        <v>74</v>
      </c>
      <c r="I34" s="34" t="s">
        <v>94</v>
      </c>
      <c r="J34" s="35" t="s">
        <v>87</v>
      </c>
      <c r="K34" s="33">
        <v>0</v>
      </c>
      <c r="L34" s="33">
        <v>1</v>
      </c>
      <c r="M34" s="33">
        <v>1</v>
      </c>
      <c r="N34" s="33">
        <v>1</v>
      </c>
      <c r="O34" s="33">
        <v>1</v>
      </c>
      <c r="P34" s="33">
        <v>1</v>
      </c>
      <c r="Q34" s="33">
        <f t="shared" ref="Q34" si="18">SUM(K34:P34)</f>
        <v>5</v>
      </c>
      <c r="R34" s="36">
        <v>2000</v>
      </c>
      <c r="S34" s="36">
        <f t="shared" ref="S34" si="19">K34*$R34</f>
        <v>0</v>
      </c>
      <c r="T34" s="36">
        <f t="shared" ref="T34" si="20">L34*$R34</f>
        <v>2000</v>
      </c>
      <c r="U34" s="36">
        <f t="shared" ref="U34" si="21">M34*$R34</f>
        <v>2000</v>
      </c>
      <c r="V34" s="36">
        <f t="shared" ref="V34" si="22">N34*$R34</f>
        <v>2000</v>
      </c>
      <c r="W34" s="36">
        <f t="shared" ref="W34" si="23">O34*$R34</f>
        <v>2000</v>
      </c>
      <c r="X34" s="36">
        <f t="shared" ref="X34" si="24">P34*$R34</f>
        <v>2000</v>
      </c>
      <c r="Y34" s="36">
        <f t="shared" ref="Y34" si="25">SUM(S34:X34)</f>
        <v>10000</v>
      </c>
      <c r="Z34" s="33" t="s">
        <v>43</v>
      </c>
      <c r="AA34" s="33" t="s">
        <v>85</v>
      </c>
      <c r="AB34" s="33" t="s">
        <v>74</v>
      </c>
      <c r="AC34" s="60">
        <v>0</v>
      </c>
    </row>
    <row r="35" spans="1:29">
      <c r="A35" s="44">
        <v>33</v>
      </c>
      <c r="B35" s="70"/>
      <c r="C35" s="77"/>
      <c r="D35" s="33" t="s">
        <v>69</v>
      </c>
      <c r="E35" s="33" t="s">
        <v>70</v>
      </c>
      <c r="F35" s="33" t="s">
        <v>89</v>
      </c>
      <c r="G35" s="33" t="s">
        <v>90</v>
      </c>
      <c r="H35" s="33" t="s">
        <v>35</v>
      </c>
      <c r="I35" s="34" t="s">
        <v>95</v>
      </c>
      <c r="J35" s="35" t="s">
        <v>42</v>
      </c>
      <c r="K35" s="33">
        <v>2</v>
      </c>
      <c r="L35" s="33">
        <v>2</v>
      </c>
      <c r="M35" s="33">
        <v>2</v>
      </c>
      <c r="N35" s="33">
        <v>2</v>
      </c>
      <c r="O35" s="33">
        <v>2</v>
      </c>
      <c r="P35" s="33">
        <v>2</v>
      </c>
      <c r="Q35" s="33">
        <f t="shared" si="0"/>
        <v>12</v>
      </c>
      <c r="R35" s="36">
        <v>1500</v>
      </c>
      <c r="S35" s="36">
        <f t="shared" si="1"/>
        <v>3000</v>
      </c>
      <c r="T35" s="36">
        <f t="shared" si="2"/>
        <v>3000</v>
      </c>
      <c r="U35" s="36">
        <f t="shared" si="3"/>
        <v>3000</v>
      </c>
      <c r="V35" s="36">
        <f t="shared" si="4"/>
        <v>3000</v>
      </c>
      <c r="W35" s="36">
        <f t="shared" si="5"/>
        <v>3000</v>
      </c>
      <c r="X35" s="36">
        <f t="shared" si="6"/>
        <v>3000</v>
      </c>
      <c r="Y35" s="36">
        <f t="shared" si="7"/>
        <v>18000</v>
      </c>
      <c r="Z35" s="33" t="s">
        <v>43</v>
      </c>
      <c r="AA35" s="33" t="s">
        <v>39</v>
      </c>
      <c r="AB35" s="33" t="s">
        <v>74</v>
      </c>
      <c r="AC35" s="22">
        <f t="shared" si="8"/>
        <v>0</v>
      </c>
    </row>
    <row r="36" spans="1:29" ht="15.75" customHeight="1">
      <c r="A36" s="44">
        <v>34</v>
      </c>
      <c r="B36" s="70"/>
      <c r="C36" s="77"/>
      <c r="D36" s="37" t="s">
        <v>96</v>
      </c>
      <c r="E36" s="37" t="s">
        <v>97</v>
      </c>
      <c r="F36" s="37" t="s">
        <v>98</v>
      </c>
      <c r="G36" s="37" t="s">
        <v>99</v>
      </c>
      <c r="H36" s="37" t="s">
        <v>35</v>
      </c>
      <c r="I36" s="38" t="s">
        <v>100</v>
      </c>
      <c r="J36" s="39" t="s">
        <v>37</v>
      </c>
      <c r="K36" s="37">
        <v>0</v>
      </c>
      <c r="L36" s="37">
        <v>90</v>
      </c>
      <c r="M36" s="37">
        <v>60</v>
      </c>
      <c r="N36" s="37">
        <v>60</v>
      </c>
      <c r="O36" s="37">
        <v>60</v>
      </c>
      <c r="P36" s="37">
        <v>60</v>
      </c>
      <c r="Q36" s="37">
        <f t="shared" si="0"/>
        <v>330</v>
      </c>
      <c r="R36" s="40">
        <v>300</v>
      </c>
      <c r="S36" s="40">
        <f t="shared" si="1"/>
        <v>0</v>
      </c>
      <c r="T36" s="40">
        <f t="shared" si="2"/>
        <v>27000</v>
      </c>
      <c r="U36" s="40">
        <f t="shared" si="3"/>
        <v>18000</v>
      </c>
      <c r="V36" s="40">
        <f t="shared" si="4"/>
        <v>18000</v>
      </c>
      <c r="W36" s="40">
        <f t="shared" si="5"/>
        <v>18000</v>
      </c>
      <c r="X36" s="40">
        <f t="shared" si="6"/>
        <v>18000</v>
      </c>
      <c r="Y36" s="40">
        <f t="shared" si="7"/>
        <v>99000</v>
      </c>
      <c r="Z36" s="37" t="s">
        <v>38</v>
      </c>
      <c r="AA36" s="37" t="s">
        <v>39</v>
      </c>
      <c r="AB36" s="37" t="s">
        <v>74</v>
      </c>
      <c r="AC36" s="22">
        <f t="shared" si="8"/>
        <v>0</v>
      </c>
    </row>
    <row r="37" spans="1:29">
      <c r="A37" s="44">
        <v>35</v>
      </c>
      <c r="B37" s="70"/>
      <c r="C37" s="77"/>
      <c r="D37" s="37" t="s">
        <v>96</v>
      </c>
      <c r="E37" s="37" t="s">
        <v>97</v>
      </c>
      <c r="F37" s="37" t="s">
        <v>98</v>
      </c>
      <c r="G37" s="37" t="s">
        <v>99</v>
      </c>
      <c r="H37" s="37" t="s">
        <v>35</v>
      </c>
      <c r="I37" s="38" t="s">
        <v>101</v>
      </c>
      <c r="J37" s="39" t="s">
        <v>42</v>
      </c>
      <c r="K37" s="37">
        <v>0</v>
      </c>
      <c r="L37" s="37">
        <v>4</v>
      </c>
      <c r="M37" s="37">
        <v>2</v>
      </c>
      <c r="N37" s="37">
        <v>2</v>
      </c>
      <c r="O37" s="37">
        <v>2</v>
      </c>
      <c r="P37" s="37">
        <v>2</v>
      </c>
      <c r="Q37" s="37">
        <f t="shared" si="0"/>
        <v>12</v>
      </c>
      <c r="R37" s="40">
        <v>1750</v>
      </c>
      <c r="S37" s="40">
        <f t="shared" si="1"/>
        <v>0</v>
      </c>
      <c r="T37" s="40">
        <f t="shared" si="2"/>
        <v>7000</v>
      </c>
      <c r="U37" s="40">
        <f t="shared" si="3"/>
        <v>3500</v>
      </c>
      <c r="V37" s="40">
        <f t="shared" si="4"/>
        <v>3500</v>
      </c>
      <c r="W37" s="40">
        <f t="shared" si="5"/>
        <v>3500</v>
      </c>
      <c r="X37" s="40">
        <f t="shared" si="6"/>
        <v>3500</v>
      </c>
      <c r="Y37" s="40">
        <f t="shared" si="7"/>
        <v>21000</v>
      </c>
      <c r="Z37" s="37" t="s">
        <v>43</v>
      </c>
      <c r="AA37" s="37" t="s">
        <v>39</v>
      </c>
      <c r="AB37" s="37" t="s">
        <v>74</v>
      </c>
      <c r="AC37" s="22">
        <f t="shared" si="8"/>
        <v>0</v>
      </c>
    </row>
    <row r="38" spans="1:29">
      <c r="A38" s="44">
        <v>36</v>
      </c>
      <c r="B38" s="70"/>
      <c r="C38" s="77"/>
      <c r="D38" s="37" t="s">
        <v>96</v>
      </c>
      <c r="E38" s="37" t="s">
        <v>97</v>
      </c>
      <c r="F38" s="37" t="s">
        <v>98</v>
      </c>
      <c r="G38" s="37" t="s">
        <v>99</v>
      </c>
      <c r="H38" s="37" t="s">
        <v>35</v>
      </c>
      <c r="I38" s="38" t="s">
        <v>102</v>
      </c>
      <c r="J38" s="39" t="s">
        <v>55</v>
      </c>
      <c r="K38" s="37">
        <v>0</v>
      </c>
      <c r="L38" s="37">
        <v>450</v>
      </c>
      <c r="M38" s="37">
        <v>500</v>
      </c>
      <c r="N38" s="37">
        <v>500</v>
      </c>
      <c r="O38" s="37">
        <v>450</v>
      </c>
      <c r="P38" s="37">
        <v>400</v>
      </c>
      <c r="Q38" s="37">
        <f t="shared" si="0"/>
        <v>2300</v>
      </c>
      <c r="R38" s="40">
        <v>75</v>
      </c>
      <c r="S38" s="40">
        <f t="shared" si="1"/>
        <v>0</v>
      </c>
      <c r="T38" s="40">
        <f t="shared" si="2"/>
        <v>33750</v>
      </c>
      <c r="U38" s="40">
        <f t="shared" si="3"/>
        <v>37500</v>
      </c>
      <c r="V38" s="40">
        <f t="shared" si="4"/>
        <v>37500</v>
      </c>
      <c r="W38" s="40">
        <f t="shared" si="5"/>
        <v>33750</v>
      </c>
      <c r="X38" s="40">
        <f t="shared" si="6"/>
        <v>30000</v>
      </c>
      <c r="Y38" s="40">
        <f t="shared" si="7"/>
        <v>172500</v>
      </c>
      <c r="Z38" s="37" t="s">
        <v>45</v>
      </c>
      <c r="AA38" s="37" t="s">
        <v>39</v>
      </c>
      <c r="AB38" s="37" t="s">
        <v>74</v>
      </c>
      <c r="AC38" s="22">
        <f t="shared" si="8"/>
        <v>0</v>
      </c>
    </row>
    <row r="39" spans="1:29" s="61" customFormat="1">
      <c r="A39" s="59">
        <v>37</v>
      </c>
      <c r="B39" s="70"/>
      <c r="C39" s="77"/>
      <c r="D39" s="37" t="s">
        <v>96</v>
      </c>
      <c r="E39" s="37" t="s">
        <v>97</v>
      </c>
      <c r="F39" s="37" t="s">
        <v>98</v>
      </c>
      <c r="G39" s="37" t="s">
        <v>99</v>
      </c>
      <c r="H39" s="37" t="s">
        <v>74</v>
      </c>
      <c r="I39" s="38" t="s">
        <v>103</v>
      </c>
      <c r="J39" s="39" t="s">
        <v>84</v>
      </c>
      <c r="K39" s="37">
        <v>0</v>
      </c>
      <c r="L39" s="37">
        <v>40</v>
      </c>
      <c r="M39" s="37">
        <v>40</v>
      </c>
      <c r="N39" s="37">
        <v>40</v>
      </c>
      <c r="O39" s="37">
        <v>40</v>
      </c>
      <c r="P39" s="41">
        <v>40</v>
      </c>
      <c r="Q39" s="41">
        <f t="shared" ref="Q39:Q40" si="26">SUM(K39:P39)</f>
        <v>200</v>
      </c>
      <c r="R39" s="40">
        <v>450</v>
      </c>
      <c r="S39" s="40">
        <f t="shared" ref="S39:S40" si="27">K39*$R39</f>
        <v>0</v>
      </c>
      <c r="T39" s="40">
        <f t="shared" ref="T39:T40" si="28">L39*$R39</f>
        <v>18000</v>
      </c>
      <c r="U39" s="40">
        <f t="shared" ref="U39:U40" si="29">M39*$R39</f>
        <v>18000</v>
      </c>
      <c r="V39" s="40">
        <f t="shared" ref="V39:V40" si="30">N39*$R39</f>
        <v>18000</v>
      </c>
      <c r="W39" s="40">
        <f t="shared" ref="W39:W40" si="31">O39*$R39</f>
        <v>18000</v>
      </c>
      <c r="X39" s="40">
        <f t="shared" ref="X39:X40" si="32">P39*$R39</f>
        <v>18000</v>
      </c>
      <c r="Y39" s="40">
        <f t="shared" ref="Y39:Y40" si="33">SUM(S39:X39)</f>
        <v>90000</v>
      </c>
      <c r="Z39" s="37" t="s">
        <v>68</v>
      </c>
      <c r="AA39" s="37" t="s">
        <v>85</v>
      </c>
      <c r="AB39" s="37" t="s">
        <v>74</v>
      </c>
      <c r="AC39" s="60">
        <f t="shared" ref="AC39:AC40" si="34">Y39-(Q39*R39)</f>
        <v>0</v>
      </c>
    </row>
    <row r="40" spans="1:29" s="61" customFormat="1">
      <c r="A40" s="59">
        <v>37</v>
      </c>
      <c r="B40" s="70"/>
      <c r="C40" s="77"/>
      <c r="D40" s="37" t="s">
        <v>96</v>
      </c>
      <c r="E40" s="37" t="s">
        <v>97</v>
      </c>
      <c r="F40" s="37" t="s">
        <v>98</v>
      </c>
      <c r="G40" s="37" t="s">
        <v>99</v>
      </c>
      <c r="H40" s="37" t="s">
        <v>74</v>
      </c>
      <c r="I40" s="38" t="s">
        <v>104</v>
      </c>
      <c r="J40" s="39" t="s">
        <v>87</v>
      </c>
      <c r="K40" s="37">
        <v>0</v>
      </c>
      <c r="L40" s="37">
        <v>1</v>
      </c>
      <c r="M40" s="37">
        <v>1</v>
      </c>
      <c r="N40" s="37">
        <v>1</v>
      </c>
      <c r="O40" s="37">
        <v>1</v>
      </c>
      <c r="P40" s="41">
        <v>1</v>
      </c>
      <c r="Q40" s="41">
        <f t="shared" si="26"/>
        <v>5</v>
      </c>
      <c r="R40" s="40">
        <v>2000</v>
      </c>
      <c r="S40" s="40">
        <f t="shared" si="27"/>
        <v>0</v>
      </c>
      <c r="T40" s="40">
        <f t="shared" si="28"/>
        <v>2000</v>
      </c>
      <c r="U40" s="40">
        <f t="shared" si="29"/>
        <v>2000</v>
      </c>
      <c r="V40" s="40">
        <f t="shared" si="30"/>
        <v>2000</v>
      </c>
      <c r="W40" s="40">
        <f t="shared" si="31"/>
        <v>2000</v>
      </c>
      <c r="X40" s="40">
        <f t="shared" si="32"/>
        <v>2000</v>
      </c>
      <c r="Y40" s="40">
        <f t="shared" si="33"/>
        <v>10000</v>
      </c>
      <c r="Z40" s="37" t="s">
        <v>43</v>
      </c>
      <c r="AA40" s="37" t="s">
        <v>85</v>
      </c>
      <c r="AB40" s="37" t="s">
        <v>74</v>
      </c>
      <c r="AC40" s="60">
        <f t="shared" si="34"/>
        <v>0</v>
      </c>
    </row>
    <row r="41" spans="1:29" ht="15.75" customHeight="1">
      <c r="A41" s="44">
        <v>38</v>
      </c>
      <c r="B41" s="70"/>
      <c r="C41" s="77"/>
      <c r="D41" s="33" t="s">
        <v>96</v>
      </c>
      <c r="E41" s="33" t="s">
        <v>97</v>
      </c>
      <c r="F41" s="33" t="s">
        <v>105</v>
      </c>
      <c r="G41" s="33" t="s">
        <v>106</v>
      </c>
      <c r="H41" s="33" t="s">
        <v>35</v>
      </c>
      <c r="I41" s="34" t="s">
        <v>107</v>
      </c>
      <c r="J41" s="35" t="s">
        <v>9</v>
      </c>
      <c r="K41" s="33">
        <v>0</v>
      </c>
      <c r="L41" s="33">
        <v>25</v>
      </c>
      <c r="M41" s="33">
        <v>25</v>
      </c>
      <c r="N41" s="33">
        <v>25</v>
      </c>
      <c r="O41" s="33">
        <v>25</v>
      </c>
      <c r="P41" s="33">
        <v>25</v>
      </c>
      <c r="Q41" s="33">
        <f t="shared" si="0"/>
        <v>125</v>
      </c>
      <c r="R41" s="36">
        <v>200</v>
      </c>
      <c r="S41" s="36">
        <f t="shared" si="1"/>
        <v>0</v>
      </c>
      <c r="T41" s="36">
        <f t="shared" si="2"/>
        <v>5000</v>
      </c>
      <c r="U41" s="36">
        <f t="shared" si="3"/>
        <v>5000</v>
      </c>
      <c r="V41" s="36">
        <f t="shared" si="4"/>
        <v>5000</v>
      </c>
      <c r="W41" s="36">
        <f t="shared" si="5"/>
        <v>5000</v>
      </c>
      <c r="X41" s="36">
        <f t="shared" si="6"/>
        <v>5000</v>
      </c>
      <c r="Y41" s="36">
        <f t="shared" si="7"/>
        <v>25000</v>
      </c>
      <c r="Z41" s="33" t="s">
        <v>108</v>
      </c>
      <c r="AA41" s="33" t="s">
        <v>39</v>
      </c>
      <c r="AB41" s="33" t="s">
        <v>40</v>
      </c>
      <c r="AC41" s="22">
        <f t="shared" si="8"/>
        <v>0</v>
      </c>
    </row>
    <row r="42" spans="1:29">
      <c r="A42" s="44">
        <v>39</v>
      </c>
      <c r="B42" s="70"/>
      <c r="C42" s="77"/>
      <c r="D42" s="33" t="s">
        <v>96</v>
      </c>
      <c r="E42" s="33" t="s">
        <v>97</v>
      </c>
      <c r="F42" s="33" t="s">
        <v>105</v>
      </c>
      <c r="G42" s="33" t="s">
        <v>106</v>
      </c>
      <c r="H42" s="33" t="s">
        <v>35</v>
      </c>
      <c r="I42" s="34" t="s">
        <v>109</v>
      </c>
      <c r="J42" s="35" t="s">
        <v>47</v>
      </c>
      <c r="K42" s="33">
        <v>1.5</v>
      </c>
      <c r="L42" s="33">
        <v>1.5</v>
      </c>
      <c r="M42" s="33">
        <v>1.5</v>
      </c>
      <c r="N42" s="33">
        <v>1.5</v>
      </c>
      <c r="O42" s="33">
        <v>1.5</v>
      </c>
      <c r="P42" s="33">
        <v>0.5</v>
      </c>
      <c r="Q42" s="33">
        <f t="shared" si="0"/>
        <v>8</v>
      </c>
      <c r="R42" s="36">
        <v>20515</v>
      </c>
      <c r="S42" s="36">
        <f t="shared" si="1"/>
        <v>30772.5</v>
      </c>
      <c r="T42" s="36">
        <f t="shared" si="2"/>
        <v>30772.5</v>
      </c>
      <c r="U42" s="36">
        <f t="shared" si="3"/>
        <v>30772.5</v>
      </c>
      <c r="V42" s="36">
        <f t="shared" si="4"/>
        <v>30772.5</v>
      </c>
      <c r="W42" s="36">
        <f t="shared" si="5"/>
        <v>30772.5</v>
      </c>
      <c r="X42" s="36">
        <f t="shared" si="6"/>
        <v>10257.5</v>
      </c>
      <c r="Y42" s="36">
        <f t="shared" si="7"/>
        <v>164120</v>
      </c>
      <c r="Z42" s="33" t="s">
        <v>68</v>
      </c>
      <c r="AA42" s="33" t="s">
        <v>39</v>
      </c>
      <c r="AB42" s="33" t="s">
        <v>40</v>
      </c>
      <c r="AC42" s="22">
        <f t="shared" si="8"/>
        <v>0</v>
      </c>
    </row>
    <row r="43" spans="1:29">
      <c r="A43" s="44">
        <v>40</v>
      </c>
      <c r="B43" s="70"/>
      <c r="C43" s="77"/>
      <c r="D43" s="33" t="s">
        <v>96</v>
      </c>
      <c r="E43" s="33" t="s">
        <v>97</v>
      </c>
      <c r="F43" s="33" t="s">
        <v>105</v>
      </c>
      <c r="G43" s="33" t="s">
        <v>106</v>
      </c>
      <c r="H43" s="33" t="s">
        <v>35</v>
      </c>
      <c r="I43" s="34" t="s">
        <v>110</v>
      </c>
      <c r="J43" s="35" t="s">
        <v>47</v>
      </c>
      <c r="K43" s="33">
        <v>6</v>
      </c>
      <c r="L43" s="33">
        <v>6</v>
      </c>
      <c r="M43" s="33">
        <v>6</v>
      </c>
      <c r="N43" s="33">
        <v>0</v>
      </c>
      <c r="O43" s="33">
        <v>0</v>
      </c>
      <c r="P43" s="33">
        <v>0</v>
      </c>
      <c r="Q43" s="33">
        <f t="shared" si="0"/>
        <v>18</v>
      </c>
      <c r="R43" s="36">
        <v>15000</v>
      </c>
      <c r="S43" s="36">
        <f t="shared" si="1"/>
        <v>90000</v>
      </c>
      <c r="T43" s="36">
        <f t="shared" si="2"/>
        <v>90000</v>
      </c>
      <c r="U43" s="36">
        <f t="shared" si="3"/>
        <v>90000</v>
      </c>
      <c r="V43" s="36">
        <f t="shared" si="4"/>
        <v>0</v>
      </c>
      <c r="W43" s="36">
        <f t="shared" si="5"/>
        <v>0</v>
      </c>
      <c r="X43" s="36">
        <f t="shared" si="6"/>
        <v>0</v>
      </c>
      <c r="Y43" s="36">
        <f t="shared" si="7"/>
        <v>270000</v>
      </c>
      <c r="Z43" s="33" t="s">
        <v>68</v>
      </c>
      <c r="AA43" s="33" t="s">
        <v>39</v>
      </c>
      <c r="AB43" s="33" t="s">
        <v>40</v>
      </c>
      <c r="AC43" s="22">
        <f t="shared" si="8"/>
        <v>0</v>
      </c>
    </row>
    <row r="44" spans="1:29">
      <c r="A44" s="44">
        <v>41</v>
      </c>
      <c r="B44" s="70"/>
      <c r="C44" s="77"/>
      <c r="D44" s="33" t="s">
        <v>96</v>
      </c>
      <c r="E44" s="33" t="s">
        <v>97</v>
      </c>
      <c r="F44" s="33" t="s">
        <v>105</v>
      </c>
      <c r="G44" s="33" t="s">
        <v>106</v>
      </c>
      <c r="H44" s="33" t="s">
        <v>35</v>
      </c>
      <c r="I44" s="34" t="s">
        <v>111</v>
      </c>
      <c r="J44" s="35" t="s">
        <v>47</v>
      </c>
      <c r="K44" s="33">
        <v>1</v>
      </c>
      <c r="L44" s="33">
        <v>1</v>
      </c>
      <c r="M44" s="33">
        <v>0.5</v>
      </c>
      <c r="N44" s="33">
        <v>0.5</v>
      </c>
      <c r="O44" s="33">
        <v>0</v>
      </c>
      <c r="P44" s="33">
        <v>0</v>
      </c>
      <c r="Q44" s="33">
        <f t="shared" si="0"/>
        <v>3</v>
      </c>
      <c r="R44" s="36">
        <v>15000</v>
      </c>
      <c r="S44" s="36">
        <f t="shared" si="1"/>
        <v>15000</v>
      </c>
      <c r="T44" s="36">
        <f t="shared" si="2"/>
        <v>15000</v>
      </c>
      <c r="U44" s="36">
        <f t="shared" si="3"/>
        <v>7500</v>
      </c>
      <c r="V44" s="36">
        <f t="shared" si="4"/>
        <v>7500</v>
      </c>
      <c r="W44" s="36">
        <f t="shared" si="5"/>
        <v>0</v>
      </c>
      <c r="X44" s="36">
        <f t="shared" si="6"/>
        <v>0</v>
      </c>
      <c r="Y44" s="36">
        <f t="shared" si="7"/>
        <v>45000</v>
      </c>
      <c r="Z44" s="33" t="s">
        <v>68</v>
      </c>
      <c r="AA44" s="33" t="s">
        <v>39</v>
      </c>
      <c r="AB44" s="33" t="s">
        <v>40</v>
      </c>
      <c r="AC44" s="22">
        <f t="shared" si="8"/>
        <v>0</v>
      </c>
    </row>
    <row r="45" spans="1:29">
      <c r="A45" s="44">
        <v>42</v>
      </c>
      <c r="B45" s="70"/>
      <c r="C45" s="77"/>
      <c r="D45" s="33" t="s">
        <v>96</v>
      </c>
      <c r="E45" s="33" t="s">
        <v>97</v>
      </c>
      <c r="F45" s="33" t="s">
        <v>105</v>
      </c>
      <c r="G45" s="33" t="s">
        <v>106</v>
      </c>
      <c r="H45" s="33" t="s">
        <v>35</v>
      </c>
      <c r="I45" s="34" t="s">
        <v>112</v>
      </c>
      <c r="J45" s="35" t="s">
        <v>9</v>
      </c>
      <c r="K45" s="33">
        <v>2</v>
      </c>
      <c r="L45" s="33">
        <v>0</v>
      </c>
      <c r="M45" s="33">
        <v>0</v>
      </c>
      <c r="N45" s="33">
        <v>0</v>
      </c>
      <c r="O45" s="33">
        <v>0</v>
      </c>
      <c r="P45" s="33">
        <v>0</v>
      </c>
      <c r="Q45" s="33">
        <f t="shared" si="0"/>
        <v>2</v>
      </c>
      <c r="R45" s="36">
        <v>1800</v>
      </c>
      <c r="S45" s="36">
        <f t="shared" si="1"/>
        <v>3600</v>
      </c>
      <c r="T45" s="36">
        <f t="shared" si="2"/>
        <v>0</v>
      </c>
      <c r="U45" s="36">
        <f t="shared" si="3"/>
        <v>0</v>
      </c>
      <c r="V45" s="36">
        <f t="shared" si="4"/>
        <v>0</v>
      </c>
      <c r="W45" s="36">
        <f t="shared" si="5"/>
        <v>0</v>
      </c>
      <c r="X45" s="36">
        <f t="shared" si="6"/>
        <v>0</v>
      </c>
      <c r="Y45" s="36">
        <f t="shared" si="7"/>
        <v>3600</v>
      </c>
      <c r="Z45" s="33" t="s">
        <v>113</v>
      </c>
      <c r="AA45" s="33" t="s">
        <v>39</v>
      </c>
      <c r="AB45" s="33" t="s">
        <v>40</v>
      </c>
      <c r="AC45" s="22">
        <f t="shared" si="8"/>
        <v>0</v>
      </c>
    </row>
    <row r="46" spans="1:29">
      <c r="A46" s="44">
        <v>43</v>
      </c>
      <c r="B46" s="70"/>
      <c r="C46" s="77"/>
      <c r="D46" s="33" t="s">
        <v>96</v>
      </c>
      <c r="E46" s="33" t="s">
        <v>97</v>
      </c>
      <c r="F46" s="33" t="s">
        <v>105</v>
      </c>
      <c r="G46" s="33" t="s">
        <v>106</v>
      </c>
      <c r="H46" s="33" t="s">
        <v>35</v>
      </c>
      <c r="I46" s="34" t="s">
        <v>114</v>
      </c>
      <c r="J46" s="35" t="s">
        <v>47</v>
      </c>
      <c r="K46" s="33">
        <v>6</v>
      </c>
      <c r="L46" s="33">
        <v>6</v>
      </c>
      <c r="M46" s="33">
        <v>6</v>
      </c>
      <c r="N46" s="33">
        <v>6</v>
      </c>
      <c r="O46" s="33">
        <v>6</v>
      </c>
      <c r="P46" s="33">
        <v>6</v>
      </c>
      <c r="Q46" s="33">
        <f t="shared" si="0"/>
        <v>36</v>
      </c>
      <c r="R46" s="36">
        <v>3100</v>
      </c>
      <c r="S46" s="36">
        <f t="shared" si="1"/>
        <v>18600</v>
      </c>
      <c r="T46" s="36">
        <f t="shared" si="2"/>
        <v>18600</v>
      </c>
      <c r="U46" s="36">
        <f t="shared" si="3"/>
        <v>18600</v>
      </c>
      <c r="V46" s="36">
        <f t="shared" si="4"/>
        <v>18600</v>
      </c>
      <c r="W46" s="36">
        <f t="shared" si="5"/>
        <v>18600</v>
      </c>
      <c r="X46" s="36">
        <f t="shared" si="6"/>
        <v>18600</v>
      </c>
      <c r="Y46" s="36">
        <f t="shared" si="7"/>
        <v>111600</v>
      </c>
      <c r="Z46" s="33" t="s">
        <v>38</v>
      </c>
      <c r="AA46" s="33" t="s">
        <v>39</v>
      </c>
      <c r="AB46" s="33" t="s">
        <v>40</v>
      </c>
      <c r="AC46" s="22">
        <f t="shared" si="8"/>
        <v>0</v>
      </c>
    </row>
    <row r="47" spans="1:29" s="61" customFormat="1">
      <c r="A47" s="59">
        <v>44</v>
      </c>
      <c r="B47" s="70"/>
      <c r="C47" s="77"/>
      <c r="D47" s="33" t="s">
        <v>96</v>
      </c>
      <c r="E47" s="33" t="s">
        <v>97</v>
      </c>
      <c r="F47" s="33" t="s">
        <v>105</v>
      </c>
      <c r="G47" s="33" t="s">
        <v>106</v>
      </c>
      <c r="H47" s="33" t="s">
        <v>40</v>
      </c>
      <c r="I47" s="34" t="s">
        <v>115</v>
      </c>
      <c r="J47" s="35" t="s">
        <v>84</v>
      </c>
      <c r="K47" s="33">
        <v>0</v>
      </c>
      <c r="L47" s="33">
        <v>12</v>
      </c>
      <c r="M47" s="33">
        <v>12</v>
      </c>
      <c r="N47" s="33">
        <v>12</v>
      </c>
      <c r="O47" s="33">
        <v>12</v>
      </c>
      <c r="P47" s="33">
        <v>12</v>
      </c>
      <c r="Q47" s="33">
        <f t="shared" ref="Q47" si="35">SUM(K47:P47)</f>
        <v>60</v>
      </c>
      <c r="R47" s="36">
        <v>2000</v>
      </c>
      <c r="S47" s="36">
        <f t="shared" ref="S47" si="36">K47*$R47</f>
        <v>0</v>
      </c>
      <c r="T47" s="36">
        <f t="shared" ref="T47" si="37">L47*$R47</f>
        <v>24000</v>
      </c>
      <c r="U47" s="36">
        <f t="shared" ref="U47" si="38">M47*$R47</f>
        <v>24000</v>
      </c>
      <c r="V47" s="36">
        <f t="shared" ref="V47" si="39">N47*$R47</f>
        <v>24000</v>
      </c>
      <c r="W47" s="36">
        <f t="shared" ref="W47" si="40">O47*$R47</f>
        <v>24000</v>
      </c>
      <c r="X47" s="36">
        <f t="shared" ref="X47" si="41">P47*$R47</f>
        <v>24000</v>
      </c>
      <c r="Y47" s="36">
        <f t="shared" ref="Y47" si="42">SUM(S47:X47)</f>
        <v>120000</v>
      </c>
      <c r="Z47" s="33" t="s">
        <v>38</v>
      </c>
      <c r="AA47" s="33" t="s">
        <v>85</v>
      </c>
      <c r="AB47" s="33" t="s">
        <v>40</v>
      </c>
      <c r="AC47" s="60">
        <f t="shared" ref="AC47" si="43">Y47-(Q47*R47)</f>
        <v>0</v>
      </c>
    </row>
    <row r="48" spans="1:29" ht="15.75" customHeight="1">
      <c r="A48" s="44">
        <v>45</v>
      </c>
      <c r="B48" s="69" t="s">
        <v>116</v>
      </c>
      <c r="C48" s="76" t="s">
        <v>117</v>
      </c>
      <c r="D48" s="37" t="s">
        <v>118</v>
      </c>
      <c r="E48" s="37" t="s">
        <v>119</v>
      </c>
      <c r="F48" s="37" t="s">
        <v>120</v>
      </c>
      <c r="G48" s="37" t="s">
        <v>121</v>
      </c>
      <c r="H48" s="37" t="s">
        <v>35</v>
      </c>
      <c r="I48" s="38" t="s">
        <v>122</v>
      </c>
      <c r="J48" s="39" t="s">
        <v>9</v>
      </c>
      <c r="K48" s="37">
        <v>8</v>
      </c>
      <c r="L48" s="37">
        <v>8</v>
      </c>
      <c r="M48" s="37">
        <v>8</v>
      </c>
      <c r="N48" s="37">
        <v>8</v>
      </c>
      <c r="O48" s="37">
        <v>8</v>
      </c>
      <c r="P48" s="37">
        <v>8</v>
      </c>
      <c r="Q48" s="37">
        <f t="shared" si="0"/>
        <v>48</v>
      </c>
      <c r="R48" s="40">
        <v>1400</v>
      </c>
      <c r="S48" s="40">
        <f t="shared" si="1"/>
        <v>11200</v>
      </c>
      <c r="T48" s="40">
        <f t="shared" si="2"/>
        <v>11200</v>
      </c>
      <c r="U48" s="40">
        <f t="shared" si="3"/>
        <v>11200</v>
      </c>
      <c r="V48" s="40">
        <f t="shared" si="4"/>
        <v>11200</v>
      </c>
      <c r="W48" s="40">
        <f t="shared" si="5"/>
        <v>11200</v>
      </c>
      <c r="X48" s="40">
        <f t="shared" si="6"/>
        <v>11200</v>
      </c>
      <c r="Y48" s="40">
        <f t="shared" si="7"/>
        <v>67200</v>
      </c>
      <c r="Z48" s="37" t="s">
        <v>45</v>
      </c>
      <c r="AA48" s="37" t="s">
        <v>39</v>
      </c>
      <c r="AB48" s="37" t="s">
        <v>40</v>
      </c>
      <c r="AC48" s="22">
        <f t="shared" si="8"/>
        <v>0</v>
      </c>
    </row>
    <row r="49" spans="1:29">
      <c r="A49" s="44">
        <v>46</v>
      </c>
      <c r="B49" s="70"/>
      <c r="C49" s="77"/>
      <c r="D49" s="37" t="s">
        <v>118</v>
      </c>
      <c r="E49" s="37" t="s">
        <v>119</v>
      </c>
      <c r="F49" s="37" t="s">
        <v>120</v>
      </c>
      <c r="G49" s="37" t="s">
        <v>121</v>
      </c>
      <c r="H49" s="37" t="s">
        <v>35</v>
      </c>
      <c r="I49" s="38" t="s">
        <v>123</v>
      </c>
      <c r="J49" s="39" t="s">
        <v>9</v>
      </c>
      <c r="K49" s="37">
        <v>4</v>
      </c>
      <c r="L49" s="37">
        <v>1.2</v>
      </c>
      <c r="M49" s="37">
        <v>1.2</v>
      </c>
      <c r="N49" s="37">
        <v>1.2</v>
      </c>
      <c r="O49" s="37">
        <v>1.2</v>
      </c>
      <c r="P49" s="37">
        <v>1.2</v>
      </c>
      <c r="Q49" s="37">
        <f t="shared" si="0"/>
        <v>10</v>
      </c>
      <c r="R49" s="40">
        <v>28000</v>
      </c>
      <c r="S49" s="40">
        <f t="shared" si="1"/>
        <v>112000</v>
      </c>
      <c r="T49" s="40">
        <f t="shared" si="2"/>
        <v>33600</v>
      </c>
      <c r="U49" s="40">
        <f t="shared" si="3"/>
        <v>33600</v>
      </c>
      <c r="V49" s="40">
        <f t="shared" si="4"/>
        <v>33600</v>
      </c>
      <c r="W49" s="40">
        <f t="shared" si="5"/>
        <v>33600</v>
      </c>
      <c r="X49" s="40">
        <f t="shared" si="6"/>
        <v>33600</v>
      </c>
      <c r="Y49" s="40">
        <f t="shared" si="7"/>
        <v>280000</v>
      </c>
      <c r="Z49" s="37" t="s">
        <v>53</v>
      </c>
      <c r="AA49" s="37" t="s">
        <v>39</v>
      </c>
      <c r="AB49" s="37" t="s">
        <v>40</v>
      </c>
      <c r="AC49" s="22">
        <f t="shared" si="8"/>
        <v>0</v>
      </c>
    </row>
    <row r="50" spans="1:29">
      <c r="A50" s="44">
        <v>47</v>
      </c>
      <c r="B50" s="70"/>
      <c r="C50" s="77"/>
      <c r="D50" s="37" t="s">
        <v>118</v>
      </c>
      <c r="E50" s="37" t="s">
        <v>119</v>
      </c>
      <c r="F50" s="37" t="s">
        <v>120</v>
      </c>
      <c r="G50" s="37" t="s">
        <v>121</v>
      </c>
      <c r="H50" s="37" t="s">
        <v>35</v>
      </c>
      <c r="I50" s="38" t="s">
        <v>124</v>
      </c>
      <c r="J50" s="39" t="s">
        <v>47</v>
      </c>
      <c r="K50" s="37">
        <v>1</v>
      </c>
      <c r="L50" s="37">
        <v>1</v>
      </c>
      <c r="M50" s="37">
        <v>1</v>
      </c>
      <c r="N50" s="37">
        <v>1</v>
      </c>
      <c r="O50" s="37">
        <v>0.5</v>
      </c>
      <c r="P50" s="37">
        <v>0.5</v>
      </c>
      <c r="Q50" s="37">
        <f t="shared" si="0"/>
        <v>5</v>
      </c>
      <c r="R50" s="40">
        <v>20515</v>
      </c>
      <c r="S50" s="40">
        <f t="shared" si="1"/>
        <v>20515</v>
      </c>
      <c r="T50" s="40">
        <f t="shared" si="2"/>
        <v>20515</v>
      </c>
      <c r="U50" s="40">
        <f t="shared" si="3"/>
        <v>20515</v>
      </c>
      <c r="V50" s="40">
        <f t="shared" si="4"/>
        <v>20515</v>
      </c>
      <c r="W50" s="40">
        <f t="shared" si="5"/>
        <v>10257.5</v>
      </c>
      <c r="X50" s="40">
        <f t="shared" si="6"/>
        <v>10257.5</v>
      </c>
      <c r="Y50" s="40">
        <f t="shared" si="7"/>
        <v>102575</v>
      </c>
      <c r="Z50" s="37" t="s">
        <v>68</v>
      </c>
      <c r="AA50" s="37" t="s">
        <v>39</v>
      </c>
      <c r="AB50" s="37" t="s">
        <v>40</v>
      </c>
      <c r="AC50" s="22">
        <f t="shared" si="8"/>
        <v>0</v>
      </c>
    </row>
    <row r="51" spans="1:29">
      <c r="A51" s="44">
        <v>48</v>
      </c>
      <c r="B51" s="70"/>
      <c r="C51" s="77"/>
      <c r="D51" s="37" t="s">
        <v>118</v>
      </c>
      <c r="E51" s="37" t="s">
        <v>119</v>
      </c>
      <c r="F51" s="37" t="s">
        <v>120</v>
      </c>
      <c r="G51" s="37" t="s">
        <v>121</v>
      </c>
      <c r="H51" s="37" t="s">
        <v>35</v>
      </c>
      <c r="I51" s="38" t="s">
        <v>125</v>
      </c>
      <c r="J51" s="39" t="s">
        <v>55</v>
      </c>
      <c r="K51" s="37">
        <v>400</v>
      </c>
      <c r="L51" s="37">
        <v>400</v>
      </c>
      <c r="M51" s="37">
        <v>400</v>
      </c>
      <c r="N51" s="37">
        <v>400</v>
      </c>
      <c r="O51" s="37">
        <v>400</v>
      </c>
      <c r="P51" s="37">
        <v>400</v>
      </c>
      <c r="Q51" s="37">
        <f t="shared" si="0"/>
        <v>2400</v>
      </c>
      <c r="R51" s="40">
        <v>75</v>
      </c>
      <c r="S51" s="40">
        <f t="shared" si="1"/>
        <v>30000</v>
      </c>
      <c r="T51" s="40">
        <f t="shared" si="2"/>
        <v>30000</v>
      </c>
      <c r="U51" s="40">
        <f t="shared" si="3"/>
        <v>30000</v>
      </c>
      <c r="V51" s="40">
        <f t="shared" si="4"/>
        <v>30000</v>
      </c>
      <c r="W51" s="40">
        <f t="shared" si="5"/>
        <v>30000</v>
      </c>
      <c r="X51" s="40">
        <f t="shared" si="6"/>
        <v>30000</v>
      </c>
      <c r="Y51" s="40">
        <f t="shared" si="7"/>
        <v>180000</v>
      </c>
      <c r="Z51" s="37" t="s">
        <v>45</v>
      </c>
      <c r="AA51" s="37" t="s">
        <v>39</v>
      </c>
      <c r="AB51" s="37" t="s">
        <v>40</v>
      </c>
      <c r="AC51" s="22">
        <f t="shared" si="8"/>
        <v>0</v>
      </c>
    </row>
    <row r="52" spans="1:29">
      <c r="A52" s="44">
        <v>49</v>
      </c>
      <c r="B52" s="70"/>
      <c r="C52" s="77"/>
      <c r="D52" s="33" t="s">
        <v>118</v>
      </c>
      <c r="E52" s="33" t="s">
        <v>119</v>
      </c>
      <c r="F52" s="33" t="s">
        <v>126</v>
      </c>
      <c r="G52" s="33" t="s">
        <v>127</v>
      </c>
      <c r="H52" s="33" t="s">
        <v>35</v>
      </c>
      <c r="I52" s="34" t="s">
        <v>128</v>
      </c>
      <c r="J52" s="35" t="s">
        <v>9</v>
      </c>
      <c r="K52" s="33">
        <v>4</v>
      </c>
      <c r="L52" s="33">
        <v>1.2</v>
      </c>
      <c r="M52" s="33">
        <v>1.2</v>
      </c>
      <c r="N52" s="33">
        <v>1.2</v>
      </c>
      <c r="O52" s="33">
        <v>1.2</v>
      </c>
      <c r="P52" s="33">
        <v>1.2</v>
      </c>
      <c r="Q52" s="33">
        <f t="shared" si="0"/>
        <v>10</v>
      </c>
      <c r="R52" s="36">
        <v>60000</v>
      </c>
      <c r="S52" s="36">
        <f t="shared" si="1"/>
        <v>240000</v>
      </c>
      <c r="T52" s="36">
        <f t="shared" si="2"/>
        <v>72000</v>
      </c>
      <c r="U52" s="36">
        <f t="shared" si="3"/>
        <v>72000</v>
      </c>
      <c r="V52" s="36">
        <f t="shared" si="4"/>
        <v>72000</v>
      </c>
      <c r="W52" s="36">
        <f t="shared" si="5"/>
        <v>72000</v>
      </c>
      <c r="X52" s="36">
        <f t="shared" si="6"/>
        <v>72000</v>
      </c>
      <c r="Y52" s="36">
        <f t="shared" si="7"/>
        <v>600000</v>
      </c>
      <c r="Z52" s="33" t="s">
        <v>53</v>
      </c>
      <c r="AA52" s="33" t="s">
        <v>39</v>
      </c>
      <c r="AB52" s="33" t="s">
        <v>40</v>
      </c>
      <c r="AC52" s="22">
        <f t="shared" si="8"/>
        <v>0</v>
      </c>
    </row>
    <row r="53" spans="1:29">
      <c r="A53" s="44">
        <v>50</v>
      </c>
      <c r="B53" s="70"/>
      <c r="C53" s="77"/>
      <c r="D53" s="37" t="s">
        <v>118</v>
      </c>
      <c r="E53" s="37" t="s">
        <v>119</v>
      </c>
      <c r="F53" s="37" t="s">
        <v>129</v>
      </c>
      <c r="G53" s="37" t="s">
        <v>130</v>
      </c>
      <c r="H53" s="37" t="s">
        <v>35</v>
      </c>
      <c r="I53" s="38" t="s">
        <v>131</v>
      </c>
      <c r="J53" s="39" t="s">
        <v>37</v>
      </c>
      <c r="K53" s="37">
        <v>85</v>
      </c>
      <c r="L53" s="37">
        <v>85</v>
      </c>
      <c r="M53" s="37">
        <v>85</v>
      </c>
      <c r="N53" s="37">
        <v>85</v>
      </c>
      <c r="O53" s="37">
        <v>85</v>
      </c>
      <c r="P53" s="37">
        <v>85</v>
      </c>
      <c r="Q53" s="37">
        <f t="shared" si="0"/>
        <v>510</v>
      </c>
      <c r="R53" s="40">
        <v>300</v>
      </c>
      <c r="S53" s="40">
        <f t="shared" si="1"/>
        <v>25500</v>
      </c>
      <c r="T53" s="40">
        <f t="shared" si="2"/>
        <v>25500</v>
      </c>
      <c r="U53" s="40">
        <f t="shared" si="3"/>
        <v>25500</v>
      </c>
      <c r="V53" s="40">
        <f t="shared" si="4"/>
        <v>25500</v>
      </c>
      <c r="W53" s="40">
        <f t="shared" si="5"/>
        <v>25500</v>
      </c>
      <c r="X53" s="40">
        <f t="shared" si="6"/>
        <v>25500</v>
      </c>
      <c r="Y53" s="40">
        <f t="shared" si="7"/>
        <v>153000</v>
      </c>
      <c r="Z53" s="37" t="s">
        <v>38</v>
      </c>
      <c r="AA53" s="37" t="s">
        <v>39</v>
      </c>
      <c r="AB53" s="37" t="s">
        <v>74</v>
      </c>
      <c r="AC53" s="22">
        <f t="shared" si="8"/>
        <v>0</v>
      </c>
    </row>
    <row r="54" spans="1:29">
      <c r="A54" s="44">
        <v>51</v>
      </c>
      <c r="B54" s="70"/>
      <c r="C54" s="77"/>
      <c r="D54" s="37" t="s">
        <v>118</v>
      </c>
      <c r="E54" s="37" t="s">
        <v>119</v>
      </c>
      <c r="F54" s="37" t="s">
        <v>129</v>
      </c>
      <c r="G54" s="37" t="s">
        <v>130</v>
      </c>
      <c r="H54" s="37" t="s">
        <v>35</v>
      </c>
      <c r="I54" s="38" t="s">
        <v>132</v>
      </c>
      <c r="J54" s="39" t="s">
        <v>42</v>
      </c>
      <c r="K54" s="37">
        <v>4</v>
      </c>
      <c r="L54" s="37">
        <v>4</v>
      </c>
      <c r="M54" s="37">
        <v>4</v>
      </c>
      <c r="N54" s="37">
        <v>4</v>
      </c>
      <c r="O54" s="37">
        <v>4</v>
      </c>
      <c r="P54" s="37">
        <v>4</v>
      </c>
      <c r="Q54" s="37">
        <f t="shared" si="0"/>
        <v>24</v>
      </c>
      <c r="R54" s="40">
        <v>875</v>
      </c>
      <c r="S54" s="40">
        <f t="shared" si="1"/>
        <v>3500</v>
      </c>
      <c r="T54" s="40">
        <f t="shared" si="2"/>
        <v>3500</v>
      </c>
      <c r="U54" s="40">
        <f t="shared" si="3"/>
        <v>3500</v>
      </c>
      <c r="V54" s="40">
        <f t="shared" si="4"/>
        <v>3500</v>
      </c>
      <c r="W54" s="40">
        <f t="shared" si="5"/>
        <v>3500</v>
      </c>
      <c r="X54" s="40">
        <f t="shared" si="6"/>
        <v>3500</v>
      </c>
      <c r="Y54" s="40">
        <f t="shared" si="7"/>
        <v>21000</v>
      </c>
      <c r="Z54" s="37" t="s">
        <v>43</v>
      </c>
      <c r="AA54" s="37" t="s">
        <v>39</v>
      </c>
      <c r="AB54" s="37" t="s">
        <v>74</v>
      </c>
      <c r="AC54" s="22">
        <f t="shared" si="8"/>
        <v>0</v>
      </c>
    </row>
    <row r="55" spans="1:29">
      <c r="A55" s="44">
        <v>52</v>
      </c>
      <c r="B55" s="70"/>
      <c r="C55" s="77"/>
      <c r="D55" s="37" t="s">
        <v>118</v>
      </c>
      <c r="E55" s="37" t="s">
        <v>119</v>
      </c>
      <c r="F55" s="37" t="s">
        <v>129</v>
      </c>
      <c r="G55" s="37" t="s">
        <v>130</v>
      </c>
      <c r="H55" s="37" t="s">
        <v>35</v>
      </c>
      <c r="I55" s="38" t="s">
        <v>133</v>
      </c>
      <c r="J55" s="39" t="s">
        <v>134</v>
      </c>
      <c r="K55" s="37">
        <v>4</v>
      </c>
      <c r="L55" s="37">
        <v>4</v>
      </c>
      <c r="M55" s="37">
        <v>4</v>
      </c>
      <c r="N55" s="37">
        <v>4</v>
      </c>
      <c r="O55" s="37">
        <v>4</v>
      </c>
      <c r="P55" s="37">
        <v>4</v>
      </c>
      <c r="Q55" s="37">
        <f t="shared" si="0"/>
        <v>24</v>
      </c>
      <c r="R55" s="40">
        <v>15000</v>
      </c>
      <c r="S55" s="40">
        <f t="shared" si="1"/>
        <v>60000</v>
      </c>
      <c r="T55" s="40">
        <f t="shared" si="2"/>
        <v>60000</v>
      </c>
      <c r="U55" s="40">
        <f t="shared" si="3"/>
        <v>60000</v>
      </c>
      <c r="V55" s="40">
        <f t="shared" si="4"/>
        <v>60000</v>
      </c>
      <c r="W55" s="40">
        <f t="shared" si="5"/>
        <v>60000</v>
      </c>
      <c r="X55" s="40">
        <f t="shared" si="6"/>
        <v>60000</v>
      </c>
      <c r="Y55" s="40">
        <f t="shared" si="7"/>
        <v>360000</v>
      </c>
      <c r="Z55" s="37" t="s">
        <v>45</v>
      </c>
      <c r="AA55" s="37" t="s">
        <v>39</v>
      </c>
      <c r="AB55" s="37" t="s">
        <v>74</v>
      </c>
      <c r="AC55" s="22">
        <f t="shared" si="8"/>
        <v>0</v>
      </c>
    </row>
    <row r="56" spans="1:29">
      <c r="A56" s="44">
        <v>53</v>
      </c>
      <c r="B56" s="70"/>
      <c r="C56" s="77"/>
      <c r="D56" s="33" t="s">
        <v>118</v>
      </c>
      <c r="E56" s="33" t="s">
        <v>119</v>
      </c>
      <c r="F56" s="33" t="s">
        <v>135</v>
      </c>
      <c r="G56" s="33" t="s">
        <v>136</v>
      </c>
      <c r="H56" s="33" t="s">
        <v>35</v>
      </c>
      <c r="I56" s="34" t="s">
        <v>137</v>
      </c>
      <c r="J56" s="35" t="s">
        <v>134</v>
      </c>
      <c r="K56" s="33">
        <v>4</v>
      </c>
      <c r="L56" s="33">
        <v>4</v>
      </c>
      <c r="M56" s="33">
        <v>4</v>
      </c>
      <c r="N56" s="33">
        <v>4</v>
      </c>
      <c r="O56" s="33">
        <v>4</v>
      </c>
      <c r="P56" s="33">
        <v>4</v>
      </c>
      <c r="Q56" s="33">
        <f t="shared" si="0"/>
        <v>24</v>
      </c>
      <c r="R56" s="36">
        <v>12000</v>
      </c>
      <c r="S56" s="36">
        <f t="shared" si="1"/>
        <v>48000</v>
      </c>
      <c r="T56" s="36">
        <f t="shared" si="2"/>
        <v>48000</v>
      </c>
      <c r="U56" s="36">
        <f t="shared" si="3"/>
        <v>48000</v>
      </c>
      <c r="V56" s="36">
        <f t="shared" si="4"/>
        <v>48000</v>
      </c>
      <c r="W56" s="36">
        <f t="shared" si="5"/>
        <v>48000</v>
      </c>
      <c r="X56" s="36">
        <f t="shared" si="6"/>
        <v>48000</v>
      </c>
      <c r="Y56" s="36">
        <f t="shared" si="7"/>
        <v>288000</v>
      </c>
      <c r="Z56" s="33" t="s">
        <v>45</v>
      </c>
      <c r="AA56" s="33" t="s">
        <v>39</v>
      </c>
      <c r="AB56" s="33" t="s">
        <v>138</v>
      </c>
      <c r="AC56" s="22">
        <f t="shared" si="8"/>
        <v>0</v>
      </c>
    </row>
    <row r="57" spans="1:29" s="61" customFormat="1">
      <c r="A57" s="59">
        <v>54</v>
      </c>
      <c r="B57" s="70"/>
      <c r="C57" s="77"/>
      <c r="D57" s="33" t="s">
        <v>118</v>
      </c>
      <c r="E57" s="33" t="s">
        <v>119</v>
      </c>
      <c r="F57" s="33" t="s">
        <v>135</v>
      </c>
      <c r="G57" s="33" t="s">
        <v>136</v>
      </c>
      <c r="H57" s="33" t="s">
        <v>138</v>
      </c>
      <c r="I57" s="34" t="s">
        <v>139</v>
      </c>
      <c r="J57" s="35" t="s">
        <v>84</v>
      </c>
      <c r="K57" s="33">
        <f>40*5</f>
        <v>200</v>
      </c>
      <c r="L57" s="33">
        <f>K57</f>
        <v>200</v>
      </c>
      <c r="M57" s="33">
        <f t="shared" ref="M57:P59" si="44">L57</f>
        <v>200</v>
      </c>
      <c r="N57" s="33">
        <f t="shared" si="44"/>
        <v>200</v>
      </c>
      <c r="O57" s="33">
        <f t="shared" si="44"/>
        <v>200</v>
      </c>
      <c r="P57" s="33">
        <f t="shared" si="44"/>
        <v>200</v>
      </c>
      <c r="Q57" s="33">
        <f t="shared" ref="Q57" si="45">SUM(K57:P57)</f>
        <v>1200</v>
      </c>
      <c r="R57" s="36">
        <v>450</v>
      </c>
      <c r="S57" s="36">
        <f t="shared" si="1"/>
        <v>90000</v>
      </c>
      <c r="T57" s="36">
        <f t="shared" si="2"/>
        <v>90000</v>
      </c>
      <c r="U57" s="36">
        <f t="shared" si="3"/>
        <v>90000</v>
      </c>
      <c r="V57" s="36">
        <f t="shared" si="4"/>
        <v>90000</v>
      </c>
      <c r="W57" s="36">
        <f t="shared" si="5"/>
        <v>90000</v>
      </c>
      <c r="X57" s="36">
        <f t="shared" si="6"/>
        <v>90000</v>
      </c>
      <c r="Y57" s="36">
        <f t="shared" si="7"/>
        <v>540000</v>
      </c>
      <c r="Z57" s="33" t="s">
        <v>68</v>
      </c>
      <c r="AA57" s="33" t="s">
        <v>85</v>
      </c>
      <c r="AB57" s="33" t="s">
        <v>138</v>
      </c>
      <c r="AC57" s="60">
        <v>0</v>
      </c>
    </row>
    <row r="58" spans="1:29" s="61" customFormat="1">
      <c r="A58" s="59">
        <v>54</v>
      </c>
      <c r="B58" s="70"/>
      <c r="C58" s="77"/>
      <c r="D58" s="33" t="s">
        <v>118</v>
      </c>
      <c r="E58" s="33" t="s">
        <v>119</v>
      </c>
      <c r="F58" s="33" t="s">
        <v>135</v>
      </c>
      <c r="G58" s="33" t="s">
        <v>136</v>
      </c>
      <c r="H58" s="33" t="s">
        <v>138</v>
      </c>
      <c r="I58" s="34" t="s">
        <v>140</v>
      </c>
      <c r="J58" s="35" t="s">
        <v>47</v>
      </c>
      <c r="K58" s="33">
        <v>12</v>
      </c>
      <c r="L58" s="33">
        <f>K58</f>
        <v>12</v>
      </c>
      <c r="M58" s="33">
        <f t="shared" si="44"/>
        <v>12</v>
      </c>
      <c r="N58" s="33">
        <f t="shared" si="44"/>
        <v>12</v>
      </c>
      <c r="O58" s="33">
        <f t="shared" si="44"/>
        <v>12</v>
      </c>
      <c r="P58" s="33">
        <f t="shared" si="44"/>
        <v>12</v>
      </c>
      <c r="Q58" s="33">
        <f t="shared" ref="Q58:Q59" si="46">SUM(K58:P58)</f>
        <v>72</v>
      </c>
      <c r="R58" s="36">
        <v>5000</v>
      </c>
      <c r="S58" s="36">
        <f t="shared" si="1"/>
        <v>60000</v>
      </c>
      <c r="T58" s="36">
        <f t="shared" si="2"/>
        <v>60000</v>
      </c>
      <c r="U58" s="36">
        <f t="shared" si="3"/>
        <v>60000</v>
      </c>
      <c r="V58" s="36">
        <f t="shared" si="4"/>
        <v>60000</v>
      </c>
      <c r="W58" s="36">
        <f t="shared" si="5"/>
        <v>60000</v>
      </c>
      <c r="X58" s="36">
        <f t="shared" si="6"/>
        <v>60000</v>
      </c>
      <c r="Y58" s="36">
        <f t="shared" si="7"/>
        <v>360000</v>
      </c>
      <c r="Z58" s="33" t="s">
        <v>43</v>
      </c>
      <c r="AA58" s="33" t="s">
        <v>85</v>
      </c>
      <c r="AB58" s="33" t="s">
        <v>138</v>
      </c>
      <c r="AC58" s="60">
        <v>0</v>
      </c>
    </row>
    <row r="59" spans="1:29" s="61" customFormat="1">
      <c r="A59" s="59">
        <v>54</v>
      </c>
      <c r="B59" s="70"/>
      <c r="C59" s="77"/>
      <c r="D59" s="33" t="s">
        <v>118</v>
      </c>
      <c r="E59" s="33" t="s">
        <v>119</v>
      </c>
      <c r="F59" s="33" t="s">
        <v>135</v>
      </c>
      <c r="G59" s="33" t="s">
        <v>136</v>
      </c>
      <c r="H59" s="33" t="s">
        <v>138</v>
      </c>
      <c r="I59" s="34" t="s">
        <v>141</v>
      </c>
      <c r="J59" s="35" t="s">
        <v>47</v>
      </c>
      <c r="K59" s="33">
        <v>12</v>
      </c>
      <c r="L59" s="33">
        <f>K59</f>
        <v>12</v>
      </c>
      <c r="M59" s="33">
        <f t="shared" si="44"/>
        <v>12</v>
      </c>
      <c r="N59" s="33">
        <f t="shared" si="44"/>
        <v>12</v>
      </c>
      <c r="O59" s="33">
        <f t="shared" si="44"/>
        <v>12</v>
      </c>
      <c r="P59" s="33">
        <f t="shared" si="44"/>
        <v>12</v>
      </c>
      <c r="Q59" s="33">
        <f t="shared" si="46"/>
        <v>72</v>
      </c>
      <c r="R59" s="36">
        <v>2500</v>
      </c>
      <c r="S59" s="36">
        <f t="shared" ref="S59" si="47">K59*$R59</f>
        <v>30000</v>
      </c>
      <c r="T59" s="36">
        <f t="shared" ref="T59" si="48">L59*$R59</f>
        <v>30000</v>
      </c>
      <c r="U59" s="36">
        <f t="shared" ref="U59" si="49">M59*$R59</f>
        <v>30000</v>
      </c>
      <c r="V59" s="36">
        <f t="shared" ref="V59" si="50">N59*$R59</f>
        <v>30000</v>
      </c>
      <c r="W59" s="36">
        <f t="shared" ref="W59" si="51">O59*$R59</f>
        <v>30000</v>
      </c>
      <c r="X59" s="36">
        <f t="shared" ref="X59" si="52">P59*$R59</f>
        <v>30000</v>
      </c>
      <c r="Y59" s="36">
        <f t="shared" ref="Y59" si="53">SUM(S59:X59)</f>
        <v>180000</v>
      </c>
      <c r="Z59" s="33" t="s">
        <v>108</v>
      </c>
      <c r="AA59" s="33" t="s">
        <v>85</v>
      </c>
      <c r="AB59" s="33" t="s">
        <v>138</v>
      </c>
      <c r="AC59" s="60">
        <f t="shared" ref="AC59" si="54">Y59-(Q59*R59)</f>
        <v>0</v>
      </c>
    </row>
    <row r="60" spans="1:29">
      <c r="A60" s="44">
        <v>55</v>
      </c>
      <c r="B60" s="70"/>
      <c r="C60" s="77"/>
      <c r="D60" s="37" t="s">
        <v>118</v>
      </c>
      <c r="E60" s="37" t="s">
        <v>119</v>
      </c>
      <c r="F60" s="37" t="s">
        <v>142</v>
      </c>
      <c r="G60" s="37" t="s">
        <v>143</v>
      </c>
      <c r="H60" s="37" t="s">
        <v>35</v>
      </c>
      <c r="I60" s="38" t="s">
        <v>144</v>
      </c>
      <c r="J60" s="39" t="s">
        <v>9</v>
      </c>
      <c r="K60" s="37">
        <v>50</v>
      </c>
      <c r="L60" s="37">
        <v>80</v>
      </c>
      <c r="M60" s="37">
        <v>50</v>
      </c>
      <c r="N60" s="37">
        <v>30</v>
      </c>
      <c r="O60" s="37">
        <v>30</v>
      </c>
      <c r="P60" s="37">
        <v>30</v>
      </c>
      <c r="Q60" s="37">
        <f t="shared" si="0"/>
        <v>270</v>
      </c>
      <c r="R60" s="40">
        <v>300</v>
      </c>
      <c r="S60" s="40">
        <f t="shared" si="1"/>
        <v>15000</v>
      </c>
      <c r="T60" s="40">
        <f t="shared" si="2"/>
        <v>24000</v>
      </c>
      <c r="U60" s="40">
        <f t="shared" si="3"/>
        <v>15000</v>
      </c>
      <c r="V60" s="40">
        <f t="shared" si="4"/>
        <v>9000</v>
      </c>
      <c r="W60" s="40">
        <f t="shared" si="5"/>
        <v>9000</v>
      </c>
      <c r="X60" s="40">
        <f t="shared" si="6"/>
        <v>9000</v>
      </c>
      <c r="Y60" s="40">
        <f t="shared" si="7"/>
        <v>81000</v>
      </c>
      <c r="Z60" s="37" t="s">
        <v>38</v>
      </c>
      <c r="AA60" s="37" t="s">
        <v>39</v>
      </c>
      <c r="AB60" s="37" t="s">
        <v>74</v>
      </c>
      <c r="AC60" s="22">
        <f t="shared" si="8"/>
        <v>0</v>
      </c>
    </row>
    <row r="61" spans="1:29">
      <c r="A61" s="44">
        <v>56</v>
      </c>
      <c r="B61" s="70"/>
      <c r="C61" s="77"/>
      <c r="D61" s="37" t="s">
        <v>118</v>
      </c>
      <c r="E61" s="37" t="s">
        <v>119</v>
      </c>
      <c r="F61" s="37" t="s">
        <v>142</v>
      </c>
      <c r="G61" s="37" t="s">
        <v>143</v>
      </c>
      <c r="H61" s="37" t="s">
        <v>35</v>
      </c>
      <c r="I61" s="38" t="s">
        <v>145</v>
      </c>
      <c r="J61" s="39" t="s">
        <v>55</v>
      </c>
      <c r="K61" s="37">
        <v>180</v>
      </c>
      <c r="L61" s="37">
        <v>180</v>
      </c>
      <c r="M61" s="37">
        <v>180</v>
      </c>
      <c r="N61" s="37">
        <v>180</v>
      </c>
      <c r="O61" s="37">
        <v>180</v>
      </c>
      <c r="P61" s="37">
        <v>180</v>
      </c>
      <c r="Q61" s="37">
        <f t="shared" si="0"/>
        <v>1080</v>
      </c>
      <c r="R61" s="40">
        <v>175</v>
      </c>
      <c r="S61" s="40">
        <f t="shared" si="1"/>
        <v>31500</v>
      </c>
      <c r="T61" s="40">
        <f t="shared" si="2"/>
        <v>31500</v>
      </c>
      <c r="U61" s="40">
        <f t="shared" si="3"/>
        <v>31500</v>
      </c>
      <c r="V61" s="40">
        <f t="shared" si="4"/>
        <v>31500</v>
      </c>
      <c r="W61" s="40">
        <f t="shared" si="5"/>
        <v>31500</v>
      </c>
      <c r="X61" s="40">
        <f t="shared" si="6"/>
        <v>31500</v>
      </c>
      <c r="Y61" s="40">
        <f t="shared" si="7"/>
        <v>189000</v>
      </c>
      <c r="Z61" s="37" t="s">
        <v>45</v>
      </c>
      <c r="AA61" s="37" t="s">
        <v>39</v>
      </c>
      <c r="AB61" s="37" t="s">
        <v>74</v>
      </c>
      <c r="AC61" s="22">
        <f t="shared" si="8"/>
        <v>0</v>
      </c>
    </row>
    <row r="62" spans="1:29" s="61" customFormat="1">
      <c r="A62" s="59">
        <v>57</v>
      </c>
      <c r="B62" s="70"/>
      <c r="C62" s="77"/>
      <c r="D62" s="37" t="s">
        <v>118</v>
      </c>
      <c r="E62" s="37" t="s">
        <v>119</v>
      </c>
      <c r="F62" s="37" t="s">
        <v>142</v>
      </c>
      <c r="G62" s="37" t="s">
        <v>143</v>
      </c>
      <c r="H62" s="37" t="s">
        <v>74</v>
      </c>
      <c r="I62" s="38" t="s">
        <v>146</v>
      </c>
      <c r="J62" s="39" t="s">
        <v>84</v>
      </c>
      <c r="K62" s="37">
        <v>270</v>
      </c>
      <c r="L62" s="37">
        <v>270</v>
      </c>
      <c r="M62" s="37">
        <v>270</v>
      </c>
      <c r="N62" s="37">
        <v>270</v>
      </c>
      <c r="O62" s="37">
        <v>270</v>
      </c>
      <c r="P62" s="37">
        <v>240</v>
      </c>
      <c r="Q62" s="37">
        <f t="shared" si="0"/>
        <v>1590</v>
      </c>
      <c r="R62" s="40">
        <v>450</v>
      </c>
      <c r="S62" s="40">
        <f t="shared" si="1"/>
        <v>121500</v>
      </c>
      <c r="T62" s="40">
        <f t="shared" si="2"/>
        <v>121500</v>
      </c>
      <c r="U62" s="40">
        <f t="shared" si="3"/>
        <v>121500</v>
      </c>
      <c r="V62" s="40">
        <f t="shared" si="4"/>
        <v>121500</v>
      </c>
      <c r="W62" s="40">
        <f t="shared" si="5"/>
        <v>121500</v>
      </c>
      <c r="X62" s="40">
        <f t="shared" si="6"/>
        <v>108000</v>
      </c>
      <c r="Y62" s="40">
        <f t="shared" si="7"/>
        <v>715500</v>
      </c>
      <c r="Z62" s="37" t="s">
        <v>68</v>
      </c>
      <c r="AA62" s="37" t="s">
        <v>85</v>
      </c>
      <c r="AB62" s="37" t="s">
        <v>74</v>
      </c>
      <c r="AC62" s="60">
        <f t="shared" si="8"/>
        <v>0</v>
      </c>
    </row>
    <row r="63" spans="1:29" s="61" customFormat="1">
      <c r="A63" s="59">
        <v>57</v>
      </c>
      <c r="B63" s="70"/>
      <c r="C63" s="77"/>
      <c r="D63" s="37" t="s">
        <v>118</v>
      </c>
      <c r="E63" s="37" t="s">
        <v>119</v>
      </c>
      <c r="F63" s="37" t="s">
        <v>142</v>
      </c>
      <c r="G63" s="37" t="s">
        <v>143</v>
      </c>
      <c r="H63" s="37" t="s">
        <v>74</v>
      </c>
      <c r="I63" s="38" t="s">
        <v>147</v>
      </c>
      <c r="J63" s="39" t="s">
        <v>47</v>
      </c>
      <c r="K63" s="37">
        <v>12</v>
      </c>
      <c r="L63" s="37">
        <v>12</v>
      </c>
      <c r="M63" s="37">
        <v>12</v>
      </c>
      <c r="N63" s="37">
        <v>12</v>
      </c>
      <c r="O63" s="37">
        <v>12</v>
      </c>
      <c r="P63" s="37">
        <v>12</v>
      </c>
      <c r="Q63" s="37">
        <f t="shared" ref="Q63" si="55">SUM(K63:P63)</f>
        <v>72</v>
      </c>
      <c r="R63" s="40">
        <v>8000</v>
      </c>
      <c r="S63" s="40">
        <f t="shared" ref="S63" si="56">K63*$R63</f>
        <v>96000</v>
      </c>
      <c r="T63" s="40">
        <f t="shared" ref="T63" si="57">L63*$R63</f>
        <v>96000</v>
      </c>
      <c r="U63" s="40">
        <f t="shared" ref="U63" si="58">M63*$R63</f>
        <v>96000</v>
      </c>
      <c r="V63" s="40">
        <f t="shared" ref="V63" si="59">N63*$R63</f>
        <v>96000</v>
      </c>
      <c r="W63" s="40">
        <f t="shared" ref="W63" si="60">O63*$R63</f>
        <v>96000</v>
      </c>
      <c r="X63" s="40">
        <f t="shared" ref="X63" si="61">P63*$R63</f>
        <v>96000</v>
      </c>
      <c r="Y63" s="40">
        <f t="shared" ref="Y63" si="62">SUM(S63:X63)</f>
        <v>576000</v>
      </c>
      <c r="Z63" s="37" t="s">
        <v>43</v>
      </c>
      <c r="AA63" s="37" t="s">
        <v>85</v>
      </c>
      <c r="AB63" s="37" t="s">
        <v>74</v>
      </c>
      <c r="AC63" s="60">
        <f t="shared" si="8"/>
        <v>0</v>
      </c>
    </row>
    <row r="64" spans="1:29" s="61" customFormat="1">
      <c r="A64" s="59">
        <v>57</v>
      </c>
      <c r="B64" s="70"/>
      <c r="C64" s="77"/>
      <c r="D64" s="37" t="s">
        <v>118</v>
      </c>
      <c r="E64" s="37" t="s">
        <v>119</v>
      </c>
      <c r="F64" s="37" t="s">
        <v>142</v>
      </c>
      <c r="G64" s="37" t="s">
        <v>143</v>
      </c>
      <c r="H64" s="37" t="s">
        <v>74</v>
      </c>
      <c r="I64" s="38" t="s">
        <v>148</v>
      </c>
      <c r="J64" s="39" t="s">
        <v>87</v>
      </c>
      <c r="K64" s="37">
        <v>1</v>
      </c>
      <c r="L64" s="37">
        <v>1</v>
      </c>
      <c r="M64" s="37">
        <v>1</v>
      </c>
      <c r="N64" s="37">
        <v>1</v>
      </c>
      <c r="O64" s="37">
        <v>1</v>
      </c>
      <c r="P64" s="37">
        <v>1</v>
      </c>
      <c r="Q64" s="37">
        <f t="shared" ref="Q64" si="63">SUM(K64:P64)</f>
        <v>6</v>
      </c>
      <c r="R64" s="40">
        <v>44750</v>
      </c>
      <c r="S64" s="40">
        <f t="shared" ref="S64" si="64">K64*$R64</f>
        <v>44750</v>
      </c>
      <c r="T64" s="40">
        <f t="shared" ref="T64" si="65">L64*$R64</f>
        <v>44750</v>
      </c>
      <c r="U64" s="40">
        <f t="shared" ref="U64" si="66">M64*$R64</f>
        <v>44750</v>
      </c>
      <c r="V64" s="40">
        <f t="shared" ref="V64" si="67">N64*$R64</f>
        <v>44750</v>
      </c>
      <c r="W64" s="40">
        <f t="shared" ref="W64" si="68">O64*$R64</f>
        <v>44750</v>
      </c>
      <c r="X64" s="40">
        <f t="shared" ref="X64" si="69">P64*$R64</f>
        <v>44750</v>
      </c>
      <c r="Y64" s="40">
        <f t="shared" ref="Y64" si="70">SUM(S64:X64)</f>
        <v>268500</v>
      </c>
      <c r="Z64" s="37" t="s">
        <v>108</v>
      </c>
      <c r="AA64" s="37" t="s">
        <v>85</v>
      </c>
      <c r="AB64" s="37" t="s">
        <v>74</v>
      </c>
      <c r="AC64" s="60">
        <f t="shared" ref="AC64" si="71">Y64-(Q64*R64)</f>
        <v>0</v>
      </c>
    </row>
    <row r="65" spans="1:29">
      <c r="A65" s="44">
        <v>58</v>
      </c>
      <c r="B65" s="70"/>
      <c r="C65" s="77"/>
      <c r="D65" s="33" t="s">
        <v>118</v>
      </c>
      <c r="E65" s="33" t="s">
        <v>119</v>
      </c>
      <c r="F65" s="33" t="s">
        <v>149</v>
      </c>
      <c r="G65" s="33" t="s">
        <v>150</v>
      </c>
      <c r="H65" s="33" t="s">
        <v>35</v>
      </c>
      <c r="I65" s="34" t="s">
        <v>151</v>
      </c>
      <c r="J65" s="35" t="s">
        <v>9</v>
      </c>
      <c r="K65" s="33">
        <v>0</v>
      </c>
      <c r="L65" s="33">
        <v>78</v>
      </c>
      <c r="M65" s="42">
        <f>$L65*0.45</f>
        <v>35.1</v>
      </c>
      <c r="N65" s="42">
        <f>$L65*0.45</f>
        <v>35.1</v>
      </c>
      <c r="O65" s="42">
        <f>$L65*0.45</f>
        <v>35.1</v>
      </c>
      <c r="P65" s="42">
        <f>$L65*0.45</f>
        <v>35.1</v>
      </c>
      <c r="Q65" s="42">
        <f t="shared" ref="Q65:Q122" si="72">SUM(K65:P65)</f>
        <v>218.39999999999998</v>
      </c>
      <c r="R65" s="36">
        <v>17000</v>
      </c>
      <c r="S65" s="36">
        <f t="shared" ref="S65:S122" si="73">K65*$R65</f>
        <v>0</v>
      </c>
      <c r="T65" s="36">
        <f t="shared" ref="T65:T122" si="74">L65*$R65</f>
        <v>1326000</v>
      </c>
      <c r="U65" s="36">
        <f t="shared" ref="U65:U122" si="75">M65*$R65</f>
        <v>596700</v>
      </c>
      <c r="V65" s="36">
        <f t="shared" ref="V65:V122" si="76">N65*$R65</f>
        <v>596700</v>
      </c>
      <c r="W65" s="36">
        <f t="shared" ref="W65:W122" si="77">O65*$R65</f>
        <v>596700</v>
      </c>
      <c r="X65" s="36">
        <f t="shared" ref="X65:X122" si="78">P65*$R65</f>
        <v>596700</v>
      </c>
      <c r="Y65" s="36">
        <f t="shared" ref="Y65:Y122" si="79">SUM(S65:X65)</f>
        <v>3712800</v>
      </c>
      <c r="Z65" s="33" t="s">
        <v>53</v>
      </c>
      <c r="AA65" s="33" t="s">
        <v>39</v>
      </c>
      <c r="AB65" s="33" t="s">
        <v>40</v>
      </c>
      <c r="AC65" s="22">
        <f t="shared" ref="AC65:AC122" si="80">Y65-(Q65*R65)</f>
        <v>0</v>
      </c>
    </row>
    <row r="66" spans="1:29">
      <c r="A66" s="44">
        <v>59</v>
      </c>
      <c r="B66" s="70"/>
      <c r="C66" s="77"/>
      <c r="D66" s="33" t="s">
        <v>118</v>
      </c>
      <c r="E66" s="33" t="s">
        <v>119</v>
      </c>
      <c r="F66" s="33" t="s">
        <v>149</v>
      </c>
      <c r="G66" s="33" t="s">
        <v>150</v>
      </c>
      <c r="H66" s="33" t="s">
        <v>35</v>
      </c>
      <c r="I66" s="34" t="s">
        <v>152</v>
      </c>
      <c r="J66" s="35" t="s">
        <v>47</v>
      </c>
      <c r="K66" s="33">
        <v>2</v>
      </c>
      <c r="L66" s="33">
        <v>2</v>
      </c>
      <c r="M66" s="33">
        <v>2</v>
      </c>
      <c r="N66" s="33">
        <v>2</v>
      </c>
      <c r="O66" s="33">
        <v>2</v>
      </c>
      <c r="P66" s="33">
        <v>2</v>
      </c>
      <c r="Q66" s="33">
        <f t="shared" si="72"/>
        <v>12</v>
      </c>
      <c r="R66" s="36">
        <v>15000</v>
      </c>
      <c r="S66" s="36">
        <f t="shared" si="73"/>
        <v>30000</v>
      </c>
      <c r="T66" s="36">
        <f t="shared" si="74"/>
        <v>30000</v>
      </c>
      <c r="U66" s="36">
        <f t="shared" si="75"/>
        <v>30000</v>
      </c>
      <c r="V66" s="36">
        <f t="shared" si="76"/>
        <v>30000</v>
      </c>
      <c r="W66" s="36">
        <f t="shared" si="77"/>
        <v>30000</v>
      </c>
      <c r="X66" s="36">
        <f t="shared" si="78"/>
        <v>30000</v>
      </c>
      <c r="Y66" s="36">
        <f t="shared" si="79"/>
        <v>180000</v>
      </c>
      <c r="Z66" s="33" t="s">
        <v>68</v>
      </c>
      <c r="AA66" s="33" t="s">
        <v>39</v>
      </c>
      <c r="AB66" s="33" t="s">
        <v>40</v>
      </c>
      <c r="AC66" s="22">
        <f t="shared" si="80"/>
        <v>0</v>
      </c>
    </row>
    <row r="67" spans="1:29">
      <c r="A67" s="44">
        <v>60</v>
      </c>
      <c r="B67" s="70"/>
      <c r="C67" s="77"/>
      <c r="D67" s="33" t="s">
        <v>118</v>
      </c>
      <c r="E67" s="33" t="s">
        <v>119</v>
      </c>
      <c r="F67" s="33" t="s">
        <v>149</v>
      </c>
      <c r="G67" s="33" t="s">
        <v>150</v>
      </c>
      <c r="H67" s="33" t="s">
        <v>35</v>
      </c>
      <c r="I67" s="34" t="s">
        <v>153</v>
      </c>
      <c r="J67" s="35" t="s">
        <v>47</v>
      </c>
      <c r="K67" s="33">
        <v>4</v>
      </c>
      <c r="L67" s="33">
        <v>4</v>
      </c>
      <c r="M67" s="33">
        <v>4</v>
      </c>
      <c r="N67" s="33">
        <v>4</v>
      </c>
      <c r="O67" s="33">
        <v>4</v>
      </c>
      <c r="P67" s="33">
        <v>4</v>
      </c>
      <c r="Q67" s="33">
        <f t="shared" si="72"/>
        <v>24</v>
      </c>
      <c r="R67" s="36">
        <v>20515</v>
      </c>
      <c r="S67" s="36">
        <f t="shared" si="73"/>
        <v>82060</v>
      </c>
      <c r="T67" s="36">
        <f t="shared" si="74"/>
        <v>82060</v>
      </c>
      <c r="U67" s="36">
        <f t="shared" si="75"/>
        <v>82060</v>
      </c>
      <c r="V67" s="36">
        <f t="shared" si="76"/>
        <v>82060</v>
      </c>
      <c r="W67" s="36">
        <f t="shared" si="77"/>
        <v>82060</v>
      </c>
      <c r="X67" s="36">
        <f t="shared" si="78"/>
        <v>82060</v>
      </c>
      <c r="Y67" s="36">
        <f t="shared" si="79"/>
        <v>492360</v>
      </c>
      <c r="Z67" s="33" t="s">
        <v>68</v>
      </c>
      <c r="AA67" s="33" t="s">
        <v>39</v>
      </c>
      <c r="AB67" s="33" t="s">
        <v>40</v>
      </c>
      <c r="AC67" s="22">
        <f t="shared" si="80"/>
        <v>0</v>
      </c>
    </row>
    <row r="68" spans="1:29">
      <c r="A68" s="44">
        <v>61</v>
      </c>
      <c r="B68" s="70"/>
      <c r="C68" s="77"/>
      <c r="D68" s="33" t="s">
        <v>118</v>
      </c>
      <c r="E68" s="33" t="s">
        <v>119</v>
      </c>
      <c r="F68" s="33" t="s">
        <v>149</v>
      </c>
      <c r="G68" s="33" t="s">
        <v>150</v>
      </c>
      <c r="H68" s="33" t="s">
        <v>35</v>
      </c>
      <c r="I68" s="34" t="s">
        <v>154</v>
      </c>
      <c r="J68" s="35" t="s">
        <v>47</v>
      </c>
      <c r="K68" s="33">
        <v>7</v>
      </c>
      <c r="L68" s="33">
        <v>7</v>
      </c>
      <c r="M68" s="33">
        <v>7</v>
      </c>
      <c r="N68" s="33">
        <v>7</v>
      </c>
      <c r="O68" s="33">
        <v>7</v>
      </c>
      <c r="P68" s="33">
        <v>7</v>
      </c>
      <c r="Q68" s="33">
        <f t="shared" si="72"/>
        <v>42</v>
      </c>
      <c r="R68" s="36">
        <v>3100</v>
      </c>
      <c r="S68" s="36">
        <f t="shared" si="73"/>
        <v>21700</v>
      </c>
      <c r="T68" s="36">
        <f t="shared" si="74"/>
        <v>21700</v>
      </c>
      <c r="U68" s="36">
        <f t="shared" si="75"/>
        <v>21700</v>
      </c>
      <c r="V68" s="36">
        <f t="shared" si="76"/>
        <v>21700</v>
      </c>
      <c r="W68" s="36">
        <f t="shared" si="77"/>
        <v>21700</v>
      </c>
      <c r="X68" s="36">
        <f t="shared" si="78"/>
        <v>21700</v>
      </c>
      <c r="Y68" s="36">
        <f t="shared" si="79"/>
        <v>130200</v>
      </c>
      <c r="Z68" s="33" t="s">
        <v>38</v>
      </c>
      <c r="AA68" s="33" t="s">
        <v>39</v>
      </c>
      <c r="AB68" s="33" t="s">
        <v>40</v>
      </c>
      <c r="AC68" s="22">
        <f t="shared" si="80"/>
        <v>0</v>
      </c>
    </row>
    <row r="69" spans="1:29">
      <c r="A69" s="44">
        <v>62</v>
      </c>
      <c r="B69" s="70"/>
      <c r="C69" s="77"/>
      <c r="D69" s="33" t="s">
        <v>118</v>
      </c>
      <c r="E69" s="33" t="s">
        <v>119</v>
      </c>
      <c r="F69" s="33" t="s">
        <v>149</v>
      </c>
      <c r="G69" s="33" t="s">
        <v>150</v>
      </c>
      <c r="H69" s="33" t="s">
        <v>35</v>
      </c>
      <c r="I69" s="34" t="s">
        <v>155</v>
      </c>
      <c r="J69" s="35" t="s">
        <v>47</v>
      </c>
      <c r="K69" s="33">
        <v>7</v>
      </c>
      <c r="L69" s="33">
        <v>7</v>
      </c>
      <c r="M69" s="33">
        <v>7</v>
      </c>
      <c r="N69" s="33">
        <v>7</v>
      </c>
      <c r="O69" s="33">
        <v>7</v>
      </c>
      <c r="P69" s="33">
        <v>7</v>
      </c>
      <c r="Q69" s="33">
        <f t="shared" si="72"/>
        <v>42</v>
      </c>
      <c r="R69" s="36">
        <v>2250</v>
      </c>
      <c r="S69" s="36">
        <f t="shared" si="73"/>
        <v>15750</v>
      </c>
      <c r="T69" s="36">
        <f t="shared" si="74"/>
        <v>15750</v>
      </c>
      <c r="U69" s="36">
        <f t="shared" si="75"/>
        <v>15750</v>
      </c>
      <c r="V69" s="36">
        <f t="shared" si="76"/>
        <v>15750</v>
      </c>
      <c r="W69" s="36">
        <f t="shared" si="77"/>
        <v>15750</v>
      </c>
      <c r="X69" s="36">
        <f t="shared" si="78"/>
        <v>15750</v>
      </c>
      <c r="Y69" s="36">
        <f t="shared" si="79"/>
        <v>94500</v>
      </c>
      <c r="Z69" s="33" t="s">
        <v>38</v>
      </c>
      <c r="AA69" s="33" t="s">
        <v>39</v>
      </c>
      <c r="AB69" s="33" t="s">
        <v>40</v>
      </c>
      <c r="AC69" s="22">
        <f t="shared" si="80"/>
        <v>0</v>
      </c>
    </row>
    <row r="70" spans="1:29">
      <c r="A70" s="44">
        <v>63</v>
      </c>
      <c r="B70" s="70"/>
      <c r="C70" s="77"/>
      <c r="D70" s="33" t="s">
        <v>118</v>
      </c>
      <c r="E70" s="33" t="s">
        <v>119</v>
      </c>
      <c r="F70" s="33" t="s">
        <v>149</v>
      </c>
      <c r="G70" s="33" t="s">
        <v>150</v>
      </c>
      <c r="H70" s="33" t="s">
        <v>35</v>
      </c>
      <c r="I70" s="34" t="s">
        <v>156</v>
      </c>
      <c r="J70" s="35" t="s">
        <v>47</v>
      </c>
      <c r="K70" s="33">
        <v>7</v>
      </c>
      <c r="L70" s="33">
        <v>7</v>
      </c>
      <c r="M70" s="33">
        <v>7</v>
      </c>
      <c r="N70" s="33">
        <v>7</v>
      </c>
      <c r="O70" s="33">
        <v>7</v>
      </c>
      <c r="P70" s="33">
        <v>7</v>
      </c>
      <c r="Q70" s="33">
        <f t="shared" si="72"/>
        <v>42</v>
      </c>
      <c r="R70" s="36">
        <v>2250</v>
      </c>
      <c r="S70" s="36">
        <f t="shared" si="73"/>
        <v>15750</v>
      </c>
      <c r="T70" s="36">
        <f t="shared" si="74"/>
        <v>15750</v>
      </c>
      <c r="U70" s="36">
        <f t="shared" si="75"/>
        <v>15750</v>
      </c>
      <c r="V70" s="36">
        <f t="shared" si="76"/>
        <v>15750</v>
      </c>
      <c r="W70" s="36">
        <f t="shared" si="77"/>
        <v>15750</v>
      </c>
      <c r="X70" s="36">
        <f t="shared" si="78"/>
        <v>15750</v>
      </c>
      <c r="Y70" s="36">
        <f t="shared" si="79"/>
        <v>94500</v>
      </c>
      <c r="Z70" s="33" t="s">
        <v>38</v>
      </c>
      <c r="AA70" s="33" t="s">
        <v>39</v>
      </c>
      <c r="AB70" s="33" t="s">
        <v>40</v>
      </c>
      <c r="AC70" s="22">
        <f t="shared" si="80"/>
        <v>0</v>
      </c>
    </row>
    <row r="71" spans="1:29">
      <c r="A71" s="44">
        <v>67</v>
      </c>
      <c r="B71" s="70"/>
      <c r="C71" s="77"/>
      <c r="D71" s="33" t="s">
        <v>118</v>
      </c>
      <c r="E71" s="33" t="s">
        <v>119</v>
      </c>
      <c r="F71" s="33" t="s">
        <v>149</v>
      </c>
      <c r="G71" s="33" t="s">
        <v>150</v>
      </c>
      <c r="H71" s="33" t="s">
        <v>35</v>
      </c>
      <c r="I71" s="34" t="s">
        <v>157</v>
      </c>
      <c r="J71" s="35" t="s">
        <v>47</v>
      </c>
      <c r="K71" s="33">
        <v>12</v>
      </c>
      <c r="L71" s="33">
        <v>12</v>
      </c>
      <c r="M71" s="33">
        <v>12</v>
      </c>
      <c r="N71" s="33">
        <v>12</v>
      </c>
      <c r="O71" s="33">
        <v>12</v>
      </c>
      <c r="P71" s="33">
        <v>12</v>
      </c>
      <c r="Q71" s="33">
        <f t="shared" si="72"/>
        <v>72</v>
      </c>
      <c r="R71" s="36">
        <v>17000</v>
      </c>
      <c r="S71" s="36">
        <f t="shared" si="73"/>
        <v>204000</v>
      </c>
      <c r="T71" s="36">
        <f t="shared" si="74"/>
        <v>204000</v>
      </c>
      <c r="U71" s="36">
        <f t="shared" si="75"/>
        <v>204000</v>
      </c>
      <c r="V71" s="36">
        <f t="shared" si="76"/>
        <v>204000</v>
      </c>
      <c r="W71" s="36">
        <f t="shared" si="77"/>
        <v>204000</v>
      </c>
      <c r="X71" s="36">
        <f t="shared" si="78"/>
        <v>204000</v>
      </c>
      <c r="Y71" s="36">
        <f t="shared" si="79"/>
        <v>1224000</v>
      </c>
      <c r="Z71" s="33" t="s">
        <v>68</v>
      </c>
      <c r="AA71" s="33" t="s">
        <v>39</v>
      </c>
      <c r="AB71" s="33" t="s">
        <v>40</v>
      </c>
      <c r="AC71" s="22">
        <f t="shared" si="80"/>
        <v>0</v>
      </c>
    </row>
    <row r="72" spans="1:29">
      <c r="A72" s="44">
        <v>68</v>
      </c>
      <c r="B72" s="70"/>
      <c r="C72" s="77"/>
      <c r="D72" s="33" t="s">
        <v>118</v>
      </c>
      <c r="E72" s="33" t="s">
        <v>119</v>
      </c>
      <c r="F72" s="33" t="s">
        <v>149</v>
      </c>
      <c r="G72" s="33" t="s">
        <v>150</v>
      </c>
      <c r="H72" s="33" t="s">
        <v>35</v>
      </c>
      <c r="I72" s="34" t="s">
        <v>158</v>
      </c>
      <c r="J72" s="35" t="s">
        <v>37</v>
      </c>
      <c r="K72" s="33">
        <v>50</v>
      </c>
      <c r="L72" s="33">
        <v>50</v>
      </c>
      <c r="M72" s="33">
        <v>50</v>
      </c>
      <c r="N72" s="33">
        <v>50</v>
      </c>
      <c r="O72" s="33">
        <v>21</v>
      </c>
      <c r="P72" s="33">
        <v>0</v>
      </c>
      <c r="Q72" s="33">
        <f t="shared" si="72"/>
        <v>221</v>
      </c>
      <c r="R72" s="36">
        <v>450</v>
      </c>
      <c r="S72" s="36">
        <f t="shared" si="73"/>
        <v>22500</v>
      </c>
      <c r="T72" s="36">
        <f t="shared" si="74"/>
        <v>22500</v>
      </c>
      <c r="U72" s="36">
        <f t="shared" si="75"/>
        <v>22500</v>
      </c>
      <c r="V72" s="36">
        <f t="shared" si="76"/>
        <v>22500</v>
      </c>
      <c r="W72" s="36">
        <f t="shared" si="77"/>
        <v>9450</v>
      </c>
      <c r="X72" s="36">
        <f t="shared" si="78"/>
        <v>0</v>
      </c>
      <c r="Y72" s="36">
        <f t="shared" si="79"/>
        <v>99450</v>
      </c>
      <c r="Z72" s="33" t="s">
        <v>159</v>
      </c>
      <c r="AA72" s="33" t="s">
        <v>39</v>
      </c>
      <c r="AB72" s="33" t="s">
        <v>40</v>
      </c>
      <c r="AC72" s="22">
        <f t="shared" si="80"/>
        <v>0</v>
      </c>
    </row>
    <row r="73" spans="1:29">
      <c r="A73" s="44">
        <v>69</v>
      </c>
      <c r="B73" s="70"/>
      <c r="C73" s="77"/>
      <c r="D73" s="33" t="s">
        <v>118</v>
      </c>
      <c r="E73" s="33" t="s">
        <v>119</v>
      </c>
      <c r="F73" s="33" t="s">
        <v>149</v>
      </c>
      <c r="G73" s="33" t="s">
        <v>150</v>
      </c>
      <c r="H73" s="33" t="s">
        <v>35</v>
      </c>
      <c r="I73" s="34" t="s">
        <v>160</v>
      </c>
      <c r="J73" s="35" t="s">
        <v>37</v>
      </c>
      <c r="K73" s="33">
        <v>50</v>
      </c>
      <c r="L73" s="33">
        <v>50</v>
      </c>
      <c r="M73" s="33">
        <v>50</v>
      </c>
      <c r="N73" s="33">
        <v>50</v>
      </c>
      <c r="O73" s="33">
        <v>21</v>
      </c>
      <c r="P73" s="33">
        <v>0</v>
      </c>
      <c r="Q73" s="33">
        <f t="shared" si="72"/>
        <v>221</v>
      </c>
      <c r="R73" s="36">
        <v>450</v>
      </c>
      <c r="S73" s="36">
        <f t="shared" si="73"/>
        <v>22500</v>
      </c>
      <c r="T73" s="36">
        <f t="shared" si="74"/>
        <v>22500</v>
      </c>
      <c r="U73" s="36">
        <f t="shared" si="75"/>
        <v>22500</v>
      </c>
      <c r="V73" s="36">
        <f t="shared" si="76"/>
        <v>22500</v>
      </c>
      <c r="W73" s="36">
        <f t="shared" si="77"/>
        <v>9450</v>
      </c>
      <c r="X73" s="36">
        <f t="shared" si="78"/>
        <v>0</v>
      </c>
      <c r="Y73" s="36">
        <f t="shared" si="79"/>
        <v>99450</v>
      </c>
      <c r="Z73" s="33" t="s">
        <v>159</v>
      </c>
      <c r="AA73" s="33" t="s">
        <v>39</v>
      </c>
      <c r="AB73" s="33" t="s">
        <v>40</v>
      </c>
      <c r="AC73" s="22">
        <f t="shared" si="80"/>
        <v>0</v>
      </c>
    </row>
    <row r="74" spans="1:29">
      <c r="A74" s="44">
        <v>70</v>
      </c>
      <c r="B74" s="70"/>
      <c r="C74" s="77"/>
      <c r="D74" s="33" t="s">
        <v>118</v>
      </c>
      <c r="E74" s="33" t="s">
        <v>119</v>
      </c>
      <c r="F74" s="33" t="s">
        <v>149</v>
      </c>
      <c r="G74" s="33" t="s">
        <v>150</v>
      </c>
      <c r="H74" s="33" t="s">
        <v>35</v>
      </c>
      <c r="I74" s="34" t="s">
        <v>161</v>
      </c>
      <c r="J74" s="35" t="s">
        <v>37</v>
      </c>
      <c r="K74" s="33">
        <v>50</v>
      </c>
      <c r="L74" s="33">
        <v>50</v>
      </c>
      <c r="M74" s="33">
        <v>50</v>
      </c>
      <c r="N74" s="33">
        <v>50</v>
      </c>
      <c r="O74" s="33">
        <v>21</v>
      </c>
      <c r="P74" s="33">
        <v>0</v>
      </c>
      <c r="Q74" s="33">
        <f t="shared" si="72"/>
        <v>221</v>
      </c>
      <c r="R74" s="36">
        <v>450</v>
      </c>
      <c r="S74" s="36">
        <f t="shared" si="73"/>
        <v>22500</v>
      </c>
      <c r="T74" s="36">
        <f t="shared" si="74"/>
        <v>22500</v>
      </c>
      <c r="U74" s="36">
        <f t="shared" si="75"/>
        <v>22500</v>
      </c>
      <c r="V74" s="36">
        <f t="shared" si="76"/>
        <v>22500</v>
      </c>
      <c r="W74" s="36">
        <f t="shared" si="77"/>
        <v>9450</v>
      </c>
      <c r="X74" s="36">
        <f t="shared" si="78"/>
        <v>0</v>
      </c>
      <c r="Y74" s="36">
        <f t="shared" si="79"/>
        <v>99450</v>
      </c>
      <c r="Z74" s="33" t="s">
        <v>159</v>
      </c>
      <c r="AA74" s="33" t="s">
        <v>39</v>
      </c>
      <c r="AB74" s="33" t="s">
        <v>40</v>
      </c>
      <c r="AC74" s="22">
        <f t="shared" si="80"/>
        <v>0</v>
      </c>
    </row>
    <row r="75" spans="1:29">
      <c r="A75" s="44">
        <v>71</v>
      </c>
      <c r="B75" s="70"/>
      <c r="C75" s="77"/>
      <c r="D75" s="33" t="s">
        <v>118</v>
      </c>
      <c r="E75" s="33" t="s">
        <v>119</v>
      </c>
      <c r="F75" s="33" t="s">
        <v>149</v>
      </c>
      <c r="G75" s="33" t="s">
        <v>150</v>
      </c>
      <c r="H75" s="33" t="s">
        <v>35</v>
      </c>
      <c r="I75" s="34" t="s">
        <v>162</v>
      </c>
      <c r="J75" s="35" t="s">
        <v>37</v>
      </c>
      <c r="K75" s="33">
        <v>50</v>
      </c>
      <c r="L75" s="33">
        <v>50</v>
      </c>
      <c r="M75" s="33">
        <v>50</v>
      </c>
      <c r="N75" s="33">
        <v>50</v>
      </c>
      <c r="O75" s="33">
        <v>21</v>
      </c>
      <c r="P75" s="33">
        <v>0</v>
      </c>
      <c r="Q75" s="33">
        <f t="shared" si="72"/>
        <v>221</v>
      </c>
      <c r="R75" s="36">
        <v>450</v>
      </c>
      <c r="S75" s="36">
        <f t="shared" si="73"/>
        <v>22500</v>
      </c>
      <c r="T75" s="36">
        <f t="shared" si="74"/>
        <v>22500</v>
      </c>
      <c r="U75" s="36">
        <f t="shared" si="75"/>
        <v>22500</v>
      </c>
      <c r="V75" s="36">
        <f t="shared" si="76"/>
        <v>22500</v>
      </c>
      <c r="W75" s="36">
        <f t="shared" si="77"/>
        <v>9450</v>
      </c>
      <c r="X75" s="36">
        <f t="shared" si="78"/>
        <v>0</v>
      </c>
      <c r="Y75" s="36">
        <f t="shared" si="79"/>
        <v>99450</v>
      </c>
      <c r="Z75" s="33" t="s">
        <v>159</v>
      </c>
      <c r="AA75" s="33" t="s">
        <v>39</v>
      </c>
      <c r="AB75" s="33" t="s">
        <v>40</v>
      </c>
      <c r="AC75" s="22">
        <f t="shared" si="80"/>
        <v>0</v>
      </c>
    </row>
    <row r="76" spans="1:29">
      <c r="A76" s="44">
        <v>72</v>
      </c>
      <c r="B76" s="70"/>
      <c r="C76" s="77"/>
      <c r="D76" s="33" t="s">
        <v>118</v>
      </c>
      <c r="E76" s="33" t="s">
        <v>119</v>
      </c>
      <c r="F76" s="33" t="s">
        <v>149</v>
      </c>
      <c r="G76" s="33" t="s">
        <v>150</v>
      </c>
      <c r="H76" s="33" t="s">
        <v>35</v>
      </c>
      <c r="I76" s="34" t="s">
        <v>163</v>
      </c>
      <c r="J76" s="35" t="s">
        <v>42</v>
      </c>
      <c r="K76" s="33">
        <v>4</v>
      </c>
      <c r="L76" s="33">
        <v>4</v>
      </c>
      <c r="M76" s="33">
        <v>4</v>
      </c>
      <c r="N76" s="33">
        <v>0</v>
      </c>
      <c r="O76" s="33">
        <v>0</v>
      </c>
      <c r="P76" s="33">
        <v>0</v>
      </c>
      <c r="Q76" s="33">
        <f t="shared" si="72"/>
        <v>12</v>
      </c>
      <c r="R76" s="36">
        <v>3000</v>
      </c>
      <c r="S76" s="36">
        <f t="shared" si="73"/>
        <v>12000</v>
      </c>
      <c r="T76" s="36">
        <f t="shared" si="74"/>
        <v>12000</v>
      </c>
      <c r="U76" s="36">
        <f t="shared" si="75"/>
        <v>12000</v>
      </c>
      <c r="V76" s="36">
        <f t="shared" si="76"/>
        <v>0</v>
      </c>
      <c r="W76" s="36">
        <f t="shared" si="77"/>
        <v>0</v>
      </c>
      <c r="X76" s="36">
        <f t="shared" si="78"/>
        <v>0</v>
      </c>
      <c r="Y76" s="36">
        <f t="shared" si="79"/>
        <v>36000</v>
      </c>
      <c r="Z76" s="33" t="s">
        <v>43</v>
      </c>
      <c r="AA76" s="33" t="s">
        <v>39</v>
      </c>
      <c r="AB76" s="33" t="s">
        <v>40</v>
      </c>
      <c r="AC76" s="22">
        <f t="shared" si="80"/>
        <v>0</v>
      </c>
    </row>
    <row r="77" spans="1:29">
      <c r="A77" s="44">
        <v>73</v>
      </c>
      <c r="B77" s="70"/>
      <c r="C77" s="77"/>
      <c r="D77" s="33" t="s">
        <v>118</v>
      </c>
      <c r="E77" s="33" t="s">
        <v>119</v>
      </c>
      <c r="F77" s="33" t="s">
        <v>149</v>
      </c>
      <c r="G77" s="33" t="s">
        <v>150</v>
      </c>
      <c r="H77" s="33" t="s">
        <v>35</v>
      </c>
      <c r="I77" s="34" t="s">
        <v>164</v>
      </c>
      <c r="J77" s="35" t="s">
        <v>47</v>
      </c>
      <c r="K77" s="33">
        <v>10</v>
      </c>
      <c r="L77" s="33">
        <v>10</v>
      </c>
      <c r="M77" s="33">
        <v>10</v>
      </c>
      <c r="N77" s="33">
        <v>10</v>
      </c>
      <c r="O77" s="33">
        <v>4</v>
      </c>
      <c r="P77" s="33">
        <v>0</v>
      </c>
      <c r="Q77" s="33">
        <f t="shared" si="72"/>
        <v>44</v>
      </c>
      <c r="R77" s="36">
        <v>1800</v>
      </c>
      <c r="S77" s="36">
        <f t="shared" si="73"/>
        <v>18000</v>
      </c>
      <c r="T77" s="36">
        <f t="shared" si="74"/>
        <v>18000</v>
      </c>
      <c r="U77" s="36">
        <f t="shared" si="75"/>
        <v>18000</v>
      </c>
      <c r="V77" s="36">
        <f t="shared" si="76"/>
        <v>18000</v>
      </c>
      <c r="W77" s="36">
        <f t="shared" si="77"/>
        <v>7200</v>
      </c>
      <c r="X77" s="36">
        <f t="shared" si="78"/>
        <v>0</v>
      </c>
      <c r="Y77" s="36">
        <f t="shared" si="79"/>
        <v>79200</v>
      </c>
      <c r="Z77" s="33" t="s">
        <v>159</v>
      </c>
      <c r="AA77" s="33" t="s">
        <v>39</v>
      </c>
      <c r="AB77" s="33" t="s">
        <v>40</v>
      </c>
      <c r="AC77" s="22">
        <f t="shared" si="80"/>
        <v>0</v>
      </c>
    </row>
    <row r="78" spans="1:29">
      <c r="A78" s="44">
        <v>74</v>
      </c>
      <c r="B78" s="70"/>
      <c r="C78" s="77"/>
      <c r="D78" s="33" t="s">
        <v>118</v>
      </c>
      <c r="E78" s="33" t="s">
        <v>119</v>
      </c>
      <c r="F78" s="33" t="s">
        <v>149</v>
      </c>
      <c r="G78" s="33" t="s">
        <v>150</v>
      </c>
      <c r="H78" s="33" t="s">
        <v>35</v>
      </c>
      <c r="I78" s="34" t="s">
        <v>165</v>
      </c>
      <c r="J78" s="35" t="s">
        <v>47</v>
      </c>
      <c r="K78" s="33">
        <v>12</v>
      </c>
      <c r="L78" s="33">
        <v>12</v>
      </c>
      <c r="M78" s="33">
        <v>12</v>
      </c>
      <c r="N78" s="33">
        <v>12</v>
      </c>
      <c r="O78" s="33">
        <v>12</v>
      </c>
      <c r="P78" s="33">
        <v>12</v>
      </c>
      <c r="Q78" s="33">
        <f t="shared" si="72"/>
        <v>72</v>
      </c>
      <c r="R78" s="36">
        <v>2250</v>
      </c>
      <c r="S78" s="36">
        <f t="shared" si="73"/>
        <v>27000</v>
      </c>
      <c r="T78" s="36">
        <f t="shared" si="74"/>
        <v>27000</v>
      </c>
      <c r="U78" s="36">
        <f t="shared" si="75"/>
        <v>27000</v>
      </c>
      <c r="V78" s="36">
        <f t="shared" si="76"/>
        <v>27000</v>
      </c>
      <c r="W78" s="36">
        <f t="shared" si="77"/>
        <v>27000</v>
      </c>
      <c r="X78" s="36">
        <f t="shared" si="78"/>
        <v>27000</v>
      </c>
      <c r="Y78" s="36">
        <f t="shared" si="79"/>
        <v>162000</v>
      </c>
      <c r="Z78" s="33" t="s">
        <v>38</v>
      </c>
      <c r="AA78" s="33" t="s">
        <v>39</v>
      </c>
      <c r="AB78" s="33" t="s">
        <v>40</v>
      </c>
      <c r="AC78" s="22">
        <f t="shared" si="80"/>
        <v>0</v>
      </c>
    </row>
    <row r="79" spans="1:29">
      <c r="A79" s="44">
        <v>75</v>
      </c>
      <c r="B79" s="70"/>
      <c r="C79" s="77"/>
      <c r="D79" s="33" t="s">
        <v>118</v>
      </c>
      <c r="E79" s="33" t="s">
        <v>119</v>
      </c>
      <c r="F79" s="33" t="s">
        <v>149</v>
      </c>
      <c r="G79" s="33" t="s">
        <v>150</v>
      </c>
      <c r="H79" s="33" t="s">
        <v>35</v>
      </c>
      <c r="I79" s="34" t="s">
        <v>166</v>
      </c>
      <c r="J79" s="35" t="s">
        <v>47</v>
      </c>
      <c r="K79" s="33">
        <v>12</v>
      </c>
      <c r="L79" s="33">
        <v>12</v>
      </c>
      <c r="M79" s="33">
        <v>12</v>
      </c>
      <c r="N79" s="33">
        <v>12</v>
      </c>
      <c r="O79" s="33">
        <v>12</v>
      </c>
      <c r="P79" s="33">
        <v>12</v>
      </c>
      <c r="Q79" s="33">
        <f t="shared" si="72"/>
        <v>72</v>
      </c>
      <c r="R79" s="36">
        <v>2250</v>
      </c>
      <c r="S79" s="36">
        <f t="shared" si="73"/>
        <v>27000</v>
      </c>
      <c r="T79" s="36">
        <f t="shared" si="74"/>
        <v>27000</v>
      </c>
      <c r="U79" s="36">
        <f t="shared" si="75"/>
        <v>27000</v>
      </c>
      <c r="V79" s="36">
        <f t="shared" si="76"/>
        <v>27000</v>
      </c>
      <c r="W79" s="36">
        <f t="shared" si="77"/>
        <v>27000</v>
      </c>
      <c r="X79" s="36">
        <f t="shared" si="78"/>
        <v>27000</v>
      </c>
      <c r="Y79" s="36">
        <f t="shared" si="79"/>
        <v>162000</v>
      </c>
      <c r="Z79" s="33" t="s">
        <v>38</v>
      </c>
      <c r="AA79" s="33" t="s">
        <v>39</v>
      </c>
      <c r="AB79" s="33" t="s">
        <v>40</v>
      </c>
      <c r="AC79" s="22">
        <f t="shared" si="80"/>
        <v>0</v>
      </c>
    </row>
    <row r="80" spans="1:29">
      <c r="A80" s="44">
        <v>76</v>
      </c>
      <c r="B80" s="70"/>
      <c r="C80" s="77"/>
      <c r="D80" s="33" t="s">
        <v>118</v>
      </c>
      <c r="E80" s="33" t="s">
        <v>119</v>
      </c>
      <c r="F80" s="33" t="s">
        <v>149</v>
      </c>
      <c r="G80" s="33" t="s">
        <v>150</v>
      </c>
      <c r="H80" s="33" t="s">
        <v>35</v>
      </c>
      <c r="I80" s="34" t="s">
        <v>167</v>
      </c>
      <c r="J80" s="35" t="s">
        <v>47</v>
      </c>
      <c r="K80" s="33">
        <v>12</v>
      </c>
      <c r="L80" s="33">
        <v>12</v>
      </c>
      <c r="M80" s="33">
        <v>12</v>
      </c>
      <c r="N80" s="33">
        <v>12</v>
      </c>
      <c r="O80" s="33">
        <v>12</v>
      </c>
      <c r="P80" s="33">
        <v>12</v>
      </c>
      <c r="Q80" s="33">
        <f t="shared" si="72"/>
        <v>72</v>
      </c>
      <c r="R80" s="36">
        <v>2250</v>
      </c>
      <c r="S80" s="36">
        <f t="shared" si="73"/>
        <v>27000</v>
      </c>
      <c r="T80" s="36">
        <f t="shared" si="74"/>
        <v>27000</v>
      </c>
      <c r="U80" s="36">
        <f t="shared" si="75"/>
        <v>27000</v>
      </c>
      <c r="V80" s="36">
        <f t="shared" si="76"/>
        <v>27000</v>
      </c>
      <c r="W80" s="36">
        <f t="shared" si="77"/>
        <v>27000</v>
      </c>
      <c r="X80" s="36">
        <f t="shared" si="78"/>
        <v>27000</v>
      </c>
      <c r="Y80" s="36">
        <f t="shared" si="79"/>
        <v>162000</v>
      </c>
      <c r="Z80" s="33" t="s">
        <v>38</v>
      </c>
      <c r="AA80" s="33" t="s">
        <v>39</v>
      </c>
      <c r="AB80" s="33" t="s">
        <v>40</v>
      </c>
      <c r="AC80" s="22">
        <f t="shared" si="80"/>
        <v>0</v>
      </c>
    </row>
    <row r="81" spans="1:29">
      <c r="A81" s="44">
        <v>77</v>
      </c>
      <c r="B81" s="70"/>
      <c r="C81" s="77"/>
      <c r="D81" s="33" t="s">
        <v>118</v>
      </c>
      <c r="E81" s="33" t="s">
        <v>119</v>
      </c>
      <c r="F81" s="33" t="s">
        <v>149</v>
      </c>
      <c r="G81" s="33" t="s">
        <v>150</v>
      </c>
      <c r="H81" s="33" t="s">
        <v>35</v>
      </c>
      <c r="I81" s="34" t="s">
        <v>168</v>
      </c>
      <c r="J81" s="35" t="s">
        <v>47</v>
      </c>
      <c r="K81" s="33">
        <v>12</v>
      </c>
      <c r="L81" s="33">
        <v>12</v>
      </c>
      <c r="M81" s="33">
        <v>12</v>
      </c>
      <c r="N81" s="33">
        <v>12</v>
      </c>
      <c r="O81" s="33">
        <v>12</v>
      </c>
      <c r="P81" s="33">
        <v>12</v>
      </c>
      <c r="Q81" s="33">
        <f t="shared" si="72"/>
        <v>72</v>
      </c>
      <c r="R81" s="36">
        <v>2250</v>
      </c>
      <c r="S81" s="36">
        <f t="shared" si="73"/>
        <v>27000</v>
      </c>
      <c r="T81" s="36">
        <f t="shared" si="74"/>
        <v>27000</v>
      </c>
      <c r="U81" s="36">
        <f t="shared" si="75"/>
        <v>27000</v>
      </c>
      <c r="V81" s="36">
        <f t="shared" si="76"/>
        <v>27000</v>
      </c>
      <c r="W81" s="36">
        <f t="shared" si="77"/>
        <v>27000</v>
      </c>
      <c r="X81" s="36">
        <f t="shared" si="78"/>
        <v>27000</v>
      </c>
      <c r="Y81" s="36">
        <f t="shared" si="79"/>
        <v>162000</v>
      </c>
      <c r="Z81" s="33" t="s">
        <v>38</v>
      </c>
      <c r="AA81" s="33" t="s">
        <v>39</v>
      </c>
      <c r="AB81" s="33" t="s">
        <v>40</v>
      </c>
      <c r="AC81" s="22">
        <f t="shared" si="80"/>
        <v>0</v>
      </c>
    </row>
    <row r="82" spans="1:29">
      <c r="A82" s="44">
        <v>78</v>
      </c>
      <c r="B82" s="70"/>
      <c r="C82" s="77"/>
      <c r="D82" s="33" t="s">
        <v>118</v>
      </c>
      <c r="E82" s="33" t="s">
        <v>119</v>
      </c>
      <c r="F82" s="33" t="s">
        <v>149</v>
      </c>
      <c r="G82" s="33" t="s">
        <v>150</v>
      </c>
      <c r="H82" s="33" t="s">
        <v>35</v>
      </c>
      <c r="I82" s="34" t="s">
        <v>169</v>
      </c>
      <c r="J82" s="35" t="s">
        <v>47</v>
      </c>
      <c r="K82" s="33">
        <v>12</v>
      </c>
      <c r="L82" s="33">
        <v>12</v>
      </c>
      <c r="M82" s="33">
        <v>12</v>
      </c>
      <c r="N82" s="33">
        <v>12</v>
      </c>
      <c r="O82" s="33">
        <v>12</v>
      </c>
      <c r="P82" s="33">
        <v>12</v>
      </c>
      <c r="Q82" s="33">
        <f t="shared" si="72"/>
        <v>72</v>
      </c>
      <c r="R82" s="36">
        <v>1000</v>
      </c>
      <c r="S82" s="36">
        <f t="shared" si="73"/>
        <v>12000</v>
      </c>
      <c r="T82" s="36">
        <f t="shared" si="74"/>
        <v>12000</v>
      </c>
      <c r="U82" s="36">
        <f t="shared" si="75"/>
        <v>12000</v>
      </c>
      <c r="V82" s="36">
        <f t="shared" si="76"/>
        <v>12000</v>
      </c>
      <c r="W82" s="36">
        <f t="shared" si="77"/>
        <v>12000</v>
      </c>
      <c r="X82" s="36">
        <f t="shared" si="78"/>
        <v>12000</v>
      </c>
      <c r="Y82" s="36">
        <f t="shared" si="79"/>
        <v>72000</v>
      </c>
      <c r="Z82" s="33" t="s">
        <v>38</v>
      </c>
      <c r="AA82" s="33" t="s">
        <v>39</v>
      </c>
      <c r="AB82" s="33" t="s">
        <v>40</v>
      </c>
      <c r="AC82" s="22">
        <f t="shared" si="80"/>
        <v>0</v>
      </c>
    </row>
    <row r="83" spans="1:29">
      <c r="A83" s="44">
        <v>79</v>
      </c>
      <c r="B83" s="70"/>
      <c r="C83" s="77"/>
      <c r="D83" s="33" t="s">
        <v>118</v>
      </c>
      <c r="E83" s="33" t="s">
        <v>119</v>
      </c>
      <c r="F83" s="33" t="s">
        <v>149</v>
      </c>
      <c r="G83" s="33" t="s">
        <v>150</v>
      </c>
      <c r="H83" s="33" t="s">
        <v>35</v>
      </c>
      <c r="I83" s="34" t="s">
        <v>170</v>
      </c>
      <c r="J83" s="35" t="s">
        <v>47</v>
      </c>
      <c r="K83" s="33">
        <v>12</v>
      </c>
      <c r="L83" s="33">
        <v>12</v>
      </c>
      <c r="M83" s="33">
        <v>12</v>
      </c>
      <c r="N83" s="33">
        <v>12</v>
      </c>
      <c r="O83" s="33">
        <v>12</v>
      </c>
      <c r="P83" s="33">
        <v>12</v>
      </c>
      <c r="Q83" s="33">
        <f t="shared" si="72"/>
        <v>72</v>
      </c>
      <c r="R83" s="36">
        <v>1000</v>
      </c>
      <c r="S83" s="36">
        <f t="shared" si="73"/>
        <v>12000</v>
      </c>
      <c r="T83" s="36">
        <f t="shared" si="74"/>
        <v>12000</v>
      </c>
      <c r="U83" s="36">
        <f t="shared" si="75"/>
        <v>12000</v>
      </c>
      <c r="V83" s="36">
        <f t="shared" si="76"/>
        <v>12000</v>
      </c>
      <c r="W83" s="36">
        <f t="shared" si="77"/>
        <v>12000</v>
      </c>
      <c r="X83" s="36">
        <f t="shared" si="78"/>
        <v>12000</v>
      </c>
      <c r="Y83" s="36">
        <f t="shared" si="79"/>
        <v>72000</v>
      </c>
      <c r="Z83" s="33" t="s">
        <v>38</v>
      </c>
      <c r="AA83" s="33" t="s">
        <v>39</v>
      </c>
      <c r="AB83" s="33" t="s">
        <v>40</v>
      </c>
      <c r="AC83" s="22">
        <f t="shared" si="80"/>
        <v>0</v>
      </c>
    </row>
    <row r="84" spans="1:29">
      <c r="A84" s="44">
        <v>80</v>
      </c>
      <c r="B84" s="70"/>
      <c r="C84" s="77"/>
      <c r="D84" s="33" t="s">
        <v>118</v>
      </c>
      <c r="E84" s="33" t="s">
        <v>119</v>
      </c>
      <c r="F84" s="33" t="s">
        <v>149</v>
      </c>
      <c r="G84" s="33" t="s">
        <v>150</v>
      </c>
      <c r="H84" s="33" t="s">
        <v>35</v>
      </c>
      <c r="I84" s="34" t="s">
        <v>171</v>
      </c>
      <c r="J84" s="35" t="s">
        <v>47</v>
      </c>
      <c r="K84" s="33">
        <v>12</v>
      </c>
      <c r="L84" s="33">
        <v>12</v>
      </c>
      <c r="M84" s="33">
        <v>12</v>
      </c>
      <c r="N84" s="33">
        <v>12</v>
      </c>
      <c r="O84" s="33">
        <v>12</v>
      </c>
      <c r="P84" s="33">
        <v>12</v>
      </c>
      <c r="Q84" s="33">
        <f t="shared" si="72"/>
        <v>72</v>
      </c>
      <c r="R84" s="36">
        <v>1000</v>
      </c>
      <c r="S84" s="36">
        <f t="shared" si="73"/>
        <v>12000</v>
      </c>
      <c r="T84" s="36">
        <f t="shared" si="74"/>
        <v>12000</v>
      </c>
      <c r="U84" s="36">
        <f t="shared" si="75"/>
        <v>12000</v>
      </c>
      <c r="V84" s="36">
        <f t="shared" si="76"/>
        <v>12000</v>
      </c>
      <c r="W84" s="36">
        <f t="shared" si="77"/>
        <v>12000</v>
      </c>
      <c r="X84" s="36">
        <f t="shared" si="78"/>
        <v>12000</v>
      </c>
      <c r="Y84" s="36">
        <f t="shared" si="79"/>
        <v>72000</v>
      </c>
      <c r="Z84" s="33" t="s">
        <v>38</v>
      </c>
      <c r="AA84" s="33" t="s">
        <v>39</v>
      </c>
      <c r="AB84" s="33" t="s">
        <v>40</v>
      </c>
      <c r="AC84" s="22">
        <f t="shared" si="80"/>
        <v>0</v>
      </c>
    </row>
    <row r="85" spans="1:29">
      <c r="A85" s="44">
        <v>81</v>
      </c>
      <c r="B85" s="70"/>
      <c r="C85" s="77"/>
      <c r="D85" s="33" t="s">
        <v>118</v>
      </c>
      <c r="E85" s="33" t="s">
        <v>119</v>
      </c>
      <c r="F85" s="33" t="s">
        <v>149</v>
      </c>
      <c r="G85" s="33" t="s">
        <v>150</v>
      </c>
      <c r="H85" s="33" t="s">
        <v>35</v>
      </c>
      <c r="I85" s="34" t="s">
        <v>172</v>
      </c>
      <c r="J85" s="35" t="s">
        <v>47</v>
      </c>
      <c r="K85" s="33">
        <v>12</v>
      </c>
      <c r="L85" s="33">
        <v>12</v>
      </c>
      <c r="M85" s="33">
        <v>12</v>
      </c>
      <c r="N85" s="33">
        <v>12</v>
      </c>
      <c r="O85" s="33">
        <v>12</v>
      </c>
      <c r="P85" s="33">
        <v>12</v>
      </c>
      <c r="Q85" s="33">
        <f t="shared" si="72"/>
        <v>72</v>
      </c>
      <c r="R85" s="36">
        <v>1000</v>
      </c>
      <c r="S85" s="36">
        <f t="shared" si="73"/>
        <v>12000</v>
      </c>
      <c r="T85" s="36">
        <f t="shared" si="74"/>
        <v>12000</v>
      </c>
      <c r="U85" s="36">
        <f t="shared" si="75"/>
        <v>12000</v>
      </c>
      <c r="V85" s="36">
        <f t="shared" si="76"/>
        <v>12000</v>
      </c>
      <c r="W85" s="36">
        <f t="shared" si="77"/>
        <v>12000</v>
      </c>
      <c r="X85" s="36">
        <f t="shared" si="78"/>
        <v>12000</v>
      </c>
      <c r="Y85" s="36">
        <f t="shared" si="79"/>
        <v>72000</v>
      </c>
      <c r="Z85" s="33" t="s">
        <v>38</v>
      </c>
      <c r="AA85" s="33" t="s">
        <v>39</v>
      </c>
      <c r="AB85" s="33" t="s">
        <v>40</v>
      </c>
      <c r="AC85" s="22">
        <f t="shared" si="80"/>
        <v>0</v>
      </c>
    </row>
    <row r="86" spans="1:29">
      <c r="A86" s="44">
        <v>82</v>
      </c>
      <c r="B86" s="70"/>
      <c r="C86" s="77"/>
      <c r="D86" s="33" t="s">
        <v>118</v>
      </c>
      <c r="E86" s="33" t="s">
        <v>119</v>
      </c>
      <c r="F86" s="33" t="s">
        <v>149</v>
      </c>
      <c r="G86" s="33" t="s">
        <v>150</v>
      </c>
      <c r="H86" s="33" t="s">
        <v>35</v>
      </c>
      <c r="I86" s="34" t="s">
        <v>173</v>
      </c>
      <c r="J86" s="35" t="s">
        <v>47</v>
      </c>
      <c r="K86" s="33">
        <v>6</v>
      </c>
      <c r="L86" s="33">
        <v>6</v>
      </c>
      <c r="M86" s="33">
        <v>6</v>
      </c>
      <c r="N86" s="33">
        <v>6</v>
      </c>
      <c r="O86" s="33">
        <v>6</v>
      </c>
      <c r="P86" s="33">
        <v>6</v>
      </c>
      <c r="Q86" s="33">
        <f t="shared" si="72"/>
        <v>36</v>
      </c>
      <c r="R86" s="36">
        <v>3100</v>
      </c>
      <c r="S86" s="36">
        <f t="shared" si="73"/>
        <v>18600</v>
      </c>
      <c r="T86" s="36">
        <f t="shared" si="74"/>
        <v>18600</v>
      </c>
      <c r="U86" s="36">
        <f t="shared" si="75"/>
        <v>18600</v>
      </c>
      <c r="V86" s="36">
        <f t="shared" si="76"/>
        <v>18600</v>
      </c>
      <c r="W86" s="36">
        <f t="shared" si="77"/>
        <v>18600</v>
      </c>
      <c r="X86" s="36">
        <f t="shared" si="78"/>
        <v>18600</v>
      </c>
      <c r="Y86" s="36">
        <f t="shared" si="79"/>
        <v>111600</v>
      </c>
      <c r="Z86" s="33" t="s">
        <v>38</v>
      </c>
      <c r="AA86" s="33" t="s">
        <v>39</v>
      </c>
      <c r="AB86" s="33" t="s">
        <v>40</v>
      </c>
      <c r="AC86" s="22">
        <f t="shared" si="80"/>
        <v>0</v>
      </c>
    </row>
    <row r="87" spans="1:29">
      <c r="A87" s="44">
        <v>83</v>
      </c>
      <c r="B87" s="70"/>
      <c r="C87" s="77"/>
      <c r="D87" s="33" t="s">
        <v>118</v>
      </c>
      <c r="E87" s="33" t="s">
        <v>119</v>
      </c>
      <c r="F87" s="33" t="s">
        <v>149</v>
      </c>
      <c r="G87" s="33" t="s">
        <v>150</v>
      </c>
      <c r="H87" s="33" t="s">
        <v>35</v>
      </c>
      <c r="I87" s="34" t="s">
        <v>174</v>
      </c>
      <c r="J87" s="35" t="s">
        <v>47</v>
      </c>
      <c r="K87" s="33">
        <v>12</v>
      </c>
      <c r="L87" s="33">
        <v>12</v>
      </c>
      <c r="M87" s="33">
        <v>12</v>
      </c>
      <c r="N87" s="33">
        <v>12</v>
      </c>
      <c r="O87" s="33">
        <v>12</v>
      </c>
      <c r="P87" s="33">
        <v>12</v>
      </c>
      <c r="Q87" s="33">
        <f t="shared" si="72"/>
        <v>72</v>
      </c>
      <c r="R87" s="36">
        <v>2400</v>
      </c>
      <c r="S87" s="36">
        <f t="shared" si="73"/>
        <v>28800</v>
      </c>
      <c r="T87" s="36">
        <f t="shared" si="74"/>
        <v>28800</v>
      </c>
      <c r="U87" s="36">
        <f t="shared" si="75"/>
        <v>28800</v>
      </c>
      <c r="V87" s="36">
        <f t="shared" si="76"/>
        <v>28800</v>
      </c>
      <c r="W87" s="36">
        <f t="shared" si="77"/>
        <v>28800</v>
      </c>
      <c r="X87" s="36">
        <f t="shared" si="78"/>
        <v>28800</v>
      </c>
      <c r="Y87" s="36">
        <f t="shared" si="79"/>
        <v>172800</v>
      </c>
      <c r="Z87" s="33" t="s">
        <v>38</v>
      </c>
      <c r="AA87" s="33" t="s">
        <v>39</v>
      </c>
      <c r="AB87" s="33" t="s">
        <v>40</v>
      </c>
      <c r="AC87" s="22">
        <f t="shared" si="80"/>
        <v>0</v>
      </c>
    </row>
    <row r="88" spans="1:29">
      <c r="A88" s="44">
        <v>84</v>
      </c>
      <c r="B88" s="70"/>
      <c r="C88" s="77"/>
      <c r="D88" s="33" t="s">
        <v>118</v>
      </c>
      <c r="E88" s="33" t="s">
        <v>119</v>
      </c>
      <c r="F88" s="33" t="s">
        <v>149</v>
      </c>
      <c r="G88" s="33" t="s">
        <v>150</v>
      </c>
      <c r="H88" s="33" t="s">
        <v>35</v>
      </c>
      <c r="I88" s="34" t="s">
        <v>175</v>
      </c>
      <c r="J88" s="35" t="s">
        <v>47</v>
      </c>
      <c r="K88" s="33">
        <v>12</v>
      </c>
      <c r="L88" s="33">
        <v>12</v>
      </c>
      <c r="M88" s="33">
        <v>12</v>
      </c>
      <c r="N88" s="33">
        <v>12</v>
      </c>
      <c r="O88" s="33">
        <v>12</v>
      </c>
      <c r="P88" s="33">
        <v>12</v>
      </c>
      <c r="Q88" s="33">
        <f t="shared" si="72"/>
        <v>72</v>
      </c>
      <c r="R88" s="36">
        <v>2250</v>
      </c>
      <c r="S88" s="36">
        <f t="shared" si="73"/>
        <v>27000</v>
      </c>
      <c r="T88" s="36">
        <f t="shared" si="74"/>
        <v>27000</v>
      </c>
      <c r="U88" s="36">
        <f t="shared" si="75"/>
        <v>27000</v>
      </c>
      <c r="V88" s="36">
        <f t="shared" si="76"/>
        <v>27000</v>
      </c>
      <c r="W88" s="36">
        <f t="shared" si="77"/>
        <v>27000</v>
      </c>
      <c r="X88" s="36">
        <f t="shared" si="78"/>
        <v>27000</v>
      </c>
      <c r="Y88" s="36">
        <f t="shared" si="79"/>
        <v>162000</v>
      </c>
      <c r="Z88" s="33" t="s">
        <v>38</v>
      </c>
      <c r="AA88" s="33" t="s">
        <v>39</v>
      </c>
      <c r="AB88" s="33" t="s">
        <v>40</v>
      </c>
      <c r="AC88" s="22">
        <f t="shared" si="80"/>
        <v>0</v>
      </c>
    </row>
    <row r="89" spans="1:29">
      <c r="A89" s="44">
        <v>85</v>
      </c>
      <c r="B89" s="70"/>
      <c r="C89" s="77"/>
      <c r="D89" s="33" t="s">
        <v>118</v>
      </c>
      <c r="E89" s="33" t="s">
        <v>119</v>
      </c>
      <c r="F89" s="33" t="s">
        <v>149</v>
      </c>
      <c r="G89" s="33" t="s">
        <v>150</v>
      </c>
      <c r="H89" s="33" t="s">
        <v>35</v>
      </c>
      <c r="I89" s="34" t="s">
        <v>176</v>
      </c>
      <c r="J89" s="35" t="s">
        <v>42</v>
      </c>
      <c r="K89" s="33">
        <v>25</v>
      </c>
      <c r="L89" s="33">
        <v>25</v>
      </c>
      <c r="M89" s="33">
        <v>25</v>
      </c>
      <c r="N89" s="33">
        <v>25</v>
      </c>
      <c r="O89" s="33">
        <v>25</v>
      </c>
      <c r="P89" s="33">
        <v>25</v>
      </c>
      <c r="Q89" s="33">
        <f t="shared" si="72"/>
        <v>150</v>
      </c>
      <c r="R89" s="36">
        <v>600</v>
      </c>
      <c r="S89" s="36">
        <f t="shared" si="73"/>
        <v>15000</v>
      </c>
      <c r="T89" s="36">
        <f t="shared" si="74"/>
        <v>15000</v>
      </c>
      <c r="U89" s="36">
        <f t="shared" si="75"/>
        <v>15000</v>
      </c>
      <c r="V89" s="36">
        <f t="shared" si="76"/>
        <v>15000</v>
      </c>
      <c r="W89" s="36">
        <f t="shared" si="77"/>
        <v>15000</v>
      </c>
      <c r="X89" s="36">
        <f t="shared" si="78"/>
        <v>15000</v>
      </c>
      <c r="Y89" s="36">
        <f t="shared" si="79"/>
        <v>90000</v>
      </c>
      <c r="Z89" s="33" t="s">
        <v>43</v>
      </c>
      <c r="AA89" s="33" t="s">
        <v>39</v>
      </c>
      <c r="AB89" s="33" t="s">
        <v>40</v>
      </c>
      <c r="AC89" s="22">
        <f t="shared" si="80"/>
        <v>0</v>
      </c>
    </row>
    <row r="90" spans="1:29">
      <c r="A90" s="44">
        <v>86</v>
      </c>
      <c r="B90" s="70"/>
      <c r="C90" s="77"/>
      <c r="D90" s="33" t="s">
        <v>118</v>
      </c>
      <c r="E90" s="33" t="s">
        <v>119</v>
      </c>
      <c r="F90" s="33" t="s">
        <v>149</v>
      </c>
      <c r="G90" s="33" t="s">
        <v>150</v>
      </c>
      <c r="H90" s="33" t="s">
        <v>35</v>
      </c>
      <c r="I90" s="34" t="s">
        <v>177</v>
      </c>
      <c r="J90" s="35" t="s">
        <v>9</v>
      </c>
      <c r="K90" s="33">
        <v>28</v>
      </c>
      <c r="L90" s="33">
        <v>0</v>
      </c>
      <c r="M90" s="33">
        <v>0</v>
      </c>
      <c r="N90" s="33">
        <v>0</v>
      </c>
      <c r="O90" s="33">
        <v>0</v>
      </c>
      <c r="P90" s="33">
        <v>0</v>
      </c>
      <c r="Q90" s="33">
        <f t="shared" si="72"/>
        <v>28</v>
      </c>
      <c r="R90" s="36">
        <v>1800</v>
      </c>
      <c r="S90" s="36">
        <f t="shared" si="73"/>
        <v>50400</v>
      </c>
      <c r="T90" s="36">
        <f t="shared" si="74"/>
        <v>0</v>
      </c>
      <c r="U90" s="36">
        <f t="shared" si="75"/>
        <v>0</v>
      </c>
      <c r="V90" s="36">
        <f t="shared" si="76"/>
        <v>0</v>
      </c>
      <c r="W90" s="36">
        <f t="shared" si="77"/>
        <v>0</v>
      </c>
      <c r="X90" s="36">
        <f t="shared" si="78"/>
        <v>0</v>
      </c>
      <c r="Y90" s="36">
        <f t="shared" si="79"/>
        <v>50400</v>
      </c>
      <c r="Z90" s="33" t="s">
        <v>113</v>
      </c>
      <c r="AA90" s="33" t="s">
        <v>39</v>
      </c>
      <c r="AB90" s="33" t="s">
        <v>40</v>
      </c>
      <c r="AC90" s="22">
        <f t="shared" si="80"/>
        <v>0</v>
      </c>
    </row>
    <row r="91" spans="1:29">
      <c r="A91" s="44">
        <v>87</v>
      </c>
      <c r="B91" s="70"/>
      <c r="C91" s="77"/>
      <c r="D91" s="33" t="s">
        <v>118</v>
      </c>
      <c r="E91" s="33" t="s">
        <v>119</v>
      </c>
      <c r="F91" s="33" t="s">
        <v>149</v>
      </c>
      <c r="G91" s="33" t="s">
        <v>150</v>
      </c>
      <c r="H91" s="33" t="s">
        <v>35</v>
      </c>
      <c r="I91" s="34" t="s">
        <v>178</v>
      </c>
      <c r="J91" s="35" t="s">
        <v>179</v>
      </c>
      <c r="K91" s="33">
        <v>1</v>
      </c>
      <c r="L91" s="33">
        <v>0</v>
      </c>
      <c r="M91" s="33">
        <v>0</v>
      </c>
      <c r="N91" s="33">
        <v>0</v>
      </c>
      <c r="O91" s="33">
        <v>0</v>
      </c>
      <c r="P91" s="33">
        <v>0</v>
      </c>
      <c r="Q91" s="33">
        <f t="shared" si="72"/>
        <v>1</v>
      </c>
      <c r="R91" s="36">
        <v>6956</v>
      </c>
      <c r="S91" s="36">
        <f t="shared" si="73"/>
        <v>6956</v>
      </c>
      <c r="T91" s="36">
        <f t="shared" si="74"/>
        <v>0</v>
      </c>
      <c r="U91" s="36">
        <f t="shared" si="75"/>
        <v>0</v>
      </c>
      <c r="V91" s="36">
        <f t="shared" si="76"/>
        <v>0</v>
      </c>
      <c r="W91" s="36">
        <f t="shared" si="77"/>
        <v>0</v>
      </c>
      <c r="X91" s="36">
        <f t="shared" si="78"/>
        <v>0</v>
      </c>
      <c r="Y91" s="36">
        <f t="shared" si="79"/>
        <v>6956</v>
      </c>
      <c r="Z91" s="33" t="s">
        <v>113</v>
      </c>
      <c r="AA91" s="33" t="s">
        <v>39</v>
      </c>
      <c r="AB91" s="33" t="s">
        <v>40</v>
      </c>
      <c r="AC91" s="22">
        <f t="shared" si="80"/>
        <v>0</v>
      </c>
    </row>
    <row r="92" spans="1:29">
      <c r="A92" s="44">
        <v>88</v>
      </c>
      <c r="B92" s="70"/>
      <c r="C92" s="77"/>
      <c r="D92" s="33" t="s">
        <v>118</v>
      </c>
      <c r="E92" s="33" t="s">
        <v>119</v>
      </c>
      <c r="F92" s="33" t="s">
        <v>149</v>
      </c>
      <c r="G92" s="33" t="s">
        <v>150</v>
      </c>
      <c r="H92" s="33" t="s">
        <v>35</v>
      </c>
      <c r="I92" s="34" t="s">
        <v>180</v>
      </c>
      <c r="J92" s="35" t="s">
        <v>9</v>
      </c>
      <c r="K92" s="33">
        <v>5</v>
      </c>
      <c r="L92" s="33">
        <v>0</v>
      </c>
      <c r="M92" s="33">
        <v>0</v>
      </c>
      <c r="N92" s="33">
        <v>0</v>
      </c>
      <c r="O92" s="33">
        <v>0</v>
      </c>
      <c r="P92" s="33">
        <v>0</v>
      </c>
      <c r="Q92" s="33">
        <f t="shared" si="72"/>
        <v>5</v>
      </c>
      <c r="R92" s="36">
        <v>30000</v>
      </c>
      <c r="S92" s="36">
        <f t="shared" si="73"/>
        <v>150000</v>
      </c>
      <c r="T92" s="36">
        <f t="shared" si="74"/>
        <v>0</v>
      </c>
      <c r="U92" s="36">
        <f t="shared" si="75"/>
        <v>0</v>
      </c>
      <c r="V92" s="36">
        <f t="shared" si="76"/>
        <v>0</v>
      </c>
      <c r="W92" s="36">
        <f t="shared" si="77"/>
        <v>0</v>
      </c>
      <c r="X92" s="36">
        <f t="shared" si="78"/>
        <v>0</v>
      </c>
      <c r="Y92" s="36">
        <f t="shared" si="79"/>
        <v>150000</v>
      </c>
      <c r="Z92" s="33" t="s">
        <v>113</v>
      </c>
      <c r="AA92" s="33" t="s">
        <v>39</v>
      </c>
      <c r="AB92" s="33" t="s">
        <v>40</v>
      </c>
      <c r="AC92" s="22">
        <f t="shared" si="80"/>
        <v>0</v>
      </c>
    </row>
    <row r="93" spans="1:29">
      <c r="A93" s="44">
        <v>89</v>
      </c>
      <c r="B93" s="70"/>
      <c r="C93" s="77"/>
      <c r="D93" s="33" t="s">
        <v>118</v>
      </c>
      <c r="E93" s="33" t="s">
        <v>119</v>
      </c>
      <c r="F93" s="33" t="s">
        <v>149</v>
      </c>
      <c r="G93" s="33" t="s">
        <v>150</v>
      </c>
      <c r="H93" s="33" t="s">
        <v>35</v>
      </c>
      <c r="I93" s="34" t="s">
        <v>181</v>
      </c>
      <c r="J93" s="35" t="s">
        <v>9</v>
      </c>
      <c r="K93" s="33">
        <v>7</v>
      </c>
      <c r="L93" s="33">
        <v>0</v>
      </c>
      <c r="M93" s="33">
        <v>0</v>
      </c>
      <c r="N93" s="33">
        <v>0</v>
      </c>
      <c r="O93" s="33">
        <v>0</v>
      </c>
      <c r="P93" s="33">
        <v>0</v>
      </c>
      <c r="Q93" s="33">
        <f t="shared" si="72"/>
        <v>7</v>
      </c>
      <c r="R93" s="36">
        <v>5000</v>
      </c>
      <c r="S93" s="36">
        <f t="shared" si="73"/>
        <v>35000</v>
      </c>
      <c r="T93" s="36">
        <f t="shared" si="74"/>
        <v>0</v>
      </c>
      <c r="U93" s="36">
        <f t="shared" si="75"/>
        <v>0</v>
      </c>
      <c r="V93" s="36">
        <f t="shared" si="76"/>
        <v>0</v>
      </c>
      <c r="W93" s="36">
        <f t="shared" si="77"/>
        <v>0</v>
      </c>
      <c r="X93" s="36">
        <f t="shared" si="78"/>
        <v>0</v>
      </c>
      <c r="Y93" s="36">
        <f t="shared" si="79"/>
        <v>35000</v>
      </c>
      <c r="Z93" s="33" t="s">
        <v>113</v>
      </c>
      <c r="AA93" s="33" t="s">
        <v>39</v>
      </c>
      <c r="AB93" s="33" t="s">
        <v>40</v>
      </c>
      <c r="AC93" s="22">
        <f t="shared" si="80"/>
        <v>0</v>
      </c>
    </row>
    <row r="94" spans="1:29">
      <c r="A94" s="44">
        <v>90</v>
      </c>
      <c r="B94" s="70"/>
      <c r="C94" s="77"/>
      <c r="D94" s="33" t="s">
        <v>118</v>
      </c>
      <c r="E94" s="33" t="s">
        <v>119</v>
      </c>
      <c r="F94" s="33" t="s">
        <v>149</v>
      </c>
      <c r="G94" s="33" t="s">
        <v>150</v>
      </c>
      <c r="H94" s="33" t="s">
        <v>35</v>
      </c>
      <c r="I94" s="34" t="s">
        <v>182</v>
      </c>
      <c r="J94" s="35" t="s">
        <v>47</v>
      </c>
      <c r="K94" s="33">
        <v>12</v>
      </c>
      <c r="L94" s="33">
        <v>12</v>
      </c>
      <c r="M94" s="33">
        <v>12</v>
      </c>
      <c r="N94" s="33">
        <v>12</v>
      </c>
      <c r="O94" s="33">
        <v>12</v>
      </c>
      <c r="P94" s="33">
        <v>12</v>
      </c>
      <c r="Q94" s="33">
        <f t="shared" si="72"/>
        <v>72</v>
      </c>
      <c r="R94" s="36">
        <v>2292</v>
      </c>
      <c r="S94" s="36">
        <f t="shared" si="73"/>
        <v>27504</v>
      </c>
      <c r="T94" s="36">
        <f t="shared" si="74"/>
        <v>27504</v>
      </c>
      <c r="U94" s="36">
        <f t="shared" si="75"/>
        <v>27504</v>
      </c>
      <c r="V94" s="36">
        <f t="shared" si="76"/>
        <v>27504</v>
      </c>
      <c r="W94" s="36">
        <f t="shared" si="77"/>
        <v>27504</v>
      </c>
      <c r="X94" s="36">
        <f t="shared" si="78"/>
        <v>27504</v>
      </c>
      <c r="Y94" s="36">
        <f t="shared" si="79"/>
        <v>165024</v>
      </c>
      <c r="Z94" s="33" t="s">
        <v>53</v>
      </c>
      <c r="AA94" s="33" t="s">
        <v>39</v>
      </c>
      <c r="AB94" s="33" t="s">
        <v>40</v>
      </c>
      <c r="AC94" s="22">
        <f t="shared" si="80"/>
        <v>0</v>
      </c>
    </row>
    <row r="95" spans="1:29">
      <c r="A95" s="44">
        <v>91</v>
      </c>
      <c r="B95" s="70"/>
      <c r="C95" s="77"/>
      <c r="D95" s="33" t="s">
        <v>118</v>
      </c>
      <c r="E95" s="33" t="s">
        <v>119</v>
      </c>
      <c r="F95" s="33" t="s">
        <v>149</v>
      </c>
      <c r="G95" s="33" t="s">
        <v>150</v>
      </c>
      <c r="H95" s="33" t="s">
        <v>35</v>
      </c>
      <c r="I95" s="34" t="s">
        <v>183</v>
      </c>
      <c r="J95" s="35" t="s">
        <v>179</v>
      </c>
      <c r="K95" s="33">
        <v>1</v>
      </c>
      <c r="L95" s="33">
        <v>1</v>
      </c>
      <c r="M95" s="33">
        <v>0</v>
      </c>
      <c r="N95" s="33">
        <v>1</v>
      </c>
      <c r="O95" s="33">
        <v>1</v>
      </c>
      <c r="P95" s="33">
        <v>1</v>
      </c>
      <c r="Q95" s="33">
        <f t="shared" si="72"/>
        <v>5</v>
      </c>
      <c r="R95" s="36">
        <v>1000</v>
      </c>
      <c r="S95" s="36">
        <f t="shared" si="73"/>
        <v>1000</v>
      </c>
      <c r="T95" s="36">
        <f t="shared" si="74"/>
        <v>1000</v>
      </c>
      <c r="U95" s="36">
        <f t="shared" si="75"/>
        <v>0</v>
      </c>
      <c r="V95" s="36">
        <f t="shared" si="76"/>
        <v>1000</v>
      </c>
      <c r="W95" s="36">
        <f t="shared" si="77"/>
        <v>1000</v>
      </c>
      <c r="X95" s="36">
        <f t="shared" si="78"/>
        <v>1000</v>
      </c>
      <c r="Y95" s="36">
        <f t="shared" si="79"/>
        <v>5000</v>
      </c>
      <c r="Z95" s="33" t="s">
        <v>113</v>
      </c>
      <c r="AA95" s="33" t="s">
        <v>39</v>
      </c>
      <c r="AB95" s="33" t="s">
        <v>40</v>
      </c>
      <c r="AC95" s="22">
        <f t="shared" si="80"/>
        <v>0</v>
      </c>
    </row>
    <row r="96" spans="1:29">
      <c r="A96" s="44">
        <v>92</v>
      </c>
      <c r="B96" s="70"/>
      <c r="C96" s="77"/>
      <c r="D96" s="37" t="s">
        <v>118</v>
      </c>
      <c r="E96" s="37" t="s">
        <v>119</v>
      </c>
      <c r="F96" s="37" t="s">
        <v>184</v>
      </c>
      <c r="G96" s="37" t="s">
        <v>185</v>
      </c>
      <c r="H96" s="37" t="s">
        <v>35</v>
      </c>
      <c r="I96" s="38" t="s">
        <v>186</v>
      </c>
      <c r="J96" s="39" t="s">
        <v>9</v>
      </c>
      <c r="K96" s="37">
        <v>0</v>
      </c>
      <c r="L96" s="37">
        <v>30</v>
      </c>
      <c r="M96" s="41">
        <f>$L96*0.45</f>
        <v>13.5</v>
      </c>
      <c r="N96" s="41">
        <f>$L96*0.45</f>
        <v>13.5</v>
      </c>
      <c r="O96" s="41">
        <f>$L96*0.45</f>
        <v>13.5</v>
      </c>
      <c r="P96" s="41">
        <f>$L96*0.45</f>
        <v>13.5</v>
      </c>
      <c r="Q96" s="41">
        <f t="shared" si="72"/>
        <v>84</v>
      </c>
      <c r="R96" s="40">
        <v>17000</v>
      </c>
      <c r="S96" s="40">
        <f t="shared" si="73"/>
        <v>0</v>
      </c>
      <c r="T96" s="40">
        <f t="shared" si="74"/>
        <v>510000</v>
      </c>
      <c r="U96" s="40">
        <f t="shared" si="75"/>
        <v>229500</v>
      </c>
      <c r="V96" s="40">
        <f t="shared" si="76"/>
        <v>229500</v>
      </c>
      <c r="W96" s="40">
        <f t="shared" si="77"/>
        <v>229500</v>
      </c>
      <c r="X96" s="40">
        <f t="shared" si="78"/>
        <v>229500</v>
      </c>
      <c r="Y96" s="40">
        <f t="shared" si="79"/>
        <v>1428000</v>
      </c>
      <c r="Z96" s="37" t="s">
        <v>45</v>
      </c>
      <c r="AA96" s="37" t="s">
        <v>39</v>
      </c>
      <c r="AB96" s="37" t="s">
        <v>74</v>
      </c>
      <c r="AC96" s="22">
        <f t="shared" si="80"/>
        <v>0</v>
      </c>
    </row>
    <row r="97" spans="1:29" s="61" customFormat="1">
      <c r="A97" s="59">
        <v>93</v>
      </c>
      <c r="B97" s="70"/>
      <c r="C97" s="77"/>
      <c r="D97" s="37" t="s">
        <v>118</v>
      </c>
      <c r="E97" s="37" t="s">
        <v>119</v>
      </c>
      <c r="F97" s="37" t="s">
        <v>184</v>
      </c>
      <c r="G97" s="37" t="s">
        <v>185</v>
      </c>
      <c r="H97" s="37" t="s">
        <v>74</v>
      </c>
      <c r="I97" s="38" t="s">
        <v>187</v>
      </c>
      <c r="J97" s="39" t="s">
        <v>84</v>
      </c>
      <c r="K97" s="37">
        <v>60</v>
      </c>
      <c r="L97" s="37">
        <v>60</v>
      </c>
      <c r="M97" s="37">
        <v>60</v>
      </c>
      <c r="N97" s="37">
        <v>60</v>
      </c>
      <c r="O97" s="37">
        <v>60</v>
      </c>
      <c r="P97" s="37">
        <v>60</v>
      </c>
      <c r="Q97" s="41">
        <f>SUM(K97:P97)</f>
        <v>360</v>
      </c>
      <c r="R97" s="40">
        <v>450</v>
      </c>
      <c r="S97" s="40">
        <f t="shared" si="73"/>
        <v>27000</v>
      </c>
      <c r="T97" s="40">
        <f t="shared" si="74"/>
        <v>27000</v>
      </c>
      <c r="U97" s="40">
        <f>M97*$R97</f>
        <v>27000</v>
      </c>
      <c r="V97" s="40">
        <f t="shared" si="76"/>
        <v>27000</v>
      </c>
      <c r="W97" s="40">
        <f t="shared" si="77"/>
        <v>27000</v>
      </c>
      <c r="X97" s="40">
        <f t="shared" si="78"/>
        <v>27000</v>
      </c>
      <c r="Y97" s="40">
        <f t="shared" si="79"/>
        <v>162000</v>
      </c>
      <c r="Z97" s="37" t="s">
        <v>68</v>
      </c>
      <c r="AA97" s="37" t="s">
        <v>85</v>
      </c>
      <c r="AB97" s="37" t="s">
        <v>74</v>
      </c>
      <c r="AC97" s="60">
        <f t="shared" si="80"/>
        <v>0</v>
      </c>
    </row>
    <row r="98" spans="1:29" s="61" customFormat="1">
      <c r="A98" s="59">
        <v>93</v>
      </c>
      <c r="B98" s="70"/>
      <c r="C98" s="77"/>
      <c r="D98" s="37" t="s">
        <v>118</v>
      </c>
      <c r="E98" s="37" t="s">
        <v>119</v>
      </c>
      <c r="F98" s="37" t="s">
        <v>184</v>
      </c>
      <c r="G98" s="37" t="s">
        <v>185</v>
      </c>
      <c r="H98" s="37" t="s">
        <v>74</v>
      </c>
      <c r="I98" s="38" t="s">
        <v>188</v>
      </c>
      <c r="J98" s="39" t="s">
        <v>87</v>
      </c>
      <c r="K98" s="37">
        <v>1</v>
      </c>
      <c r="L98" s="37">
        <v>1</v>
      </c>
      <c r="M98" s="37">
        <v>1</v>
      </c>
      <c r="N98" s="37">
        <v>1</v>
      </c>
      <c r="O98" s="37">
        <v>1</v>
      </c>
      <c r="P98" s="37">
        <v>1</v>
      </c>
      <c r="Q98" s="37">
        <f>SUM(K98:P98)</f>
        <v>6</v>
      </c>
      <c r="R98" s="40">
        <v>13000</v>
      </c>
      <c r="S98" s="40">
        <f t="shared" si="73"/>
        <v>13000</v>
      </c>
      <c r="T98" s="40">
        <f t="shared" si="74"/>
        <v>13000</v>
      </c>
      <c r="U98" s="40">
        <f t="shared" si="75"/>
        <v>13000</v>
      </c>
      <c r="V98" s="40">
        <f t="shared" si="76"/>
        <v>13000</v>
      </c>
      <c r="W98" s="40">
        <f t="shared" si="77"/>
        <v>13000</v>
      </c>
      <c r="X98" s="40">
        <f t="shared" si="78"/>
        <v>13000</v>
      </c>
      <c r="Y98" s="40">
        <f t="shared" si="79"/>
        <v>78000</v>
      </c>
      <c r="Z98" s="37" t="s">
        <v>43</v>
      </c>
      <c r="AA98" s="37" t="s">
        <v>85</v>
      </c>
      <c r="AB98" s="37" t="s">
        <v>74</v>
      </c>
      <c r="AC98" s="60">
        <f t="shared" si="80"/>
        <v>0</v>
      </c>
    </row>
    <row r="99" spans="1:29">
      <c r="A99" s="44">
        <v>94</v>
      </c>
      <c r="B99" s="70"/>
      <c r="C99" s="77"/>
      <c r="D99" s="33" t="s">
        <v>118</v>
      </c>
      <c r="E99" s="33" t="s">
        <v>119</v>
      </c>
      <c r="F99" s="33" t="s">
        <v>189</v>
      </c>
      <c r="G99" s="33" t="s">
        <v>190</v>
      </c>
      <c r="H99" s="33" t="s">
        <v>35</v>
      </c>
      <c r="I99" s="34" t="s">
        <v>191</v>
      </c>
      <c r="J99" s="35" t="s">
        <v>9</v>
      </c>
      <c r="K99" s="33">
        <v>0</v>
      </c>
      <c r="L99" s="33">
        <v>16</v>
      </c>
      <c r="M99" s="42">
        <f>$L99*0.45</f>
        <v>7.2</v>
      </c>
      <c r="N99" s="42">
        <f>$L99*0.45</f>
        <v>7.2</v>
      </c>
      <c r="O99" s="42">
        <f>$L99*0.45</f>
        <v>7.2</v>
      </c>
      <c r="P99" s="42">
        <f>$L99*0.45</f>
        <v>7.2</v>
      </c>
      <c r="Q99" s="33">
        <f t="shared" si="72"/>
        <v>44.800000000000004</v>
      </c>
      <c r="R99" s="36">
        <v>17000</v>
      </c>
      <c r="S99" s="36">
        <f t="shared" si="73"/>
        <v>0</v>
      </c>
      <c r="T99" s="36">
        <f t="shared" si="74"/>
        <v>272000</v>
      </c>
      <c r="U99" s="36">
        <f t="shared" si="75"/>
        <v>122400</v>
      </c>
      <c r="V99" s="36">
        <f t="shared" si="76"/>
        <v>122400</v>
      </c>
      <c r="W99" s="36">
        <f t="shared" si="77"/>
        <v>122400</v>
      </c>
      <c r="X99" s="36">
        <f t="shared" si="78"/>
        <v>122400</v>
      </c>
      <c r="Y99" s="36">
        <f t="shared" si="79"/>
        <v>761600</v>
      </c>
      <c r="Z99" s="33" t="s">
        <v>45</v>
      </c>
      <c r="AA99" s="33" t="s">
        <v>39</v>
      </c>
      <c r="AB99" s="33" t="s">
        <v>138</v>
      </c>
      <c r="AC99" s="22">
        <f t="shared" si="80"/>
        <v>0</v>
      </c>
    </row>
    <row r="100" spans="1:29" s="61" customFormat="1">
      <c r="A100" s="59">
        <v>95</v>
      </c>
      <c r="B100" s="70"/>
      <c r="C100" s="77"/>
      <c r="D100" s="33" t="s">
        <v>118</v>
      </c>
      <c r="E100" s="33" t="s">
        <v>119</v>
      </c>
      <c r="F100" s="33" t="s">
        <v>189</v>
      </c>
      <c r="G100" s="33" t="s">
        <v>190</v>
      </c>
      <c r="H100" s="33" t="s">
        <v>138</v>
      </c>
      <c r="I100" s="34" t="s">
        <v>192</v>
      </c>
      <c r="J100" s="35" t="s">
        <v>84</v>
      </c>
      <c r="K100" s="33">
        <v>0</v>
      </c>
      <c r="L100" s="33">
        <v>40</v>
      </c>
      <c r="M100" s="33">
        <v>34</v>
      </c>
      <c r="N100" s="42">
        <v>31</v>
      </c>
      <c r="O100" s="33">
        <v>31</v>
      </c>
      <c r="P100" s="64">
        <v>30.666</v>
      </c>
      <c r="Q100" s="64">
        <f>SUM(K100:P100)</f>
        <v>166.666</v>
      </c>
      <c r="R100" s="36">
        <v>450</v>
      </c>
      <c r="S100" s="36">
        <f t="shared" si="73"/>
        <v>0</v>
      </c>
      <c r="T100" s="36">
        <f t="shared" si="74"/>
        <v>18000</v>
      </c>
      <c r="U100" s="36">
        <f t="shared" si="75"/>
        <v>15300</v>
      </c>
      <c r="V100" s="36">
        <f t="shared" si="76"/>
        <v>13950</v>
      </c>
      <c r="W100" s="36">
        <f t="shared" si="77"/>
        <v>13950</v>
      </c>
      <c r="X100" s="36">
        <f t="shared" si="78"/>
        <v>13799.7</v>
      </c>
      <c r="Y100" s="36">
        <f t="shared" si="79"/>
        <v>74999.7</v>
      </c>
      <c r="Z100" s="33" t="s">
        <v>68</v>
      </c>
      <c r="AA100" s="33" t="s">
        <v>85</v>
      </c>
      <c r="AB100" s="33" t="s">
        <v>138</v>
      </c>
      <c r="AC100" s="60">
        <v>0</v>
      </c>
    </row>
    <row r="101" spans="1:29">
      <c r="A101" s="44">
        <v>96</v>
      </c>
      <c r="B101" s="70"/>
      <c r="C101" s="77"/>
      <c r="D101" s="37" t="s">
        <v>118</v>
      </c>
      <c r="E101" s="37" t="s">
        <v>119</v>
      </c>
      <c r="F101" s="37" t="s">
        <v>193</v>
      </c>
      <c r="G101" s="37" t="s">
        <v>194</v>
      </c>
      <c r="H101" s="37" t="s">
        <v>35</v>
      </c>
      <c r="I101" s="38" t="s">
        <v>195</v>
      </c>
      <c r="J101" s="39" t="s">
        <v>9</v>
      </c>
      <c r="K101" s="37">
        <v>0</v>
      </c>
      <c r="L101" s="37">
        <v>3</v>
      </c>
      <c r="M101" s="37">
        <v>0</v>
      </c>
      <c r="N101" s="37">
        <v>0</v>
      </c>
      <c r="O101" s="37">
        <v>0</v>
      </c>
      <c r="P101" s="37">
        <v>0</v>
      </c>
      <c r="Q101" s="37">
        <f t="shared" si="72"/>
        <v>3</v>
      </c>
      <c r="R101" s="40">
        <v>17000</v>
      </c>
      <c r="S101" s="40">
        <f t="shared" si="73"/>
        <v>0</v>
      </c>
      <c r="T101" s="40">
        <f t="shared" si="74"/>
        <v>51000</v>
      </c>
      <c r="U101" s="40">
        <f t="shared" si="75"/>
        <v>0</v>
      </c>
      <c r="V101" s="40">
        <f t="shared" si="76"/>
        <v>0</v>
      </c>
      <c r="W101" s="40">
        <f t="shared" si="77"/>
        <v>0</v>
      </c>
      <c r="X101" s="40">
        <f t="shared" si="78"/>
        <v>0</v>
      </c>
      <c r="Y101" s="40">
        <f t="shared" si="79"/>
        <v>51000</v>
      </c>
      <c r="Z101" s="37" t="s">
        <v>45</v>
      </c>
      <c r="AA101" s="37" t="s">
        <v>39</v>
      </c>
      <c r="AB101" s="37" t="s">
        <v>40</v>
      </c>
      <c r="AC101" s="22">
        <f t="shared" si="80"/>
        <v>0</v>
      </c>
    </row>
    <row r="102" spans="1:29">
      <c r="A102" s="44">
        <v>97</v>
      </c>
      <c r="B102" s="70"/>
      <c r="C102" s="77"/>
      <c r="D102" s="33" t="s">
        <v>118</v>
      </c>
      <c r="E102" s="33" t="s">
        <v>119</v>
      </c>
      <c r="F102" s="33" t="s">
        <v>196</v>
      </c>
      <c r="G102" s="33" t="s">
        <v>197</v>
      </c>
      <c r="H102" s="33" t="s">
        <v>35</v>
      </c>
      <c r="I102" s="34" t="s">
        <v>198</v>
      </c>
      <c r="J102" s="35" t="s">
        <v>9</v>
      </c>
      <c r="K102" s="33">
        <v>0</v>
      </c>
      <c r="L102" s="33">
        <v>4</v>
      </c>
      <c r="M102" s="33">
        <v>4</v>
      </c>
      <c r="N102" s="33">
        <v>4</v>
      </c>
      <c r="O102" s="33">
        <v>4</v>
      </c>
      <c r="P102" s="33">
        <v>4</v>
      </c>
      <c r="Q102" s="33">
        <f t="shared" si="72"/>
        <v>20</v>
      </c>
      <c r="R102" s="36">
        <v>20000</v>
      </c>
      <c r="S102" s="36">
        <f t="shared" si="73"/>
        <v>0</v>
      </c>
      <c r="T102" s="36">
        <f t="shared" si="74"/>
        <v>80000</v>
      </c>
      <c r="U102" s="36">
        <f t="shared" si="75"/>
        <v>80000</v>
      </c>
      <c r="V102" s="36">
        <f t="shared" si="76"/>
        <v>80000</v>
      </c>
      <c r="W102" s="36">
        <f t="shared" si="77"/>
        <v>80000</v>
      </c>
      <c r="X102" s="36">
        <f t="shared" si="78"/>
        <v>80000</v>
      </c>
      <c r="Y102" s="36">
        <f t="shared" si="79"/>
        <v>400000</v>
      </c>
      <c r="Z102" s="33" t="s">
        <v>45</v>
      </c>
      <c r="AA102" s="33" t="s">
        <v>39</v>
      </c>
      <c r="AB102" s="33" t="s">
        <v>74</v>
      </c>
      <c r="AC102" s="22">
        <f t="shared" si="80"/>
        <v>0</v>
      </c>
    </row>
    <row r="103" spans="1:29">
      <c r="A103" s="44">
        <v>98</v>
      </c>
      <c r="B103" s="70"/>
      <c r="C103" s="77"/>
      <c r="D103" s="37" t="s">
        <v>199</v>
      </c>
      <c r="E103" s="37" t="s">
        <v>200</v>
      </c>
      <c r="F103" s="37" t="s">
        <v>201</v>
      </c>
      <c r="G103" s="37" t="s">
        <v>202</v>
      </c>
      <c r="H103" s="37" t="s">
        <v>35</v>
      </c>
      <c r="I103" s="38" t="s">
        <v>203</v>
      </c>
      <c r="J103" s="39" t="s">
        <v>179</v>
      </c>
      <c r="K103" s="37">
        <v>2</v>
      </c>
      <c r="L103" s="37">
        <v>2</v>
      </c>
      <c r="M103" s="37">
        <v>0</v>
      </c>
      <c r="N103" s="37">
        <v>0</v>
      </c>
      <c r="O103" s="37">
        <v>2</v>
      </c>
      <c r="P103" s="37">
        <v>0</v>
      </c>
      <c r="Q103" s="37">
        <f t="shared" si="72"/>
        <v>6</v>
      </c>
      <c r="R103" s="40">
        <v>1200</v>
      </c>
      <c r="S103" s="40">
        <f t="shared" si="73"/>
        <v>2400</v>
      </c>
      <c r="T103" s="40">
        <f t="shared" si="74"/>
        <v>2400</v>
      </c>
      <c r="U103" s="40">
        <f t="shared" si="75"/>
        <v>0</v>
      </c>
      <c r="V103" s="40">
        <f t="shared" si="76"/>
        <v>0</v>
      </c>
      <c r="W103" s="40">
        <f t="shared" si="77"/>
        <v>2400</v>
      </c>
      <c r="X103" s="40">
        <f t="shared" si="78"/>
        <v>0</v>
      </c>
      <c r="Y103" s="40">
        <f t="shared" si="79"/>
        <v>7200</v>
      </c>
      <c r="Z103" s="37" t="s">
        <v>45</v>
      </c>
      <c r="AA103" s="37" t="s">
        <v>39</v>
      </c>
      <c r="AB103" s="37" t="s">
        <v>74</v>
      </c>
      <c r="AC103" s="22">
        <f t="shared" si="80"/>
        <v>0</v>
      </c>
    </row>
    <row r="104" spans="1:29">
      <c r="A104" s="44">
        <v>99</v>
      </c>
      <c r="B104" s="70"/>
      <c r="C104" s="77"/>
      <c r="D104" s="37" t="s">
        <v>199</v>
      </c>
      <c r="E104" s="37" t="s">
        <v>200</v>
      </c>
      <c r="F104" s="37" t="s">
        <v>201</v>
      </c>
      <c r="G104" s="37" t="s">
        <v>202</v>
      </c>
      <c r="H104" s="37" t="s">
        <v>35</v>
      </c>
      <c r="I104" s="38" t="s">
        <v>204</v>
      </c>
      <c r="J104" s="39" t="s">
        <v>37</v>
      </c>
      <c r="K104" s="37">
        <v>160</v>
      </c>
      <c r="L104" s="37">
        <v>45</v>
      </c>
      <c r="M104" s="37">
        <v>0</v>
      </c>
      <c r="N104" s="37">
        <v>0</v>
      </c>
      <c r="O104" s="37">
        <v>30</v>
      </c>
      <c r="P104" s="37">
        <v>0</v>
      </c>
      <c r="Q104" s="37">
        <f t="shared" si="72"/>
        <v>235</v>
      </c>
      <c r="R104" s="40">
        <v>300</v>
      </c>
      <c r="S104" s="40">
        <f t="shared" si="73"/>
        <v>48000</v>
      </c>
      <c r="T104" s="40">
        <f t="shared" si="74"/>
        <v>13500</v>
      </c>
      <c r="U104" s="40">
        <f t="shared" si="75"/>
        <v>0</v>
      </c>
      <c r="V104" s="40">
        <f t="shared" si="76"/>
        <v>0</v>
      </c>
      <c r="W104" s="40">
        <f t="shared" si="77"/>
        <v>9000</v>
      </c>
      <c r="X104" s="40">
        <f t="shared" si="78"/>
        <v>0</v>
      </c>
      <c r="Y104" s="40">
        <f t="shared" si="79"/>
        <v>70500</v>
      </c>
      <c r="Z104" s="37" t="s">
        <v>38</v>
      </c>
      <c r="AA104" s="37" t="s">
        <v>39</v>
      </c>
      <c r="AB104" s="37" t="s">
        <v>74</v>
      </c>
      <c r="AC104" s="22">
        <f t="shared" si="80"/>
        <v>0</v>
      </c>
    </row>
    <row r="105" spans="1:29">
      <c r="A105" s="44">
        <v>100</v>
      </c>
      <c r="B105" s="70"/>
      <c r="C105" s="77"/>
      <c r="D105" s="37" t="s">
        <v>199</v>
      </c>
      <c r="E105" s="37" t="s">
        <v>200</v>
      </c>
      <c r="F105" s="37" t="s">
        <v>201</v>
      </c>
      <c r="G105" s="37" t="s">
        <v>202</v>
      </c>
      <c r="H105" s="37" t="s">
        <v>35</v>
      </c>
      <c r="I105" s="38" t="s">
        <v>205</v>
      </c>
      <c r="J105" s="39" t="s">
        <v>42</v>
      </c>
      <c r="K105" s="37">
        <v>3</v>
      </c>
      <c r="L105" s="37">
        <v>1</v>
      </c>
      <c r="M105" s="37">
        <v>0</v>
      </c>
      <c r="N105" s="37">
        <v>0</v>
      </c>
      <c r="O105" s="37">
        <v>2</v>
      </c>
      <c r="P105" s="37">
        <v>0</v>
      </c>
      <c r="Q105" s="37">
        <f t="shared" si="72"/>
        <v>6</v>
      </c>
      <c r="R105" s="40">
        <v>2500</v>
      </c>
      <c r="S105" s="40">
        <f t="shared" si="73"/>
        <v>7500</v>
      </c>
      <c r="T105" s="40">
        <f t="shared" si="74"/>
        <v>2500</v>
      </c>
      <c r="U105" s="40">
        <f t="shared" si="75"/>
        <v>0</v>
      </c>
      <c r="V105" s="40">
        <f t="shared" si="76"/>
        <v>0</v>
      </c>
      <c r="W105" s="40">
        <f t="shared" si="77"/>
        <v>5000</v>
      </c>
      <c r="X105" s="40">
        <f t="shared" si="78"/>
        <v>0</v>
      </c>
      <c r="Y105" s="40">
        <f t="shared" si="79"/>
        <v>15000</v>
      </c>
      <c r="Z105" s="37" t="s">
        <v>43</v>
      </c>
      <c r="AA105" s="37" t="s">
        <v>39</v>
      </c>
      <c r="AB105" s="37" t="s">
        <v>74</v>
      </c>
      <c r="AC105" s="22">
        <f t="shared" si="80"/>
        <v>0</v>
      </c>
    </row>
    <row r="106" spans="1:29">
      <c r="A106" s="44">
        <v>101</v>
      </c>
      <c r="B106" s="70"/>
      <c r="C106" s="77"/>
      <c r="D106" s="33" t="s">
        <v>199</v>
      </c>
      <c r="E106" s="33" t="s">
        <v>200</v>
      </c>
      <c r="F106" s="33" t="s">
        <v>206</v>
      </c>
      <c r="G106" s="33" t="s">
        <v>207</v>
      </c>
      <c r="H106" s="33" t="s">
        <v>35</v>
      </c>
      <c r="I106" s="34" t="s">
        <v>208</v>
      </c>
      <c r="J106" s="35" t="s">
        <v>9</v>
      </c>
      <c r="K106" s="33">
        <v>0</v>
      </c>
      <c r="L106" s="33">
        <v>38</v>
      </c>
      <c r="M106" s="33">
        <v>0</v>
      </c>
      <c r="N106" s="33">
        <v>38</v>
      </c>
      <c r="O106" s="33">
        <v>0</v>
      </c>
      <c r="P106" s="33">
        <v>38</v>
      </c>
      <c r="Q106" s="33">
        <f t="shared" si="72"/>
        <v>114</v>
      </c>
      <c r="R106" s="36">
        <v>70</v>
      </c>
      <c r="S106" s="36">
        <f t="shared" si="73"/>
        <v>0</v>
      </c>
      <c r="T106" s="36">
        <f t="shared" si="74"/>
        <v>2660</v>
      </c>
      <c r="U106" s="36">
        <f t="shared" si="75"/>
        <v>0</v>
      </c>
      <c r="V106" s="36">
        <f t="shared" si="76"/>
        <v>2660</v>
      </c>
      <c r="W106" s="36">
        <f t="shared" si="77"/>
        <v>0</v>
      </c>
      <c r="X106" s="36">
        <f t="shared" si="78"/>
        <v>2660</v>
      </c>
      <c r="Y106" s="36">
        <f t="shared" si="79"/>
        <v>7980</v>
      </c>
      <c r="Z106" s="33" t="s">
        <v>45</v>
      </c>
      <c r="AA106" s="33" t="s">
        <v>39</v>
      </c>
      <c r="AB106" s="33" t="s">
        <v>74</v>
      </c>
      <c r="AC106" s="22">
        <f t="shared" si="80"/>
        <v>0</v>
      </c>
    </row>
    <row r="107" spans="1:29">
      <c r="A107" s="44">
        <v>102</v>
      </c>
      <c r="B107" s="70"/>
      <c r="C107" s="77"/>
      <c r="D107" s="33" t="s">
        <v>199</v>
      </c>
      <c r="E107" s="33" t="s">
        <v>200</v>
      </c>
      <c r="F107" s="33" t="s">
        <v>206</v>
      </c>
      <c r="G107" s="33" t="s">
        <v>207</v>
      </c>
      <c r="H107" s="33" t="s">
        <v>35</v>
      </c>
      <c r="I107" s="34" t="s">
        <v>209</v>
      </c>
      <c r="J107" s="35" t="s">
        <v>42</v>
      </c>
      <c r="K107" s="33">
        <v>0</v>
      </c>
      <c r="L107" s="33">
        <v>2</v>
      </c>
      <c r="M107" s="33">
        <v>0</v>
      </c>
      <c r="N107" s="33">
        <v>2</v>
      </c>
      <c r="O107" s="33">
        <v>0</v>
      </c>
      <c r="P107" s="33">
        <v>2</v>
      </c>
      <c r="Q107" s="33">
        <f t="shared" si="72"/>
        <v>6</v>
      </c>
      <c r="R107" s="36">
        <v>2660</v>
      </c>
      <c r="S107" s="36">
        <f t="shared" si="73"/>
        <v>0</v>
      </c>
      <c r="T107" s="36">
        <f t="shared" si="74"/>
        <v>5320</v>
      </c>
      <c r="U107" s="36">
        <f t="shared" si="75"/>
        <v>0</v>
      </c>
      <c r="V107" s="36">
        <f t="shared" si="76"/>
        <v>5320</v>
      </c>
      <c r="W107" s="36">
        <f t="shared" si="77"/>
        <v>0</v>
      </c>
      <c r="X107" s="36">
        <f t="shared" si="78"/>
        <v>5320</v>
      </c>
      <c r="Y107" s="36">
        <f t="shared" si="79"/>
        <v>15960</v>
      </c>
      <c r="Z107" s="33" t="s">
        <v>43</v>
      </c>
      <c r="AA107" s="33" t="s">
        <v>39</v>
      </c>
      <c r="AB107" s="33" t="s">
        <v>74</v>
      </c>
      <c r="AC107" s="22">
        <f t="shared" si="80"/>
        <v>0</v>
      </c>
    </row>
    <row r="108" spans="1:29">
      <c r="A108" s="44">
        <v>103</v>
      </c>
      <c r="B108" s="70"/>
      <c r="C108" s="77"/>
      <c r="D108" s="37" t="s">
        <v>199</v>
      </c>
      <c r="E108" s="37" t="s">
        <v>200</v>
      </c>
      <c r="F108" s="37" t="s">
        <v>210</v>
      </c>
      <c r="G108" s="37" t="s">
        <v>211</v>
      </c>
      <c r="H108" s="37" t="s">
        <v>35</v>
      </c>
      <c r="I108" s="38" t="s">
        <v>212</v>
      </c>
      <c r="J108" s="39" t="s">
        <v>55</v>
      </c>
      <c r="K108" s="37">
        <v>0</v>
      </c>
      <c r="L108" s="37">
        <v>128</v>
      </c>
      <c r="M108" s="37">
        <v>128</v>
      </c>
      <c r="N108" s="37">
        <v>128</v>
      </c>
      <c r="O108" s="37">
        <v>128</v>
      </c>
      <c r="P108" s="37">
        <v>128</v>
      </c>
      <c r="Q108" s="37">
        <f t="shared" si="72"/>
        <v>640</v>
      </c>
      <c r="R108" s="40">
        <v>125</v>
      </c>
      <c r="S108" s="40">
        <f t="shared" si="73"/>
        <v>0</v>
      </c>
      <c r="T108" s="40">
        <f t="shared" si="74"/>
        <v>16000</v>
      </c>
      <c r="U108" s="40">
        <f t="shared" si="75"/>
        <v>16000</v>
      </c>
      <c r="V108" s="40">
        <f t="shared" si="76"/>
        <v>16000</v>
      </c>
      <c r="W108" s="40">
        <f t="shared" si="77"/>
        <v>16000</v>
      </c>
      <c r="X108" s="40">
        <f t="shared" si="78"/>
        <v>16000</v>
      </c>
      <c r="Y108" s="40">
        <f t="shared" si="79"/>
        <v>80000</v>
      </c>
      <c r="Z108" s="37" t="s">
        <v>45</v>
      </c>
      <c r="AA108" s="37" t="s">
        <v>39</v>
      </c>
      <c r="AB108" s="37" t="s">
        <v>74</v>
      </c>
      <c r="AC108" s="22">
        <f t="shared" si="80"/>
        <v>0</v>
      </c>
    </row>
    <row r="109" spans="1:29">
      <c r="A109" s="44">
        <v>104</v>
      </c>
      <c r="B109" s="70"/>
      <c r="C109" s="77"/>
      <c r="D109" s="37" t="s">
        <v>199</v>
      </c>
      <c r="E109" s="37" t="s">
        <v>200</v>
      </c>
      <c r="F109" s="37" t="s">
        <v>210</v>
      </c>
      <c r="G109" s="37" t="s">
        <v>211</v>
      </c>
      <c r="H109" s="37" t="s">
        <v>35</v>
      </c>
      <c r="I109" s="38" t="s">
        <v>213</v>
      </c>
      <c r="J109" s="39" t="s">
        <v>55</v>
      </c>
      <c r="K109" s="37">
        <v>0</v>
      </c>
      <c r="L109" s="37">
        <v>250</v>
      </c>
      <c r="M109" s="37">
        <v>250</v>
      </c>
      <c r="N109" s="37">
        <v>250</v>
      </c>
      <c r="O109" s="37">
        <v>250</v>
      </c>
      <c r="P109" s="37">
        <v>250</v>
      </c>
      <c r="Q109" s="37">
        <f t="shared" si="72"/>
        <v>1250</v>
      </c>
      <c r="R109" s="40">
        <v>105</v>
      </c>
      <c r="S109" s="40">
        <f t="shared" si="73"/>
        <v>0</v>
      </c>
      <c r="T109" s="40">
        <f t="shared" si="74"/>
        <v>26250</v>
      </c>
      <c r="U109" s="40">
        <f t="shared" si="75"/>
        <v>26250</v>
      </c>
      <c r="V109" s="40">
        <f t="shared" si="76"/>
        <v>26250</v>
      </c>
      <c r="W109" s="40">
        <f t="shared" si="77"/>
        <v>26250</v>
      </c>
      <c r="X109" s="40">
        <f t="shared" si="78"/>
        <v>26250</v>
      </c>
      <c r="Y109" s="40">
        <f t="shared" si="79"/>
        <v>131250</v>
      </c>
      <c r="Z109" s="37" t="s">
        <v>45</v>
      </c>
      <c r="AA109" s="37" t="s">
        <v>39</v>
      </c>
      <c r="AB109" s="37" t="s">
        <v>74</v>
      </c>
      <c r="AC109" s="22">
        <f t="shared" si="80"/>
        <v>0</v>
      </c>
    </row>
    <row r="110" spans="1:29" s="61" customFormat="1">
      <c r="A110" s="59">
        <v>105</v>
      </c>
      <c r="B110" s="70"/>
      <c r="C110" s="77"/>
      <c r="D110" s="37" t="s">
        <v>199</v>
      </c>
      <c r="E110" s="37" t="s">
        <v>200</v>
      </c>
      <c r="F110" s="37" t="s">
        <v>210</v>
      </c>
      <c r="G110" s="37" t="s">
        <v>211</v>
      </c>
      <c r="H110" s="37" t="s">
        <v>74</v>
      </c>
      <c r="I110" s="38" t="s">
        <v>214</v>
      </c>
      <c r="J110" s="39" t="s">
        <v>84</v>
      </c>
      <c r="K110" s="37">
        <v>0</v>
      </c>
      <c r="L110" s="37">
        <v>70</v>
      </c>
      <c r="M110" s="37">
        <v>70</v>
      </c>
      <c r="N110" s="37">
        <v>70</v>
      </c>
      <c r="O110" s="37">
        <v>70</v>
      </c>
      <c r="P110" s="37">
        <v>70</v>
      </c>
      <c r="Q110" s="37">
        <f t="shared" ref="Q110:Q112" si="81">SUM(K110:P110)</f>
        <v>350</v>
      </c>
      <c r="R110" s="40">
        <v>450</v>
      </c>
      <c r="S110" s="40">
        <f t="shared" si="73"/>
        <v>0</v>
      </c>
      <c r="T110" s="40">
        <f t="shared" si="74"/>
        <v>31500</v>
      </c>
      <c r="U110" s="40">
        <f t="shared" si="75"/>
        <v>31500</v>
      </c>
      <c r="V110" s="40">
        <f t="shared" si="76"/>
        <v>31500</v>
      </c>
      <c r="W110" s="40">
        <f t="shared" si="77"/>
        <v>31500</v>
      </c>
      <c r="X110" s="40">
        <f t="shared" si="78"/>
        <v>31500</v>
      </c>
      <c r="Y110" s="40">
        <f t="shared" si="79"/>
        <v>157500</v>
      </c>
      <c r="Z110" s="37" t="s">
        <v>68</v>
      </c>
      <c r="AA110" s="37" t="s">
        <v>85</v>
      </c>
      <c r="AB110" s="37" t="s">
        <v>74</v>
      </c>
      <c r="AC110" s="60">
        <f t="shared" si="80"/>
        <v>0</v>
      </c>
    </row>
    <row r="111" spans="1:29" s="61" customFormat="1">
      <c r="A111" s="59">
        <v>105</v>
      </c>
      <c r="B111" s="70"/>
      <c r="C111" s="77"/>
      <c r="D111" s="37" t="s">
        <v>199</v>
      </c>
      <c r="E111" s="37" t="s">
        <v>200</v>
      </c>
      <c r="F111" s="37" t="s">
        <v>210</v>
      </c>
      <c r="G111" s="37" t="s">
        <v>211</v>
      </c>
      <c r="H111" s="37" t="s">
        <v>74</v>
      </c>
      <c r="I111" s="38" t="s">
        <v>215</v>
      </c>
      <c r="J111" s="39" t="s">
        <v>47</v>
      </c>
      <c r="K111" s="37">
        <v>0</v>
      </c>
      <c r="L111" s="37">
        <v>1</v>
      </c>
      <c r="M111" s="37">
        <v>1</v>
      </c>
      <c r="N111" s="37">
        <v>1</v>
      </c>
      <c r="O111" s="37">
        <v>1</v>
      </c>
      <c r="P111" s="37">
        <v>1</v>
      </c>
      <c r="Q111" s="37">
        <f t="shared" si="81"/>
        <v>5</v>
      </c>
      <c r="R111" s="40">
        <v>5000</v>
      </c>
      <c r="S111" s="40">
        <f t="shared" si="73"/>
        <v>0</v>
      </c>
      <c r="T111" s="40">
        <f t="shared" si="74"/>
        <v>5000</v>
      </c>
      <c r="U111" s="40">
        <f t="shared" si="75"/>
        <v>5000</v>
      </c>
      <c r="V111" s="40">
        <f t="shared" si="76"/>
        <v>5000</v>
      </c>
      <c r="W111" s="40">
        <f t="shared" si="77"/>
        <v>5000</v>
      </c>
      <c r="X111" s="40">
        <f t="shared" si="78"/>
        <v>5000</v>
      </c>
      <c r="Y111" s="40">
        <f t="shared" si="79"/>
        <v>25000</v>
      </c>
      <c r="Z111" s="37" t="s">
        <v>43</v>
      </c>
      <c r="AA111" s="37" t="s">
        <v>85</v>
      </c>
      <c r="AB111" s="37" t="s">
        <v>74</v>
      </c>
      <c r="AC111" s="60">
        <f t="shared" si="80"/>
        <v>0</v>
      </c>
    </row>
    <row r="112" spans="1:29" s="61" customFormat="1">
      <c r="A112" s="59">
        <v>105</v>
      </c>
      <c r="B112" s="70"/>
      <c r="C112" s="77"/>
      <c r="D112" s="37" t="s">
        <v>199</v>
      </c>
      <c r="E112" s="37" t="s">
        <v>200</v>
      </c>
      <c r="F112" s="37" t="s">
        <v>210</v>
      </c>
      <c r="G112" s="37" t="s">
        <v>211</v>
      </c>
      <c r="H112" s="37" t="s">
        <v>74</v>
      </c>
      <c r="I112" s="38" t="s">
        <v>216</v>
      </c>
      <c r="J112" s="39" t="s">
        <v>87</v>
      </c>
      <c r="K112" s="37">
        <v>0</v>
      </c>
      <c r="L112" s="37">
        <v>1</v>
      </c>
      <c r="M112" s="37">
        <v>1</v>
      </c>
      <c r="N112" s="37">
        <v>1</v>
      </c>
      <c r="O112" s="37">
        <v>1</v>
      </c>
      <c r="P112" s="37">
        <v>1</v>
      </c>
      <c r="Q112" s="37">
        <f t="shared" si="81"/>
        <v>5</v>
      </c>
      <c r="R112" s="40">
        <v>5500</v>
      </c>
      <c r="S112" s="40">
        <f t="shared" si="73"/>
        <v>0</v>
      </c>
      <c r="T112" s="40">
        <f t="shared" si="74"/>
        <v>5500</v>
      </c>
      <c r="U112" s="40">
        <f t="shared" si="75"/>
        <v>5500</v>
      </c>
      <c r="V112" s="40">
        <f t="shared" si="76"/>
        <v>5500</v>
      </c>
      <c r="W112" s="40">
        <f t="shared" si="77"/>
        <v>5500</v>
      </c>
      <c r="X112" s="40">
        <f t="shared" si="78"/>
        <v>5500</v>
      </c>
      <c r="Y112" s="40">
        <f t="shared" si="79"/>
        <v>27500</v>
      </c>
      <c r="Z112" s="37" t="s">
        <v>108</v>
      </c>
      <c r="AA112" s="37" t="s">
        <v>85</v>
      </c>
      <c r="AB112" s="37" t="s">
        <v>74</v>
      </c>
      <c r="AC112" s="60">
        <f t="shared" si="80"/>
        <v>0</v>
      </c>
    </row>
    <row r="113" spans="1:29">
      <c r="A113" s="44">
        <v>106</v>
      </c>
      <c r="B113" s="70"/>
      <c r="C113" s="77"/>
      <c r="D113" s="33" t="s">
        <v>199</v>
      </c>
      <c r="E113" s="33" t="s">
        <v>200</v>
      </c>
      <c r="F113" s="33" t="s">
        <v>217</v>
      </c>
      <c r="G113" s="33" t="s">
        <v>218</v>
      </c>
      <c r="H113" s="33" t="s">
        <v>35</v>
      </c>
      <c r="I113" s="34" t="s">
        <v>219</v>
      </c>
      <c r="J113" s="35" t="s">
        <v>37</v>
      </c>
      <c r="K113" s="33">
        <v>40</v>
      </c>
      <c r="L113" s="33">
        <v>0</v>
      </c>
      <c r="M113" s="33">
        <v>15</v>
      </c>
      <c r="N113" s="33">
        <v>0</v>
      </c>
      <c r="O113" s="33">
        <v>10</v>
      </c>
      <c r="P113" s="33">
        <v>10</v>
      </c>
      <c r="Q113" s="33">
        <f t="shared" si="72"/>
        <v>75</v>
      </c>
      <c r="R113" s="36">
        <v>600</v>
      </c>
      <c r="S113" s="36">
        <f t="shared" si="73"/>
        <v>24000</v>
      </c>
      <c r="T113" s="36">
        <f t="shared" si="74"/>
        <v>0</v>
      </c>
      <c r="U113" s="36">
        <f t="shared" si="75"/>
        <v>9000</v>
      </c>
      <c r="V113" s="36">
        <f t="shared" si="76"/>
        <v>0</v>
      </c>
      <c r="W113" s="36">
        <f t="shared" si="77"/>
        <v>6000</v>
      </c>
      <c r="X113" s="36">
        <f t="shared" si="78"/>
        <v>6000</v>
      </c>
      <c r="Y113" s="36">
        <f t="shared" si="79"/>
        <v>45000</v>
      </c>
      <c r="Z113" s="33" t="s">
        <v>159</v>
      </c>
      <c r="AA113" s="33" t="s">
        <v>39</v>
      </c>
      <c r="AB113" s="33" t="s">
        <v>40</v>
      </c>
      <c r="AC113" s="22">
        <f t="shared" si="80"/>
        <v>0</v>
      </c>
    </row>
    <row r="114" spans="1:29">
      <c r="A114" s="44">
        <v>107</v>
      </c>
      <c r="B114" s="70"/>
      <c r="C114" s="77"/>
      <c r="D114" s="33" t="s">
        <v>199</v>
      </c>
      <c r="E114" s="33" t="s">
        <v>200</v>
      </c>
      <c r="F114" s="33" t="s">
        <v>217</v>
      </c>
      <c r="G114" s="33" t="s">
        <v>218</v>
      </c>
      <c r="H114" s="33" t="s">
        <v>35</v>
      </c>
      <c r="I114" s="34" t="s">
        <v>220</v>
      </c>
      <c r="J114" s="35" t="s">
        <v>42</v>
      </c>
      <c r="K114" s="33">
        <v>1</v>
      </c>
      <c r="L114" s="33">
        <v>0</v>
      </c>
      <c r="M114" s="33">
        <v>1</v>
      </c>
      <c r="N114" s="33">
        <v>0</v>
      </c>
      <c r="O114" s="33">
        <v>0</v>
      </c>
      <c r="P114" s="33">
        <v>0</v>
      </c>
      <c r="Q114" s="33">
        <f t="shared" si="72"/>
        <v>2</v>
      </c>
      <c r="R114" s="36">
        <v>875</v>
      </c>
      <c r="S114" s="36">
        <f t="shared" si="73"/>
        <v>875</v>
      </c>
      <c r="T114" s="36">
        <f t="shared" si="74"/>
        <v>0</v>
      </c>
      <c r="U114" s="36">
        <f t="shared" si="75"/>
        <v>875</v>
      </c>
      <c r="V114" s="36">
        <f t="shared" si="76"/>
        <v>0</v>
      </c>
      <c r="W114" s="36">
        <f t="shared" si="77"/>
        <v>0</v>
      </c>
      <c r="X114" s="36">
        <f t="shared" si="78"/>
        <v>0</v>
      </c>
      <c r="Y114" s="36">
        <f t="shared" si="79"/>
        <v>1750</v>
      </c>
      <c r="Z114" s="33" t="s">
        <v>43</v>
      </c>
      <c r="AA114" s="33" t="s">
        <v>39</v>
      </c>
      <c r="AB114" s="33" t="s">
        <v>40</v>
      </c>
      <c r="AC114" s="22">
        <f t="shared" si="80"/>
        <v>0</v>
      </c>
    </row>
    <row r="115" spans="1:29">
      <c r="A115" s="44">
        <v>108</v>
      </c>
      <c r="B115" s="70"/>
      <c r="C115" s="78"/>
      <c r="D115" s="33" t="s">
        <v>199</v>
      </c>
      <c r="E115" s="33" t="s">
        <v>200</v>
      </c>
      <c r="F115" s="33" t="s">
        <v>217</v>
      </c>
      <c r="G115" s="33" t="s">
        <v>218</v>
      </c>
      <c r="H115" s="33" t="s">
        <v>35</v>
      </c>
      <c r="I115" s="34" t="s">
        <v>221</v>
      </c>
      <c r="J115" s="35" t="s">
        <v>42</v>
      </c>
      <c r="K115" s="33">
        <v>1</v>
      </c>
      <c r="L115" s="33">
        <v>0</v>
      </c>
      <c r="M115" s="33">
        <v>1</v>
      </c>
      <c r="N115" s="33">
        <v>0</v>
      </c>
      <c r="O115" s="33">
        <v>0</v>
      </c>
      <c r="P115" s="33">
        <v>0</v>
      </c>
      <c r="Q115" s="33">
        <f t="shared" si="72"/>
        <v>2</v>
      </c>
      <c r="R115" s="36">
        <v>2980</v>
      </c>
      <c r="S115" s="36">
        <f t="shared" si="73"/>
        <v>2980</v>
      </c>
      <c r="T115" s="36">
        <f t="shared" si="74"/>
        <v>0</v>
      </c>
      <c r="U115" s="36">
        <f t="shared" si="75"/>
        <v>2980</v>
      </c>
      <c r="V115" s="36">
        <f t="shared" si="76"/>
        <v>0</v>
      </c>
      <c r="W115" s="36">
        <f t="shared" si="77"/>
        <v>0</v>
      </c>
      <c r="X115" s="36">
        <f t="shared" si="78"/>
        <v>0</v>
      </c>
      <c r="Y115" s="36">
        <f t="shared" si="79"/>
        <v>5960</v>
      </c>
      <c r="Z115" s="33" t="s">
        <v>43</v>
      </c>
      <c r="AA115" s="33" t="s">
        <v>39</v>
      </c>
      <c r="AB115" s="33" t="s">
        <v>40</v>
      </c>
      <c r="AC115" s="22">
        <f t="shared" si="80"/>
        <v>0</v>
      </c>
    </row>
    <row r="116" spans="1:29">
      <c r="A116" s="44">
        <v>109</v>
      </c>
      <c r="B116" s="70"/>
      <c r="C116" s="76" t="s">
        <v>222</v>
      </c>
      <c r="D116" s="37" t="s">
        <v>223</v>
      </c>
      <c r="E116" s="37" t="s">
        <v>224</v>
      </c>
      <c r="F116" s="37" t="s">
        <v>225</v>
      </c>
      <c r="G116" s="37" t="s">
        <v>226</v>
      </c>
      <c r="H116" s="37" t="s">
        <v>35</v>
      </c>
      <c r="I116" s="38" t="s">
        <v>227</v>
      </c>
      <c r="J116" s="39" t="s">
        <v>9</v>
      </c>
      <c r="K116" s="37">
        <v>1</v>
      </c>
      <c r="L116" s="37">
        <v>0</v>
      </c>
      <c r="M116" s="37">
        <v>0.45</v>
      </c>
      <c r="N116" s="37">
        <v>0</v>
      </c>
      <c r="O116" s="37">
        <v>0.45</v>
      </c>
      <c r="P116" s="37">
        <v>0</v>
      </c>
      <c r="Q116" s="37">
        <f t="shared" si="72"/>
        <v>1.9</v>
      </c>
      <c r="R116" s="40">
        <v>25000</v>
      </c>
      <c r="S116" s="40">
        <f t="shared" si="73"/>
        <v>25000</v>
      </c>
      <c r="T116" s="40">
        <f t="shared" si="74"/>
        <v>0</v>
      </c>
      <c r="U116" s="40">
        <f t="shared" si="75"/>
        <v>11250</v>
      </c>
      <c r="V116" s="40">
        <f t="shared" si="76"/>
        <v>0</v>
      </c>
      <c r="W116" s="40">
        <f t="shared" si="77"/>
        <v>11250</v>
      </c>
      <c r="X116" s="40">
        <f t="shared" si="78"/>
        <v>0</v>
      </c>
      <c r="Y116" s="40">
        <f t="shared" si="79"/>
        <v>47500</v>
      </c>
      <c r="Z116" s="37" t="s">
        <v>53</v>
      </c>
      <c r="AA116" s="37" t="s">
        <v>39</v>
      </c>
      <c r="AB116" s="37" t="s">
        <v>40</v>
      </c>
      <c r="AC116" s="22">
        <f t="shared" si="80"/>
        <v>0</v>
      </c>
    </row>
    <row r="117" spans="1:29">
      <c r="A117" s="44">
        <v>110</v>
      </c>
      <c r="B117" s="70"/>
      <c r="C117" s="77"/>
      <c r="D117" s="37" t="s">
        <v>223</v>
      </c>
      <c r="E117" s="37" t="s">
        <v>224</v>
      </c>
      <c r="F117" s="37" t="s">
        <v>225</v>
      </c>
      <c r="G117" s="37" t="s">
        <v>226</v>
      </c>
      <c r="H117" s="37" t="s">
        <v>35</v>
      </c>
      <c r="I117" s="38" t="s">
        <v>228</v>
      </c>
      <c r="J117" s="39" t="s">
        <v>9</v>
      </c>
      <c r="K117" s="37">
        <v>300</v>
      </c>
      <c r="L117" s="37">
        <v>300</v>
      </c>
      <c r="M117" s="37">
        <v>300</v>
      </c>
      <c r="N117" s="37">
        <v>300</v>
      </c>
      <c r="O117" s="37">
        <v>300</v>
      </c>
      <c r="P117" s="37">
        <v>300</v>
      </c>
      <c r="Q117" s="37">
        <f t="shared" si="72"/>
        <v>1800</v>
      </c>
      <c r="R117" s="40">
        <v>105</v>
      </c>
      <c r="S117" s="40">
        <f t="shared" si="73"/>
        <v>31500</v>
      </c>
      <c r="T117" s="40">
        <f t="shared" si="74"/>
        <v>31500</v>
      </c>
      <c r="U117" s="40">
        <f t="shared" si="75"/>
        <v>31500</v>
      </c>
      <c r="V117" s="40">
        <f t="shared" si="76"/>
        <v>31500</v>
      </c>
      <c r="W117" s="40">
        <f t="shared" si="77"/>
        <v>31500</v>
      </c>
      <c r="X117" s="40">
        <f t="shared" si="78"/>
        <v>31500</v>
      </c>
      <c r="Y117" s="40">
        <f t="shared" si="79"/>
        <v>189000</v>
      </c>
      <c r="Z117" s="37" t="s">
        <v>45</v>
      </c>
      <c r="AA117" s="37" t="s">
        <v>39</v>
      </c>
      <c r="AB117" s="37" t="s">
        <v>40</v>
      </c>
      <c r="AC117" s="22">
        <f t="shared" si="80"/>
        <v>0</v>
      </c>
    </row>
    <row r="118" spans="1:29">
      <c r="A118" s="44">
        <v>111</v>
      </c>
      <c r="B118" s="70"/>
      <c r="C118" s="77"/>
      <c r="D118" s="37" t="s">
        <v>223</v>
      </c>
      <c r="E118" s="37" t="s">
        <v>224</v>
      </c>
      <c r="F118" s="37" t="s">
        <v>225</v>
      </c>
      <c r="G118" s="37" t="s">
        <v>226</v>
      </c>
      <c r="H118" s="37" t="s">
        <v>35</v>
      </c>
      <c r="I118" s="38" t="s">
        <v>229</v>
      </c>
      <c r="J118" s="39" t="s">
        <v>37</v>
      </c>
      <c r="K118" s="37">
        <v>100</v>
      </c>
      <c r="L118" s="37">
        <v>100</v>
      </c>
      <c r="M118" s="37">
        <v>100</v>
      </c>
      <c r="N118" s="37">
        <v>100</v>
      </c>
      <c r="O118" s="37">
        <v>62</v>
      </c>
      <c r="P118" s="37">
        <v>0</v>
      </c>
      <c r="Q118" s="37">
        <f t="shared" si="72"/>
        <v>462</v>
      </c>
      <c r="R118" s="40">
        <v>550</v>
      </c>
      <c r="S118" s="40">
        <f t="shared" si="73"/>
        <v>55000</v>
      </c>
      <c r="T118" s="40">
        <f t="shared" si="74"/>
        <v>55000</v>
      </c>
      <c r="U118" s="40">
        <f t="shared" si="75"/>
        <v>55000</v>
      </c>
      <c r="V118" s="40">
        <f t="shared" si="76"/>
        <v>55000</v>
      </c>
      <c r="W118" s="40">
        <f t="shared" si="77"/>
        <v>34100</v>
      </c>
      <c r="X118" s="40">
        <f t="shared" si="78"/>
        <v>0</v>
      </c>
      <c r="Y118" s="40">
        <f t="shared" si="79"/>
        <v>254100</v>
      </c>
      <c r="Z118" s="37" t="s">
        <v>159</v>
      </c>
      <c r="AA118" s="37" t="s">
        <v>39</v>
      </c>
      <c r="AB118" s="37" t="s">
        <v>40</v>
      </c>
      <c r="AC118" s="22">
        <f t="shared" si="80"/>
        <v>0</v>
      </c>
    </row>
    <row r="119" spans="1:29">
      <c r="A119" s="44">
        <v>112</v>
      </c>
      <c r="B119" s="70"/>
      <c r="C119" s="77"/>
      <c r="D119" s="37" t="s">
        <v>223</v>
      </c>
      <c r="E119" s="37" t="s">
        <v>224</v>
      </c>
      <c r="F119" s="37" t="s">
        <v>225</v>
      </c>
      <c r="G119" s="37" t="s">
        <v>226</v>
      </c>
      <c r="H119" s="37" t="s">
        <v>35</v>
      </c>
      <c r="I119" s="38" t="s">
        <v>230</v>
      </c>
      <c r="J119" s="39" t="s">
        <v>42</v>
      </c>
      <c r="K119" s="37">
        <v>1</v>
      </c>
      <c r="L119" s="37">
        <v>1</v>
      </c>
      <c r="M119" s="37">
        <v>1</v>
      </c>
      <c r="N119" s="37">
        <v>1</v>
      </c>
      <c r="O119" s="37">
        <v>1</v>
      </c>
      <c r="P119" s="37">
        <v>0</v>
      </c>
      <c r="Q119" s="37">
        <f t="shared" si="72"/>
        <v>5</v>
      </c>
      <c r="R119" s="40">
        <v>3000</v>
      </c>
      <c r="S119" s="40">
        <f t="shared" si="73"/>
        <v>3000</v>
      </c>
      <c r="T119" s="40">
        <f t="shared" si="74"/>
        <v>3000</v>
      </c>
      <c r="U119" s="40">
        <f t="shared" si="75"/>
        <v>3000</v>
      </c>
      <c r="V119" s="40">
        <f t="shared" si="76"/>
        <v>3000</v>
      </c>
      <c r="W119" s="40">
        <f t="shared" si="77"/>
        <v>3000</v>
      </c>
      <c r="X119" s="40">
        <f t="shared" si="78"/>
        <v>0</v>
      </c>
      <c r="Y119" s="40">
        <f t="shared" si="79"/>
        <v>15000</v>
      </c>
      <c r="Z119" s="37" t="s">
        <v>43</v>
      </c>
      <c r="AA119" s="37" t="s">
        <v>39</v>
      </c>
      <c r="AB119" s="37" t="s">
        <v>40</v>
      </c>
      <c r="AC119" s="22">
        <f t="shared" si="80"/>
        <v>0</v>
      </c>
    </row>
    <row r="120" spans="1:29">
      <c r="A120" s="44">
        <v>113</v>
      </c>
      <c r="B120" s="70"/>
      <c r="C120" s="77"/>
      <c r="D120" s="37" t="s">
        <v>223</v>
      </c>
      <c r="E120" s="37" t="s">
        <v>224</v>
      </c>
      <c r="F120" s="37" t="s">
        <v>225</v>
      </c>
      <c r="G120" s="37" t="s">
        <v>226</v>
      </c>
      <c r="H120" s="37" t="s">
        <v>35</v>
      </c>
      <c r="I120" s="38" t="s">
        <v>231</v>
      </c>
      <c r="J120" s="39" t="s">
        <v>47</v>
      </c>
      <c r="K120" s="37">
        <v>5</v>
      </c>
      <c r="L120" s="37">
        <v>5</v>
      </c>
      <c r="M120" s="37">
        <v>5</v>
      </c>
      <c r="N120" s="37">
        <v>5</v>
      </c>
      <c r="O120" s="37">
        <v>3</v>
      </c>
      <c r="P120" s="37">
        <v>0</v>
      </c>
      <c r="Q120" s="37">
        <f t="shared" si="72"/>
        <v>23</v>
      </c>
      <c r="R120" s="40">
        <v>1800</v>
      </c>
      <c r="S120" s="40">
        <f t="shared" si="73"/>
        <v>9000</v>
      </c>
      <c r="T120" s="40">
        <f t="shared" si="74"/>
        <v>9000</v>
      </c>
      <c r="U120" s="40">
        <f t="shared" si="75"/>
        <v>9000</v>
      </c>
      <c r="V120" s="40">
        <f t="shared" si="76"/>
        <v>9000</v>
      </c>
      <c r="W120" s="40">
        <f t="shared" si="77"/>
        <v>5400</v>
      </c>
      <c r="X120" s="40">
        <f t="shared" si="78"/>
        <v>0</v>
      </c>
      <c r="Y120" s="40">
        <f t="shared" si="79"/>
        <v>41400</v>
      </c>
      <c r="Z120" s="37" t="s">
        <v>159</v>
      </c>
      <c r="AA120" s="37" t="s">
        <v>39</v>
      </c>
      <c r="AB120" s="37" t="s">
        <v>40</v>
      </c>
      <c r="AC120" s="22">
        <f t="shared" si="80"/>
        <v>0</v>
      </c>
    </row>
    <row r="121" spans="1:29">
      <c r="A121" s="44">
        <v>114</v>
      </c>
      <c r="B121" s="70"/>
      <c r="C121" s="77"/>
      <c r="D121" s="37" t="s">
        <v>223</v>
      </c>
      <c r="E121" s="37" t="s">
        <v>224</v>
      </c>
      <c r="F121" s="37" t="s">
        <v>225</v>
      </c>
      <c r="G121" s="37" t="s">
        <v>226</v>
      </c>
      <c r="H121" s="37" t="s">
        <v>35</v>
      </c>
      <c r="I121" s="38" t="s">
        <v>232</v>
      </c>
      <c r="J121" s="39" t="s">
        <v>37</v>
      </c>
      <c r="K121" s="37">
        <v>100</v>
      </c>
      <c r="L121" s="37">
        <v>100</v>
      </c>
      <c r="M121" s="37">
        <v>100</v>
      </c>
      <c r="N121" s="37">
        <v>100</v>
      </c>
      <c r="O121" s="37">
        <v>62</v>
      </c>
      <c r="P121" s="37">
        <v>0</v>
      </c>
      <c r="Q121" s="37">
        <f t="shared" si="72"/>
        <v>462</v>
      </c>
      <c r="R121" s="40">
        <v>300</v>
      </c>
      <c r="S121" s="40">
        <f t="shared" si="73"/>
        <v>30000</v>
      </c>
      <c r="T121" s="40">
        <f t="shared" si="74"/>
        <v>30000</v>
      </c>
      <c r="U121" s="40">
        <f t="shared" si="75"/>
        <v>30000</v>
      </c>
      <c r="V121" s="40">
        <f t="shared" si="76"/>
        <v>30000</v>
      </c>
      <c r="W121" s="40">
        <f t="shared" si="77"/>
        <v>18600</v>
      </c>
      <c r="X121" s="40">
        <f t="shared" si="78"/>
        <v>0</v>
      </c>
      <c r="Y121" s="40">
        <f t="shared" si="79"/>
        <v>138600</v>
      </c>
      <c r="Z121" s="37" t="s">
        <v>38</v>
      </c>
      <c r="AA121" s="37" t="s">
        <v>39</v>
      </c>
      <c r="AB121" s="37" t="s">
        <v>40</v>
      </c>
      <c r="AC121" s="22">
        <f t="shared" si="80"/>
        <v>0</v>
      </c>
    </row>
    <row r="122" spans="1:29">
      <c r="A122" s="44">
        <v>115</v>
      </c>
      <c r="B122" s="70"/>
      <c r="C122" s="77"/>
      <c r="D122" s="33" t="s">
        <v>223</v>
      </c>
      <c r="E122" s="33" t="s">
        <v>233</v>
      </c>
      <c r="F122" s="33" t="s">
        <v>234</v>
      </c>
      <c r="G122" s="33" t="s">
        <v>235</v>
      </c>
      <c r="H122" s="33" t="s">
        <v>35</v>
      </c>
      <c r="I122" s="34" t="s">
        <v>236</v>
      </c>
      <c r="J122" s="35" t="s">
        <v>9</v>
      </c>
      <c r="K122" s="33">
        <v>0</v>
      </c>
      <c r="L122" s="33">
        <v>60</v>
      </c>
      <c r="M122" s="33">
        <v>60</v>
      </c>
      <c r="N122" s="33">
        <v>4</v>
      </c>
      <c r="O122" s="33">
        <v>0</v>
      </c>
      <c r="P122" s="33">
        <v>0</v>
      </c>
      <c r="Q122" s="33">
        <f t="shared" si="72"/>
        <v>124</v>
      </c>
      <c r="R122" s="36">
        <v>56000</v>
      </c>
      <c r="S122" s="36">
        <f t="shared" si="73"/>
        <v>0</v>
      </c>
      <c r="T122" s="36">
        <f t="shared" si="74"/>
        <v>3360000</v>
      </c>
      <c r="U122" s="36">
        <f t="shared" si="75"/>
        <v>3360000</v>
      </c>
      <c r="V122" s="36">
        <f t="shared" si="76"/>
        <v>224000</v>
      </c>
      <c r="W122" s="36">
        <f t="shared" si="77"/>
        <v>0</v>
      </c>
      <c r="X122" s="36">
        <f t="shared" si="78"/>
        <v>0</v>
      </c>
      <c r="Y122" s="36">
        <f t="shared" si="79"/>
        <v>6944000</v>
      </c>
      <c r="Z122" s="33" t="s">
        <v>113</v>
      </c>
      <c r="AA122" s="33" t="s">
        <v>39</v>
      </c>
      <c r="AB122" s="33" t="s">
        <v>40</v>
      </c>
      <c r="AC122" s="22">
        <f t="shared" si="80"/>
        <v>0</v>
      </c>
    </row>
    <row r="123" spans="1:29">
      <c r="A123" s="44">
        <v>116</v>
      </c>
      <c r="B123" s="70"/>
      <c r="C123" s="77"/>
      <c r="D123" s="33" t="s">
        <v>223</v>
      </c>
      <c r="E123" s="33" t="s">
        <v>233</v>
      </c>
      <c r="F123" s="33" t="s">
        <v>234</v>
      </c>
      <c r="G123" s="33" t="s">
        <v>235</v>
      </c>
      <c r="H123" s="33" t="s">
        <v>35</v>
      </c>
      <c r="I123" s="34" t="s">
        <v>237</v>
      </c>
      <c r="J123" s="35" t="s">
        <v>47</v>
      </c>
      <c r="K123" s="33">
        <v>5</v>
      </c>
      <c r="L123" s="33">
        <v>6</v>
      </c>
      <c r="M123" s="33">
        <v>6</v>
      </c>
      <c r="N123" s="33">
        <v>6</v>
      </c>
      <c r="O123" s="33">
        <v>6</v>
      </c>
      <c r="P123" s="33">
        <v>4</v>
      </c>
      <c r="Q123" s="33">
        <f t="shared" ref="Q123:Q194" si="82">SUM(K123:P123)</f>
        <v>33</v>
      </c>
      <c r="R123" s="36">
        <v>2250</v>
      </c>
      <c r="S123" s="36">
        <f t="shared" ref="S123:S194" si="83">K123*$R123</f>
        <v>11250</v>
      </c>
      <c r="T123" s="36">
        <f t="shared" ref="T123:T194" si="84">L123*$R123</f>
        <v>13500</v>
      </c>
      <c r="U123" s="36">
        <f t="shared" ref="U123:U194" si="85">M123*$R123</f>
        <v>13500</v>
      </c>
      <c r="V123" s="36">
        <f t="shared" ref="V123:V194" si="86">N123*$R123</f>
        <v>13500</v>
      </c>
      <c r="W123" s="36">
        <f t="shared" ref="W123:W194" si="87">O123*$R123</f>
        <v>13500</v>
      </c>
      <c r="X123" s="36">
        <f t="shared" ref="X123:X194" si="88">P123*$R123</f>
        <v>9000</v>
      </c>
      <c r="Y123" s="36">
        <f t="shared" ref="Y123:Y194" si="89">SUM(S123:X123)</f>
        <v>74250</v>
      </c>
      <c r="Z123" s="33" t="s">
        <v>38</v>
      </c>
      <c r="AA123" s="33" t="s">
        <v>39</v>
      </c>
      <c r="AB123" s="33" t="s">
        <v>40</v>
      </c>
      <c r="AC123" s="22">
        <f t="shared" ref="AC123:AC194" si="90">Y123-(Q123*R123)</f>
        <v>0</v>
      </c>
    </row>
    <row r="124" spans="1:29">
      <c r="A124" s="44">
        <v>117</v>
      </c>
      <c r="B124" s="70"/>
      <c r="C124" s="77"/>
      <c r="D124" s="33" t="s">
        <v>223</v>
      </c>
      <c r="E124" s="33" t="s">
        <v>233</v>
      </c>
      <c r="F124" s="33" t="s">
        <v>234</v>
      </c>
      <c r="G124" s="33" t="s">
        <v>235</v>
      </c>
      <c r="H124" s="33" t="s">
        <v>35</v>
      </c>
      <c r="I124" s="34" t="s">
        <v>238</v>
      </c>
      <c r="J124" s="35" t="s">
        <v>47</v>
      </c>
      <c r="K124" s="33">
        <v>6</v>
      </c>
      <c r="L124" s="33">
        <v>6</v>
      </c>
      <c r="M124" s="33">
        <v>6</v>
      </c>
      <c r="N124" s="33">
        <v>6</v>
      </c>
      <c r="O124" s="33">
        <v>6</v>
      </c>
      <c r="P124" s="33">
        <v>6</v>
      </c>
      <c r="Q124" s="33">
        <f t="shared" si="82"/>
        <v>36</v>
      </c>
      <c r="R124" s="36">
        <v>1500</v>
      </c>
      <c r="S124" s="36">
        <f t="shared" si="83"/>
        <v>9000</v>
      </c>
      <c r="T124" s="36">
        <f t="shared" si="84"/>
        <v>9000</v>
      </c>
      <c r="U124" s="36">
        <f t="shared" si="85"/>
        <v>9000</v>
      </c>
      <c r="V124" s="36">
        <f t="shared" si="86"/>
        <v>9000</v>
      </c>
      <c r="W124" s="36">
        <f t="shared" si="87"/>
        <v>9000</v>
      </c>
      <c r="X124" s="36">
        <f t="shared" si="88"/>
        <v>9000</v>
      </c>
      <c r="Y124" s="36">
        <f t="shared" si="89"/>
        <v>54000</v>
      </c>
      <c r="Z124" s="33" t="s">
        <v>38</v>
      </c>
      <c r="AA124" s="33" t="s">
        <v>39</v>
      </c>
      <c r="AB124" s="33" t="s">
        <v>40</v>
      </c>
      <c r="AC124" s="22">
        <f t="shared" si="90"/>
        <v>0</v>
      </c>
    </row>
    <row r="125" spans="1:29">
      <c r="A125" s="44">
        <v>118</v>
      </c>
      <c r="B125" s="70"/>
      <c r="C125" s="77"/>
      <c r="D125" s="33" t="s">
        <v>223</v>
      </c>
      <c r="E125" s="33" t="s">
        <v>233</v>
      </c>
      <c r="F125" s="33" t="s">
        <v>234</v>
      </c>
      <c r="G125" s="33" t="s">
        <v>235</v>
      </c>
      <c r="H125" s="33" t="s">
        <v>35</v>
      </c>
      <c r="I125" s="34" t="s">
        <v>239</v>
      </c>
      <c r="J125" s="35" t="s">
        <v>9</v>
      </c>
      <c r="K125" s="33">
        <v>10</v>
      </c>
      <c r="L125" s="33">
        <v>16</v>
      </c>
      <c r="M125" s="33">
        <v>10</v>
      </c>
      <c r="N125" s="33">
        <v>5</v>
      </c>
      <c r="O125" s="33">
        <v>5</v>
      </c>
      <c r="P125" s="33"/>
      <c r="Q125" s="33">
        <f t="shared" si="82"/>
        <v>46</v>
      </c>
      <c r="R125" s="36">
        <v>5000</v>
      </c>
      <c r="S125" s="36">
        <f t="shared" si="83"/>
        <v>50000</v>
      </c>
      <c r="T125" s="36">
        <f t="shared" si="84"/>
        <v>80000</v>
      </c>
      <c r="U125" s="36">
        <f t="shared" si="85"/>
        <v>50000</v>
      </c>
      <c r="V125" s="36">
        <f t="shared" si="86"/>
        <v>25000</v>
      </c>
      <c r="W125" s="36">
        <f t="shared" si="87"/>
        <v>25000</v>
      </c>
      <c r="X125" s="36">
        <f t="shared" si="88"/>
        <v>0</v>
      </c>
      <c r="Y125" s="36">
        <f t="shared" si="89"/>
        <v>230000</v>
      </c>
      <c r="Z125" s="33" t="s">
        <v>53</v>
      </c>
      <c r="AA125" s="33" t="s">
        <v>39</v>
      </c>
      <c r="AB125" s="33" t="s">
        <v>40</v>
      </c>
      <c r="AC125" s="22">
        <f t="shared" si="90"/>
        <v>0</v>
      </c>
    </row>
    <row r="126" spans="1:29">
      <c r="A126" s="44">
        <v>119</v>
      </c>
      <c r="B126" s="70"/>
      <c r="C126" s="77"/>
      <c r="D126" s="37" t="s">
        <v>223</v>
      </c>
      <c r="E126" s="37" t="s">
        <v>233</v>
      </c>
      <c r="F126" s="37" t="s">
        <v>234</v>
      </c>
      <c r="G126" s="37" t="s">
        <v>240</v>
      </c>
      <c r="H126" s="37" t="s">
        <v>35</v>
      </c>
      <c r="I126" s="38" t="s">
        <v>241</v>
      </c>
      <c r="J126" s="39" t="s">
        <v>42</v>
      </c>
      <c r="K126" s="37">
        <v>1</v>
      </c>
      <c r="L126" s="37">
        <v>1</v>
      </c>
      <c r="M126" s="37">
        <v>0</v>
      </c>
      <c r="N126" s="37">
        <v>0</v>
      </c>
      <c r="O126" s="37">
        <v>0</v>
      </c>
      <c r="P126" s="37">
        <v>0</v>
      </c>
      <c r="Q126" s="37">
        <f t="shared" si="82"/>
        <v>2</v>
      </c>
      <c r="R126" s="40">
        <v>2980</v>
      </c>
      <c r="S126" s="40">
        <f t="shared" si="83"/>
        <v>2980</v>
      </c>
      <c r="T126" s="40">
        <f t="shared" si="84"/>
        <v>2980</v>
      </c>
      <c r="U126" s="40">
        <f t="shared" si="85"/>
        <v>0</v>
      </c>
      <c r="V126" s="40">
        <f t="shared" si="86"/>
        <v>0</v>
      </c>
      <c r="W126" s="40">
        <f t="shared" si="87"/>
        <v>0</v>
      </c>
      <c r="X126" s="40">
        <f t="shared" si="88"/>
        <v>0</v>
      </c>
      <c r="Y126" s="40">
        <f t="shared" si="89"/>
        <v>5960</v>
      </c>
      <c r="Z126" s="37" t="s">
        <v>43</v>
      </c>
      <c r="AA126" s="37" t="s">
        <v>39</v>
      </c>
      <c r="AB126" s="37" t="s">
        <v>40</v>
      </c>
      <c r="AC126" s="22">
        <f t="shared" si="90"/>
        <v>0</v>
      </c>
    </row>
    <row r="127" spans="1:29">
      <c r="A127" s="44">
        <v>120</v>
      </c>
      <c r="B127" s="70"/>
      <c r="C127" s="77"/>
      <c r="D127" s="33" t="s">
        <v>223</v>
      </c>
      <c r="E127" s="33" t="s">
        <v>233</v>
      </c>
      <c r="F127" s="33" t="s">
        <v>242</v>
      </c>
      <c r="G127" s="33" t="s">
        <v>243</v>
      </c>
      <c r="H127" s="33" t="s">
        <v>35</v>
      </c>
      <c r="I127" s="34" t="s">
        <v>244</v>
      </c>
      <c r="J127" s="35" t="s">
        <v>47</v>
      </c>
      <c r="K127" s="33">
        <v>4</v>
      </c>
      <c r="L127" s="33">
        <v>4</v>
      </c>
      <c r="M127" s="33">
        <v>4</v>
      </c>
      <c r="N127" s="33">
        <v>4</v>
      </c>
      <c r="O127" s="33">
        <v>4</v>
      </c>
      <c r="P127" s="33">
        <v>4</v>
      </c>
      <c r="Q127" s="33">
        <f t="shared" si="82"/>
        <v>24</v>
      </c>
      <c r="R127" s="36">
        <v>20515</v>
      </c>
      <c r="S127" s="36">
        <f t="shared" si="83"/>
        <v>82060</v>
      </c>
      <c r="T127" s="36">
        <f t="shared" si="84"/>
        <v>82060</v>
      </c>
      <c r="U127" s="36">
        <f t="shared" si="85"/>
        <v>82060</v>
      </c>
      <c r="V127" s="36">
        <f t="shared" si="86"/>
        <v>82060</v>
      </c>
      <c r="W127" s="36">
        <f t="shared" si="87"/>
        <v>82060</v>
      </c>
      <c r="X127" s="36">
        <f t="shared" si="88"/>
        <v>82060</v>
      </c>
      <c r="Y127" s="36">
        <f t="shared" si="89"/>
        <v>492360</v>
      </c>
      <c r="Z127" s="33" t="s">
        <v>68</v>
      </c>
      <c r="AA127" s="33" t="s">
        <v>39</v>
      </c>
      <c r="AB127" s="33" t="s">
        <v>40</v>
      </c>
      <c r="AC127" s="22">
        <f t="shared" si="90"/>
        <v>0</v>
      </c>
    </row>
    <row r="128" spans="1:29">
      <c r="A128" s="44">
        <v>121</v>
      </c>
      <c r="B128" s="70"/>
      <c r="C128" s="77"/>
      <c r="D128" s="37" t="s">
        <v>245</v>
      </c>
      <c r="E128" s="37" t="s">
        <v>246</v>
      </c>
      <c r="F128" s="37" t="s">
        <v>247</v>
      </c>
      <c r="G128" s="37" t="s">
        <v>248</v>
      </c>
      <c r="H128" s="37" t="s">
        <v>35</v>
      </c>
      <c r="I128" s="38" t="s">
        <v>249</v>
      </c>
      <c r="J128" s="39" t="s">
        <v>55</v>
      </c>
      <c r="K128" s="37">
        <v>170</v>
      </c>
      <c r="L128" s="37">
        <v>0</v>
      </c>
      <c r="M128" s="37">
        <v>190</v>
      </c>
      <c r="N128" s="37">
        <v>0</v>
      </c>
      <c r="O128" s="37">
        <v>190</v>
      </c>
      <c r="P128" s="37">
        <v>0</v>
      </c>
      <c r="Q128" s="37">
        <f t="shared" si="82"/>
        <v>550</v>
      </c>
      <c r="R128" s="40">
        <v>125</v>
      </c>
      <c r="S128" s="40">
        <f t="shared" si="83"/>
        <v>21250</v>
      </c>
      <c r="T128" s="40">
        <f t="shared" si="84"/>
        <v>0</v>
      </c>
      <c r="U128" s="40">
        <f t="shared" si="85"/>
        <v>23750</v>
      </c>
      <c r="V128" s="40">
        <f t="shared" si="86"/>
        <v>0</v>
      </c>
      <c r="W128" s="40">
        <f t="shared" si="87"/>
        <v>23750</v>
      </c>
      <c r="X128" s="40">
        <f t="shared" si="88"/>
        <v>0</v>
      </c>
      <c r="Y128" s="40">
        <f t="shared" si="89"/>
        <v>68750</v>
      </c>
      <c r="Z128" s="37" t="s">
        <v>45</v>
      </c>
      <c r="AA128" s="37" t="s">
        <v>39</v>
      </c>
      <c r="AB128" s="37" t="s">
        <v>74</v>
      </c>
      <c r="AC128" s="22">
        <f t="shared" si="90"/>
        <v>0</v>
      </c>
    </row>
    <row r="129" spans="1:29" s="61" customFormat="1">
      <c r="A129" s="59">
        <v>122</v>
      </c>
      <c r="B129" s="70"/>
      <c r="C129" s="77"/>
      <c r="D129" s="37" t="s">
        <v>245</v>
      </c>
      <c r="E129" s="37" t="s">
        <v>246</v>
      </c>
      <c r="F129" s="37" t="s">
        <v>247</v>
      </c>
      <c r="G129" s="37" t="s">
        <v>248</v>
      </c>
      <c r="H129" s="37" t="s">
        <v>74</v>
      </c>
      <c r="I129" s="38" t="s">
        <v>250</v>
      </c>
      <c r="J129" s="39" t="s">
        <v>84</v>
      </c>
      <c r="K129" s="37">
        <v>50</v>
      </c>
      <c r="L129" s="37">
        <v>50</v>
      </c>
      <c r="M129" s="37">
        <v>50</v>
      </c>
      <c r="N129" s="37">
        <v>50</v>
      </c>
      <c r="O129" s="37">
        <v>50</v>
      </c>
      <c r="P129" s="37">
        <v>50</v>
      </c>
      <c r="Q129" s="37">
        <f>SUM(K129:P129)</f>
        <v>300</v>
      </c>
      <c r="R129" s="40">
        <v>450</v>
      </c>
      <c r="S129" s="40">
        <f t="shared" si="83"/>
        <v>22500</v>
      </c>
      <c r="T129" s="40">
        <f t="shared" si="84"/>
        <v>22500</v>
      </c>
      <c r="U129" s="40">
        <f t="shared" si="85"/>
        <v>22500</v>
      </c>
      <c r="V129" s="40">
        <f t="shared" si="86"/>
        <v>22500</v>
      </c>
      <c r="W129" s="40">
        <f t="shared" si="87"/>
        <v>22500</v>
      </c>
      <c r="X129" s="40">
        <f t="shared" si="88"/>
        <v>22500</v>
      </c>
      <c r="Y129" s="40">
        <f t="shared" si="89"/>
        <v>135000</v>
      </c>
      <c r="Z129" s="37" t="s">
        <v>68</v>
      </c>
      <c r="AA129" s="37" t="s">
        <v>85</v>
      </c>
      <c r="AB129" s="37" t="s">
        <v>74</v>
      </c>
      <c r="AC129" s="60">
        <f t="shared" si="90"/>
        <v>0</v>
      </c>
    </row>
    <row r="130" spans="1:29" s="61" customFormat="1">
      <c r="A130" s="59">
        <v>122</v>
      </c>
      <c r="B130" s="70"/>
      <c r="C130" s="77"/>
      <c r="D130" s="37" t="s">
        <v>245</v>
      </c>
      <c r="E130" s="37" t="s">
        <v>246</v>
      </c>
      <c r="F130" s="37" t="s">
        <v>247</v>
      </c>
      <c r="G130" s="37" t="s">
        <v>248</v>
      </c>
      <c r="H130" s="37" t="s">
        <v>74</v>
      </c>
      <c r="I130" s="38" t="s">
        <v>251</v>
      </c>
      <c r="J130" s="39" t="s">
        <v>47</v>
      </c>
      <c r="K130" s="37">
        <v>1</v>
      </c>
      <c r="L130" s="37">
        <v>1</v>
      </c>
      <c r="M130" s="37">
        <v>1</v>
      </c>
      <c r="N130" s="37">
        <v>1</v>
      </c>
      <c r="O130" s="37">
        <v>1</v>
      </c>
      <c r="P130" s="37">
        <v>1</v>
      </c>
      <c r="Q130" s="37">
        <f t="shared" ref="Q130:Q131" si="91">SUM(K130:P130)</f>
        <v>6</v>
      </c>
      <c r="R130" s="40">
        <v>5000</v>
      </c>
      <c r="S130" s="40">
        <f t="shared" si="83"/>
        <v>5000</v>
      </c>
      <c r="T130" s="40">
        <f t="shared" si="84"/>
        <v>5000</v>
      </c>
      <c r="U130" s="40">
        <f t="shared" si="85"/>
        <v>5000</v>
      </c>
      <c r="V130" s="40">
        <f t="shared" si="86"/>
        <v>5000</v>
      </c>
      <c r="W130" s="40">
        <f t="shared" si="87"/>
        <v>5000</v>
      </c>
      <c r="X130" s="40">
        <f t="shared" si="88"/>
        <v>5000</v>
      </c>
      <c r="Y130" s="40">
        <f t="shared" si="89"/>
        <v>30000</v>
      </c>
      <c r="Z130" s="37" t="s">
        <v>43</v>
      </c>
      <c r="AA130" s="37" t="s">
        <v>85</v>
      </c>
      <c r="AB130" s="37" t="s">
        <v>74</v>
      </c>
      <c r="AC130" s="60">
        <f t="shared" si="90"/>
        <v>0</v>
      </c>
    </row>
    <row r="131" spans="1:29" s="61" customFormat="1">
      <c r="A131" s="59">
        <v>122</v>
      </c>
      <c r="B131" s="70"/>
      <c r="C131" s="77"/>
      <c r="D131" s="37" t="s">
        <v>245</v>
      </c>
      <c r="E131" s="37" t="s">
        <v>246</v>
      </c>
      <c r="F131" s="37" t="s">
        <v>247</v>
      </c>
      <c r="G131" s="37" t="s">
        <v>248</v>
      </c>
      <c r="H131" s="37" t="s">
        <v>74</v>
      </c>
      <c r="I131" s="38" t="s">
        <v>252</v>
      </c>
      <c r="J131" s="39" t="s">
        <v>87</v>
      </c>
      <c r="K131" s="37">
        <v>1</v>
      </c>
      <c r="L131" s="37">
        <v>1</v>
      </c>
      <c r="M131" s="37">
        <v>1</v>
      </c>
      <c r="N131" s="37">
        <v>1</v>
      </c>
      <c r="O131" s="37">
        <v>1</v>
      </c>
      <c r="P131" s="37">
        <v>1</v>
      </c>
      <c r="Q131" s="37">
        <f t="shared" si="91"/>
        <v>6</v>
      </c>
      <c r="R131" s="40">
        <v>2500</v>
      </c>
      <c r="S131" s="40">
        <f t="shared" si="83"/>
        <v>2500</v>
      </c>
      <c r="T131" s="40">
        <f t="shared" si="84"/>
        <v>2500</v>
      </c>
      <c r="U131" s="40">
        <f t="shared" si="85"/>
        <v>2500</v>
      </c>
      <c r="V131" s="40">
        <f t="shared" si="86"/>
        <v>2500</v>
      </c>
      <c r="W131" s="40">
        <f t="shared" si="87"/>
        <v>2500</v>
      </c>
      <c r="X131" s="40">
        <f t="shared" si="88"/>
        <v>2500</v>
      </c>
      <c r="Y131" s="40">
        <f t="shared" si="89"/>
        <v>15000</v>
      </c>
      <c r="Z131" s="37" t="s">
        <v>108</v>
      </c>
      <c r="AA131" s="37" t="s">
        <v>85</v>
      </c>
      <c r="AB131" s="37" t="s">
        <v>74</v>
      </c>
      <c r="AC131" s="60">
        <f t="shared" si="90"/>
        <v>0</v>
      </c>
    </row>
    <row r="132" spans="1:29">
      <c r="A132" s="44">
        <v>123</v>
      </c>
      <c r="B132" s="70"/>
      <c r="C132" s="77"/>
      <c r="D132" s="37" t="s">
        <v>245</v>
      </c>
      <c r="E132" s="37" t="s">
        <v>246</v>
      </c>
      <c r="F132" s="37" t="s">
        <v>247</v>
      </c>
      <c r="G132" s="37" t="s">
        <v>248</v>
      </c>
      <c r="H132" s="37" t="s">
        <v>35</v>
      </c>
      <c r="I132" s="38" t="s">
        <v>253</v>
      </c>
      <c r="J132" s="39" t="s">
        <v>55</v>
      </c>
      <c r="K132" s="37">
        <v>400</v>
      </c>
      <c r="L132" s="37">
        <v>0</v>
      </c>
      <c r="M132" s="37">
        <v>500</v>
      </c>
      <c r="N132" s="37">
        <v>0</v>
      </c>
      <c r="O132" s="37">
        <v>500</v>
      </c>
      <c r="P132" s="37">
        <v>401</v>
      </c>
      <c r="Q132" s="37">
        <f t="shared" si="82"/>
        <v>1801</v>
      </c>
      <c r="R132" s="40">
        <v>75</v>
      </c>
      <c r="S132" s="40">
        <f t="shared" si="83"/>
        <v>30000</v>
      </c>
      <c r="T132" s="40">
        <f t="shared" si="84"/>
        <v>0</v>
      </c>
      <c r="U132" s="40">
        <f t="shared" si="85"/>
        <v>37500</v>
      </c>
      <c r="V132" s="40">
        <f t="shared" si="86"/>
        <v>0</v>
      </c>
      <c r="W132" s="40">
        <f t="shared" si="87"/>
        <v>37500</v>
      </c>
      <c r="X132" s="40">
        <f t="shared" si="88"/>
        <v>30075</v>
      </c>
      <c r="Y132" s="40">
        <f t="shared" si="89"/>
        <v>135075</v>
      </c>
      <c r="Z132" s="37" t="s">
        <v>45</v>
      </c>
      <c r="AA132" s="37" t="s">
        <v>39</v>
      </c>
      <c r="AB132" s="37" t="s">
        <v>74</v>
      </c>
      <c r="AC132" s="22">
        <f t="shared" si="90"/>
        <v>0</v>
      </c>
    </row>
    <row r="133" spans="1:29">
      <c r="A133" s="44">
        <v>124</v>
      </c>
      <c r="B133" s="70"/>
      <c r="C133" s="77"/>
      <c r="D133" s="33" t="s">
        <v>245</v>
      </c>
      <c r="E133" s="33" t="s">
        <v>246</v>
      </c>
      <c r="F133" s="33" t="s">
        <v>254</v>
      </c>
      <c r="G133" s="33" t="s">
        <v>255</v>
      </c>
      <c r="H133" s="33" t="s">
        <v>35</v>
      </c>
      <c r="I133" s="34" t="s">
        <v>256</v>
      </c>
      <c r="J133" s="35" t="s">
        <v>37</v>
      </c>
      <c r="K133" s="33">
        <v>0</v>
      </c>
      <c r="L133" s="33">
        <v>0</v>
      </c>
      <c r="M133" s="33">
        <v>180</v>
      </c>
      <c r="N133" s="33">
        <v>100</v>
      </c>
      <c r="O133" s="33">
        <v>0</v>
      </c>
      <c r="P133" s="33">
        <v>0</v>
      </c>
      <c r="Q133" s="33">
        <f t="shared" si="82"/>
        <v>280</v>
      </c>
      <c r="R133" s="36">
        <v>300</v>
      </c>
      <c r="S133" s="36">
        <f t="shared" si="83"/>
        <v>0</v>
      </c>
      <c r="T133" s="36">
        <f t="shared" si="84"/>
        <v>0</v>
      </c>
      <c r="U133" s="36">
        <f t="shared" si="85"/>
        <v>54000</v>
      </c>
      <c r="V133" s="36">
        <f t="shared" si="86"/>
        <v>30000</v>
      </c>
      <c r="W133" s="36">
        <f t="shared" si="87"/>
        <v>0</v>
      </c>
      <c r="X133" s="36">
        <f t="shared" si="88"/>
        <v>0</v>
      </c>
      <c r="Y133" s="36">
        <f t="shared" si="89"/>
        <v>84000</v>
      </c>
      <c r="Z133" s="33" t="s">
        <v>38</v>
      </c>
      <c r="AA133" s="33" t="s">
        <v>39</v>
      </c>
      <c r="AB133" s="33" t="s">
        <v>74</v>
      </c>
      <c r="AC133" s="22">
        <f t="shared" si="90"/>
        <v>0</v>
      </c>
    </row>
    <row r="134" spans="1:29">
      <c r="A134" s="44">
        <v>125</v>
      </c>
      <c r="B134" s="70"/>
      <c r="C134" s="77"/>
      <c r="D134" s="33" t="s">
        <v>245</v>
      </c>
      <c r="E134" s="33" t="s">
        <v>246</v>
      </c>
      <c r="F134" s="33" t="s">
        <v>254</v>
      </c>
      <c r="G134" s="33" t="s">
        <v>255</v>
      </c>
      <c r="H134" s="33" t="s">
        <v>35</v>
      </c>
      <c r="I134" s="34" t="s">
        <v>257</v>
      </c>
      <c r="J134" s="35" t="s">
        <v>42</v>
      </c>
      <c r="K134" s="33">
        <v>0</v>
      </c>
      <c r="L134" s="33">
        <v>0</v>
      </c>
      <c r="M134" s="33">
        <v>3</v>
      </c>
      <c r="N134" s="33">
        <v>1</v>
      </c>
      <c r="O134" s="33">
        <v>0</v>
      </c>
      <c r="P134" s="33">
        <v>0</v>
      </c>
      <c r="Q134" s="33">
        <f t="shared" si="82"/>
        <v>4</v>
      </c>
      <c r="R134" s="36">
        <v>1750</v>
      </c>
      <c r="S134" s="36">
        <f t="shared" si="83"/>
        <v>0</v>
      </c>
      <c r="T134" s="36">
        <f t="shared" si="84"/>
        <v>0</v>
      </c>
      <c r="U134" s="36">
        <f t="shared" si="85"/>
        <v>5250</v>
      </c>
      <c r="V134" s="36">
        <f t="shared" si="86"/>
        <v>1750</v>
      </c>
      <c r="W134" s="36">
        <f t="shared" si="87"/>
        <v>0</v>
      </c>
      <c r="X134" s="36">
        <f t="shared" si="88"/>
        <v>0</v>
      </c>
      <c r="Y134" s="36">
        <f t="shared" si="89"/>
        <v>7000</v>
      </c>
      <c r="Z134" s="33" t="s">
        <v>43</v>
      </c>
      <c r="AA134" s="33" t="s">
        <v>39</v>
      </c>
      <c r="AB134" s="33" t="s">
        <v>74</v>
      </c>
      <c r="AC134" s="22">
        <f t="shared" si="90"/>
        <v>0</v>
      </c>
    </row>
    <row r="135" spans="1:29">
      <c r="A135" s="44">
        <v>126</v>
      </c>
      <c r="B135" s="70"/>
      <c r="C135" s="77"/>
      <c r="D135" s="33" t="s">
        <v>245</v>
      </c>
      <c r="E135" s="33" t="s">
        <v>246</v>
      </c>
      <c r="F135" s="33" t="s">
        <v>254</v>
      </c>
      <c r="G135" s="33" t="s">
        <v>255</v>
      </c>
      <c r="H135" s="33" t="s">
        <v>35</v>
      </c>
      <c r="I135" s="34" t="s">
        <v>258</v>
      </c>
      <c r="J135" s="35" t="s">
        <v>9</v>
      </c>
      <c r="K135" s="33">
        <v>0</v>
      </c>
      <c r="L135" s="33">
        <v>0</v>
      </c>
      <c r="M135" s="33">
        <v>0</v>
      </c>
      <c r="N135" s="33">
        <v>3</v>
      </c>
      <c r="O135" s="33">
        <v>3</v>
      </c>
      <c r="P135" s="33">
        <v>0</v>
      </c>
      <c r="Q135" s="33">
        <f t="shared" si="82"/>
        <v>6</v>
      </c>
      <c r="R135" s="36">
        <v>750</v>
      </c>
      <c r="S135" s="36">
        <f t="shared" si="83"/>
        <v>0</v>
      </c>
      <c r="T135" s="36">
        <f t="shared" si="84"/>
        <v>0</v>
      </c>
      <c r="U135" s="36">
        <f t="shared" si="85"/>
        <v>0</v>
      </c>
      <c r="V135" s="36">
        <f t="shared" si="86"/>
        <v>2250</v>
      </c>
      <c r="W135" s="36">
        <f t="shared" si="87"/>
        <v>2250</v>
      </c>
      <c r="X135" s="36">
        <f t="shared" si="88"/>
        <v>0</v>
      </c>
      <c r="Y135" s="36">
        <f t="shared" si="89"/>
        <v>4500</v>
      </c>
      <c r="Z135" s="33" t="s">
        <v>45</v>
      </c>
      <c r="AA135" s="33" t="s">
        <v>39</v>
      </c>
      <c r="AB135" s="33" t="s">
        <v>74</v>
      </c>
      <c r="AC135" s="22">
        <f t="shared" si="90"/>
        <v>0</v>
      </c>
    </row>
    <row r="136" spans="1:29">
      <c r="A136" s="44">
        <v>127</v>
      </c>
      <c r="B136" s="70"/>
      <c r="C136" s="78"/>
      <c r="D136" s="37" t="s">
        <v>259</v>
      </c>
      <c r="E136" s="37" t="s">
        <v>260</v>
      </c>
      <c r="F136" s="37" t="s">
        <v>261</v>
      </c>
      <c r="G136" s="37" t="s">
        <v>262</v>
      </c>
      <c r="H136" s="37" t="s">
        <v>35</v>
      </c>
      <c r="I136" s="38" t="s">
        <v>263</v>
      </c>
      <c r="J136" s="39" t="s">
        <v>9</v>
      </c>
      <c r="K136" s="37">
        <v>0</v>
      </c>
      <c r="L136" s="37">
        <v>1</v>
      </c>
      <c r="M136" s="37">
        <v>1</v>
      </c>
      <c r="N136" s="37">
        <v>1</v>
      </c>
      <c r="O136" s="37">
        <v>1</v>
      </c>
      <c r="P136" s="37">
        <v>1</v>
      </c>
      <c r="Q136" s="37">
        <f t="shared" si="82"/>
        <v>5</v>
      </c>
      <c r="R136" s="40">
        <v>10000</v>
      </c>
      <c r="S136" s="40">
        <f t="shared" si="83"/>
        <v>0</v>
      </c>
      <c r="T136" s="40">
        <f t="shared" si="84"/>
        <v>10000</v>
      </c>
      <c r="U136" s="40">
        <f t="shared" si="85"/>
        <v>10000</v>
      </c>
      <c r="V136" s="40">
        <f t="shared" si="86"/>
        <v>10000</v>
      </c>
      <c r="W136" s="40">
        <f t="shared" si="87"/>
        <v>10000</v>
      </c>
      <c r="X136" s="40">
        <f t="shared" si="88"/>
        <v>10000</v>
      </c>
      <c r="Y136" s="40">
        <f t="shared" si="89"/>
        <v>50000</v>
      </c>
      <c r="Z136" s="37" t="s">
        <v>53</v>
      </c>
      <c r="AA136" s="37" t="s">
        <v>39</v>
      </c>
      <c r="AB136" s="37" t="s">
        <v>74</v>
      </c>
      <c r="AC136" s="22">
        <f t="shared" si="90"/>
        <v>0</v>
      </c>
    </row>
    <row r="137" spans="1:29">
      <c r="A137" s="44">
        <v>128</v>
      </c>
      <c r="B137" s="70"/>
      <c r="C137" s="76" t="s">
        <v>264</v>
      </c>
      <c r="D137" s="33" t="s">
        <v>265</v>
      </c>
      <c r="E137" s="33" t="s">
        <v>266</v>
      </c>
      <c r="F137" s="33" t="s">
        <v>267</v>
      </c>
      <c r="G137" s="33" t="s">
        <v>268</v>
      </c>
      <c r="H137" s="33" t="s">
        <v>35</v>
      </c>
      <c r="I137" s="34" t="s">
        <v>269</v>
      </c>
      <c r="J137" s="35" t="s">
        <v>9</v>
      </c>
      <c r="K137" s="33">
        <v>1</v>
      </c>
      <c r="L137" s="33">
        <v>0.25</v>
      </c>
      <c r="M137" s="33">
        <v>0.25</v>
      </c>
      <c r="N137" s="33">
        <v>0.25</v>
      </c>
      <c r="O137" s="33">
        <v>0.25</v>
      </c>
      <c r="P137" s="33">
        <v>0.25</v>
      </c>
      <c r="Q137" s="33">
        <f t="shared" si="82"/>
        <v>2.25</v>
      </c>
      <c r="R137" s="36">
        <v>35000</v>
      </c>
      <c r="S137" s="36">
        <f t="shared" si="83"/>
        <v>35000</v>
      </c>
      <c r="T137" s="36">
        <f t="shared" si="84"/>
        <v>8750</v>
      </c>
      <c r="U137" s="36">
        <f t="shared" si="85"/>
        <v>8750</v>
      </c>
      <c r="V137" s="36">
        <f t="shared" si="86"/>
        <v>8750</v>
      </c>
      <c r="W137" s="36">
        <f t="shared" si="87"/>
        <v>8750</v>
      </c>
      <c r="X137" s="36">
        <f t="shared" si="88"/>
        <v>8750</v>
      </c>
      <c r="Y137" s="36">
        <f t="shared" si="89"/>
        <v>78750</v>
      </c>
      <c r="Z137" s="33" t="s">
        <v>53</v>
      </c>
      <c r="AA137" s="33" t="s">
        <v>39</v>
      </c>
      <c r="AB137" s="33" t="s">
        <v>40</v>
      </c>
      <c r="AC137" s="22">
        <f t="shared" si="90"/>
        <v>0</v>
      </c>
    </row>
    <row r="138" spans="1:29" s="61" customFormat="1">
      <c r="A138" s="59">
        <v>129</v>
      </c>
      <c r="B138" s="70"/>
      <c r="C138" s="77"/>
      <c r="D138" s="33" t="s">
        <v>265</v>
      </c>
      <c r="E138" s="33" t="s">
        <v>266</v>
      </c>
      <c r="F138" s="33" t="s">
        <v>267</v>
      </c>
      <c r="G138" s="33" t="s">
        <v>268</v>
      </c>
      <c r="H138" s="33" t="s">
        <v>40</v>
      </c>
      <c r="I138" s="34" t="s">
        <v>270</v>
      </c>
      <c r="J138" s="35" t="s">
        <v>84</v>
      </c>
      <c r="K138" s="33">
        <v>12</v>
      </c>
      <c r="L138" s="33">
        <v>14</v>
      </c>
      <c r="M138" s="33">
        <v>12</v>
      </c>
      <c r="N138" s="33">
        <v>12</v>
      </c>
      <c r="O138" s="33">
        <v>0</v>
      </c>
      <c r="P138" s="33">
        <v>0</v>
      </c>
      <c r="Q138" s="33">
        <f t="shared" si="82"/>
        <v>50</v>
      </c>
      <c r="R138" s="36">
        <v>2500</v>
      </c>
      <c r="S138" s="36">
        <f t="shared" si="83"/>
        <v>30000</v>
      </c>
      <c r="T138" s="36">
        <f t="shared" si="84"/>
        <v>35000</v>
      </c>
      <c r="U138" s="36">
        <f t="shared" si="85"/>
        <v>30000</v>
      </c>
      <c r="V138" s="36">
        <f t="shared" si="86"/>
        <v>30000</v>
      </c>
      <c r="W138" s="36">
        <f t="shared" si="87"/>
        <v>0</v>
      </c>
      <c r="X138" s="36">
        <f t="shared" si="88"/>
        <v>0</v>
      </c>
      <c r="Y138" s="36">
        <f t="shared" si="89"/>
        <v>125000</v>
      </c>
      <c r="Z138" s="33" t="s">
        <v>38</v>
      </c>
      <c r="AA138" s="33" t="s">
        <v>85</v>
      </c>
      <c r="AB138" s="33" t="s">
        <v>40</v>
      </c>
      <c r="AC138" s="60">
        <f t="shared" si="90"/>
        <v>0</v>
      </c>
    </row>
    <row r="139" spans="1:29" s="61" customFormat="1">
      <c r="A139" s="59">
        <v>129</v>
      </c>
      <c r="B139" s="70"/>
      <c r="C139" s="77"/>
      <c r="D139" s="33" t="s">
        <v>265</v>
      </c>
      <c r="E139" s="33" t="s">
        <v>266</v>
      </c>
      <c r="F139" s="33" t="s">
        <v>267</v>
      </c>
      <c r="G139" s="33" t="s">
        <v>268</v>
      </c>
      <c r="H139" s="33" t="s">
        <v>40</v>
      </c>
      <c r="I139" s="34" t="s">
        <v>270</v>
      </c>
      <c r="J139" s="35" t="s">
        <v>84</v>
      </c>
      <c r="K139" s="33">
        <v>1</v>
      </c>
      <c r="L139" s="33">
        <v>2</v>
      </c>
      <c r="M139" s="33">
        <v>1</v>
      </c>
      <c r="N139" s="33">
        <v>1</v>
      </c>
      <c r="O139" s="33">
        <v>0</v>
      </c>
      <c r="P139" s="33">
        <v>0</v>
      </c>
      <c r="Q139" s="33">
        <f t="shared" ref="Q139" si="92">SUM(K139:P139)</f>
        <v>5</v>
      </c>
      <c r="R139" s="36">
        <v>15000</v>
      </c>
      <c r="S139" s="36">
        <f t="shared" ref="S139" si="93">K139*$R139</f>
        <v>15000</v>
      </c>
      <c r="T139" s="36">
        <f t="shared" ref="T139" si="94">L139*$R139</f>
        <v>30000</v>
      </c>
      <c r="U139" s="36">
        <f t="shared" ref="U139" si="95">M139*$R139</f>
        <v>15000</v>
      </c>
      <c r="V139" s="36">
        <f t="shared" ref="V139" si="96">N139*$R139</f>
        <v>15000</v>
      </c>
      <c r="W139" s="36">
        <f t="shared" ref="W139" si="97">O139*$R139</f>
        <v>0</v>
      </c>
      <c r="X139" s="36">
        <f t="shared" ref="X139" si="98">P139*$R139</f>
        <v>0</v>
      </c>
      <c r="Y139" s="36">
        <f t="shared" ref="Y139" si="99">SUM(S139:X139)</f>
        <v>75000</v>
      </c>
      <c r="Z139" s="33" t="s">
        <v>159</v>
      </c>
      <c r="AA139" s="33" t="s">
        <v>85</v>
      </c>
      <c r="AB139" s="33" t="s">
        <v>40</v>
      </c>
      <c r="AC139" s="60">
        <f t="shared" ref="AC139" si="100">Y139-(Q139*R139)</f>
        <v>0</v>
      </c>
    </row>
    <row r="140" spans="1:29">
      <c r="A140" s="44">
        <v>130</v>
      </c>
      <c r="B140" s="70"/>
      <c r="C140" s="77"/>
      <c r="D140" s="33" t="s">
        <v>265</v>
      </c>
      <c r="E140" s="33" t="s">
        <v>266</v>
      </c>
      <c r="F140" s="33" t="s">
        <v>267</v>
      </c>
      <c r="G140" s="33" t="s">
        <v>268</v>
      </c>
      <c r="H140" s="33" t="s">
        <v>35</v>
      </c>
      <c r="I140" s="34" t="s">
        <v>271</v>
      </c>
      <c r="J140" s="35" t="s">
        <v>9</v>
      </c>
      <c r="K140" s="33">
        <v>2</v>
      </c>
      <c r="L140" s="33">
        <v>1</v>
      </c>
      <c r="M140" s="33">
        <v>0</v>
      </c>
      <c r="N140" s="33">
        <v>0</v>
      </c>
      <c r="O140" s="33">
        <v>1</v>
      </c>
      <c r="P140" s="33">
        <v>0</v>
      </c>
      <c r="Q140" s="33">
        <f t="shared" si="82"/>
        <v>4</v>
      </c>
      <c r="R140" s="36">
        <v>750</v>
      </c>
      <c r="S140" s="36">
        <f t="shared" si="83"/>
        <v>1500</v>
      </c>
      <c r="T140" s="36">
        <f t="shared" si="84"/>
        <v>750</v>
      </c>
      <c r="U140" s="36">
        <f t="shared" si="85"/>
        <v>0</v>
      </c>
      <c r="V140" s="36">
        <f t="shared" si="86"/>
        <v>0</v>
      </c>
      <c r="W140" s="36">
        <f t="shared" si="87"/>
        <v>750</v>
      </c>
      <c r="X140" s="36">
        <f t="shared" si="88"/>
        <v>0</v>
      </c>
      <c r="Y140" s="36">
        <f t="shared" si="89"/>
        <v>3000</v>
      </c>
      <c r="Z140" s="33" t="s">
        <v>45</v>
      </c>
      <c r="AA140" s="33" t="s">
        <v>39</v>
      </c>
      <c r="AB140" s="33" t="s">
        <v>40</v>
      </c>
      <c r="AC140" s="22">
        <f t="shared" si="90"/>
        <v>0</v>
      </c>
    </row>
    <row r="141" spans="1:29">
      <c r="A141" s="44">
        <v>131</v>
      </c>
      <c r="B141" s="70"/>
      <c r="C141" s="77"/>
      <c r="D141" s="37" t="s">
        <v>265</v>
      </c>
      <c r="E141" s="37" t="s">
        <v>266</v>
      </c>
      <c r="F141" s="37" t="s">
        <v>272</v>
      </c>
      <c r="G141" s="37" t="s">
        <v>273</v>
      </c>
      <c r="H141" s="37" t="s">
        <v>35</v>
      </c>
      <c r="I141" s="38" t="s">
        <v>274</v>
      </c>
      <c r="J141" s="39" t="s">
        <v>9</v>
      </c>
      <c r="K141" s="37">
        <v>0</v>
      </c>
      <c r="L141" s="37">
        <v>1</v>
      </c>
      <c r="M141" s="37">
        <v>0.2</v>
      </c>
      <c r="N141" s="37">
        <v>0.2</v>
      </c>
      <c r="O141" s="37">
        <v>0.2</v>
      </c>
      <c r="P141" s="37">
        <v>0.2</v>
      </c>
      <c r="Q141" s="37">
        <f t="shared" si="82"/>
        <v>1.7999999999999998</v>
      </c>
      <c r="R141" s="40">
        <v>12000</v>
      </c>
      <c r="S141" s="40">
        <f t="shared" si="83"/>
        <v>0</v>
      </c>
      <c r="T141" s="40">
        <f t="shared" si="84"/>
        <v>12000</v>
      </c>
      <c r="U141" s="40">
        <f t="shared" si="85"/>
        <v>2400</v>
      </c>
      <c r="V141" s="40">
        <f t="shared" si="86"/>
        <v>2400</v>
      </c>
      <c r="W141" s="40">
        <f t="shared" si="87"/>
        <v>2400</v>
      </c>
      <c r="X141" s="40">
        <f t="shared" si="88"/>
        <v>2400</v>
      </c>
      <c r="Y141" s="40">
        <f t="shared" si="89"/>
        <v>21600</v>
      </c>
      <c r="Z141" s="37" t="s">
        <v>53</v>
      </c>
      <c r="AA141" s="37" t="s">
        <v>39</v>
      </c>
      <c r="AB141" s="37" t="s">
        <v>74</v>
      </c>
      <c r="AC141" s="22">
        <f t="shared" si="90"/>
        <v>0</v>
      </c>
    </row>
    <row r="142" spans="1:29">
      <c r="A142" s="44">
        <v>132</v>
      </c>
      <c r="B142" s="70"/>
      <c r="C142" s="77"/>
      <c r="D142" s="33" t="s">
        <v>265</v>
      </c>
      <c r="E142" s="33" t="s">
        <v>266</v>
      </c>
      <c r="F142" s="33" t="s">
        <v>275</v>
      </c>
      <c r="G142" s="33" t="s">
        <v>276</v>
      </c>
      <c r="H142" s="33" t="s">
        <v>35</v>
      </c>
      <c r="I142" s="34" t="s">
        <v>277</v>
      </c>
      <c r="J142" s="35" t="s">
        <v>55</v>
      </c>
      <c r="K142" s="33">
        <v>0</v>
      </c>
      <c r="L142" s="33">
        <v>200</v>
      </c>
      <c r="M142" s="33">
        <v>200</v>
      </c>
      <c r="N142" s="33">
        <v>300</v>
      </c>
      <c r="O142" s="33">
        <v>300</v>
      </c>
      <c r="P142" s="33">
        <v>200</v>
      </c>
      <c r="Q142" s="33">
        <f t="shared" si="82"/>
        <v>1200</v>
      </c>
      <c r="R142" s="36">
        <v>35</v>
      </c>
      <c r="S142" s="36">
        <f t="shared" si="83"/>
        <v>0</v>
      </c>
      <c r="T142" s="36">
        <f t="shared" si="84"/>
        <v>7000</v>
      </c>
      <c r="U142" s="36">
        <f t="shared" si="85"/>
        <v>7000</v>
      </c>
      <c r="V142" s="36">
        <f t="shared" si="86"/>
        <v>10500</v>
      </c>
      <c r="W142" s="36">
        <f t="shared" si="87"/>
        <v>10500</v>
      </c>
      <c r="X142" s="36">
        <f t="shared" si="88"/>
        <v>7000</v>
      </c>
      <c r="Y142" s="36">
        <f t="shared" si="89"/>
        <v>42000</v>
      </c>
      <c r="Z142" s="33" t="s">
        <v>45</v>
      </c>
      <c r="AA142" s="33" t="s">
        <v>39</v>
      </c>
      <c r="AB142" s="33" t="s">
        <v>74</v>
      </c>
      <c r="AC142" s="22">
        <f t="shared" si="90"/>
        <v>0</v>
      </c>
    </row>
    <row r="143" spans="1:29">
      <c r="A143" s="44">
        <v>133</v>
      </c>
      <c r="B143" s="70"/>
      <c r="C143" s="77"/>
      <c r="D143" s="37" t="s">
        <v>278</v>
      </c>
      <c r="E143" s="37" t="s">
        <v>279</v>
      </c>
      <c r="F143" s="37" t="s">
        <v>280</v>
      </c>
      <c r="G143" s="37" t="s">
        <v>281</v>
      </c>
      <c r="H143" s="37" t="s">
        <v>35</v>
      </c>
      <c r="I143" s="38" t="s">
        <v>282</v>
      </c>
      <c r="J143" s="39" t="s">
        <v>37</v>
      </c>
      <c r="K143" s="37">
        <v>1</v>
      </c>
      <c r="L143" s="37">
        <v>0.2</v>
      </c>
      <c r="M143" s="37">
        <v>0.2</v>
      </c>
      <c r="N143" s="37">
        <v>0.2</v>
      </c>
      <c r="O143" s="37">
        <v>0.2</v>
      </c>
      <c r="P143" s="37">
        <v>0.2</v>
      </c>
      <c r="Q143" s="37">
        <f t="shared" si="82"/>
        <v>1.9999999999999998</v>
      </c>
      <c r="R143" s="40">
        <v>40000</v>
      </c>
      <c r="S143" s="40">
        <f t="shared" si="83"/>
        <v>40000</v>
      </c>
      <c r="T143" s="40">
        <f t="shared" si="84"/>
        <v>8000</v>
      </c>
      <c r="U143" s="40">
        <f t="shared" si="85"/>
        <v>8000</v>
      </c>
      <c r="V143" s="40">
        <f t="shared" si="86"/>
        <v>8000</v>
      </c>
      <c r="W143" s="40">
        <f t="shared" si="87"/>
        <v>8000</v>
      </c>
      <c r="X143" s="40">
        <f t="shared" si="88"/>
        <v>8000</v>
      </c>
      <c r="Y143" s="40">
        <f t="shared" si="89"/>
        <v>80000</v>
      </c>
      <c r="Z143" s="37" t="s">
        <v>53</v>
      </c>
      <c r="AA143" s="37" t="s">
        <v>39</v>
      </c>
      <c r="AB143" s="37" t="s">
        <v>40</v>
      </c>
      <c r="AC143" s="22">
        <f t="shared" si="90"/>
        <v>0</v>
      </c>
    </row>
    <row r="144" spans="1:29">
      <c r="A144" s="44">
        <v>134</v>
      </c>
      <c r="B144" s="70"/>
      <c r="C144" s="77"/>
      <c r="D144" s="37" t="s">
        <v>278</v>
      </c>
      <c r="E144" s="37" t="s">
        <v>279</v>
      </c>
      <c r="F144" s="37" t="s">
        <v>280</v>
      </c>
      <c r="G144" s="37" t="s">
        <v>281</v>
      </c>
      <c r="H144" s="37" t="s">
        <v>35</v>
      </c>
      <c r="I144" s="38" t="s">
        <v>283</v>
      </c>
      <c r="J144" s="39" t="s">
        <v>47</v>
      </c>
      <c r="K144" s="37">
        <v>2</v>
      </c>
      <c r="L144" s="37">
        <v>2</v>
      </c>
      <c r="M144" s="37">
        <v>2</v>
      </c>
      <c r="N144" s="37">
        <v>2</v>
      </c>
      <c r="O144" s="37">
        <v>2</v>
      </c>
      <c r="P144" s="37">
        <v>2</v>
      </c>
      <c r="Q144" s="37">
        <f t="shared" si="82"/>
        <v>12</v>
      </c>
      <c r="R144" s="40">
        <v>2250</v>
      </c>
      <c r="S144" s="40">
        <f t="shared" si="83"/>
        <v>4500</v>
      </c>
      <c r="T144" s="40">
        <f t="shared" si="84"/>
        <v>4500</v>
      </c>
      <c r="U144" s="40">
        <f t="shared" si="85"/>
        <v>4500</v>
      </c>
      <c r="V144" s="40">
        <f t="shared" si="86"/>
        <v>4500</v>
      </c>
      <c r="W144" s="40">
        <f t="shared" si="87"/>
        <v>4500</v>
      </c>
      <c r="X144" s="40">
        <f t="shared" si="88"/>
        <v>4500</v>
      </c>
      <c r="Y144" s="40">
        <f t="shared" si="89"/>
        <v>27000</v>
      </c>
      <c r="Z144" s="37" t="s">
        <v>38</v>
      </c>
      <c r="AA144" s="37" t="s">
        <v>39</v>
      </c>
      <c r="AB144" s="37" t="s">
        <v>40</v>
      </c>
      <c r="AC144" s="22">
        <f t="shared" si="90"/>
        <v>0</v>
      </c>
    </row>
    <row r="145" spans="1:29">
      <c r="A145" s="44">
        <v>135</v>
      </c>
      <c r="B145" s="70"/>
      <c r="C145" s="77"/>
      <c r="D145" s="33" t="s">
        <v>278</v>
      </c>
      <c r="E145" s="33" t="s">
        <v>279</v>
      </c>
      <c r="F145" s="33" t="s">
        <v>284</v>
      </c>
      <c r="G145" s="33" t="s">
        <v>285</v>
      </c>
      <c r="H145" s="33" t="s">
        <v>35</v>
      </c>
      <c r="I145" s="34" t="s">
        <v>286</v>
      </c>
      <c r="J145" s="35" t="s">
        <v>55</v>
      </c>
      <c r="K145" s="33">
        <v>0</v>
      </c>
      <c r="L145" s="33">
        <v>80</v>
      </c>
      <c r="M145" s="33">
        <v>80</v>
      </c>
      <c r="N145" s="33">
        <v>80</v>
      </c>
      <c r="O145" s="33">
        <v>80</v>
      </c>
      <c r="P145" s="33">
        <v>80</v>
      </c>
      <c r="Q145" s="33">
        <f t="shared" si="82"/>
        <v>400</v>
      </c>
      <c r="R145" s="36">
        <v>95</v>
      </c>
      <c r="S145" s="36">
        <f t="shared" si="83"/>
        <v>0</v>
      </c>
      <c r="T145" s="36">
        <f t="shared" si="84"/>
        <v>7600</v>
      </c>
      <c r="U145" s="36">
        <f t="shared" si="85"/>
        <v>7600</v>
      </c>
      <c r="V145" s="36">
        <f t="shared" si="86"/>
        <v>7600</v>
      </c>
      <c r="W145" s="36">
        <f t="shared" si="87"/>
        <v>7600</v>
      </c>
      <c r="X145" s="36">
        <f t="shared" si="88"/>
        <v>7600</v>
      </c>
      <c r="Y145" s="36">
        <f t="shared" si="89"/>
        <v>38000</v>
      </c>
      <c r="Z145" s="33" t="s">
        <v>45</v>
      </c>
      <c r="AA145" s="33" t="s">
        <v>39</v>
      </c>
      <c r="AB145" s="33" t="s">
        <v>74</v>
      </c>
      <c r="AC145" s="22">
        <f t="shared" si="90"/>
        <v>0</v>
      </c>
    </row>
    <row r="146" spans="1:29" s="61" customFormat="1">
      <c r="A146" s="59">
        <v>136</v>
      </c>
      <c r="B146" s="70"/>
      <c r="C146" s="77"/>
      <c r="D146" s="33" t="s">
        <v>278</v>
      </c>
      <c r="E146" s="33" t="s">
        <v>279</v>
      </c>
      <c r="F146" s="33" t="s">
        <v>284</v>
      </c>
      <c r="G146" s="33" t="s">
        <v>285</v>
      </c>
      <c r="H146" s="33" t="s">
        <v>74</v>
      </c>
      <c r="I146" s="34" t="s">
        <v>287</v>
      </c>
      <c r="J146" s="35" t="s">
        <v>84</v>
      </c>
      <c r="K146" s="33">
        <v>0</v>
      </c>
      <c r="L146" s="33">
        <v>15</v>
      </c>
      <c r="M146" s="33">
        <v>15</v>
      </c>
      <c r="N146" s="33">
        <v>15</v>
      </c>
      <c r="O146" s="33">
        <v>15</v>
      </c>
      <c r="P146" s="33">
        <v>15</v>
      </c>
      <c r="Q146" s="33">
        <f>SUM(K146:P146)</f>
        <v>75</v>
      </c>
      <c r="R146" s="36">
        <v>450</v>
      </c>
      <c r="S146" s="36">
        <f t="shared" ref="S146:S148" si="101">K146*$R146</f>
        <v>0</v>
      </c>
      <c r="T146" s="36">
        <f t="shared" ref="T146:T148" si="102">L146*$R146</f>
        <v>6750</v>
      </c>
      <c r="U146" s="36">
        <f t="shared" ref="U146:U148" si="103">M146*$R146</f>
        <v>6750</v>
      </c>
      <c r="V146" s="36">
        <f t="shared" ref="V146:V148" si="104">N146*$R146</f>
        <v>6750</v>
      </c>
      <c r="W146" s="36">
        <f t="shared" ref="W146:W148" si="105">O146*$R146</f>
        <v>6750</v>
      </c>
      <c r="X146" s="36">
        <f t="shared" ref="X146:X148" si="106">P146*$R146</f>
        <v>6750</v>
      </c>
      <c r="Y146" s="36">
        <f t="shared" si="89"/>
        <v>33750</v>
      </c>
      <c r="Z146" s="33" t="s">
        <v>68</v>
      </c>
      <c r="AA146" s="33" t="s">
        <v>85</v>
      </c>
      <c r="AB146" s="33" t="s">
        <v>74</v>
      </c>
      <c r="AC146" s="60">
        <v>0</v>
      </c>
    </row>
    <row r="147" spans="1:29" s="61" customFormat="1">
      <c r="A147" s="59">
        <v>136</v>
      </c>
      <c r="B147" s="70"/>
      <c r="C147" s="77"/>
      <c r="D147" s="33" t="s">
        <v>278</v>
      </c>
      <c r="E147" s="33" t="s">
        <v>279</v>
      </c>
      <c r="F147" s="33" t="s">
        <v>284</v>
      </c>
      <c r="G147" s="33" t="s">
        <v>285</v>
      </c>
      <c r="H147" s="33" t="s">
        <v>74</v>
      </c>
      <c r="I147" s="34" t="s">
        <v>288</v>
      </c>
      <c r="J147" s="35" t="s">
        <v>47</v>
      </c>
      <c r="K147" s="33">
        <v>0</v>
      </c>
      <c r="L147" s="33">
        <v>1</v>
      </c>
      <c r="M147" s="33">
        <v>1</v>
      </c>
      <c r="N147" s="33">
        <v>1</v>
      </c>
      <c r="O147" s="33">
        <v>1</v>
      </c>
      <c r="P147" s="33">
        <v>1</v>
      </c>
      <c r="Q147" s="33">
        <f t="shared" ref="Q147:Q148" si="107">SUM(K147:P147)</f>
        <v>5</v>
      </c>
      <c r="R147" s="36">
        <v>4000</v>
      </c>
      <c r="S147" s="36">
        <f t="shared" si="101"/>
        <v>0</v>
      </c>
      <c r="T147" s="36">
        <f t="shared" si="102"/>
        <v>4000</v>
      </c>
      <c r="U147" s="36">
        <f t="shared" si="103"/>
        <v>4000</v>
      </c>
      <c r="V147" s="36">
        <f t="shared" si="104"/>
        <v>4000</v>
      </c>
      <c r="W147" s="36">
        <f t="shared" si="105"/>
        <v>4000</v>
      </c>
      <c r="X147" s="36">
        <f t="shared" si="106"/>
        <v>4000</v>
      </c>
      <c r="Y147" s="36">
        <f t="shared" si="89"/>
        <v>20000</v>
      </c>
      <c r="Z147" s="33" t="s">
        <v>43</v>
      </c>
      <c r="AA147" s="33" t="s">
        <v>85</v>
      </c>
      <c r="AB147" s="33" t="s">
        <v>74</v>
      </c>
      <c r="AC147" s="60">
        <v>0</v>
      </c>
    </row>
    <row r="148" spans="1:29" s="61" customFormat="1">
      <c r="A148" s="59">
        <v>136</v>
      </c>
      <c r="B148" s="70"/>
      <c r="C148" s="77"/>
      <c r="D148" s="33" t="s">
        <v>278</v>
      </c>
      <c r="E148" s="33" t="s">
        <v>279</v>
      </c>
      <c r="F148" s="33" t="s">
        <v>284</v>
      </c>
      <c r="G148" s="33" t="s">
        <v>285</v>
      </c>
      <c r="H148" s="33" t="s">
        <v>74</v>
      </c>
      <c r="I148" s="34" t="s">
        <v>289</v>
      </c>
      <c r="J148" s="35" t="s">
        <v>87</v>
      </c>
      <c r="K148" s="33">
        <v>0</v>
      </c>
      <c r="L148" s="33">
        <v>1</v>
      </c>
      <c r="M148" s="33">
        <v>1</v>
      </c>
      <c r="N148" s="33">
        <v>1</v>
      </c>
      <c r="O148" s="33">
        <v>1</v>
      </c>
      <c r="P148" s="33">
        <v>1</v>
      </c>
      <c r="Q148" s="33">
        <f t="shared" si="107"/>
        <v>5</v>
      </c>
      <c r="R148" s="36">
        <v>4250</v>
      </c>
      <c r="S148" s="36">
        <f t="shared" si="101"/>
        <v>0</v>
      </c>
      <c r="T148" s="36">
        <f t="shared" si="102"/>
        <v>4250</v>
      </c>
      <c r="U148" s="36">
        <f t="shared" si="103"/>
        <v>4250</v>
      </c>
      <c r="V148" s="36">
        <f t="shared" si="104"/>
        <v>4250</v>
      </c>
      <c r="W148" s="36">
        <f t="shared" si="105"/>
        <v>4250</v>
      </c>
      <c r="X148" s="36">
        <f t="shared" si="106"/>
        <v>4250</v>
      </c>
      <c r="Y148" s="36">
        <f t="shared" si="89"/>
        <v>21250</v>
      </c>
      <c r="Z148" s="33" t="s">
        <v>108</v>
      </c>
      <c r="AA148" s="33" t="s">
        <v>85</v>
      </c>
      <c r="AB148" s="33" t="s">
        <v>74</v>
      </c>
      <c r="AC148" s="60">
        <v>0</v>
      </c>
    </row>
    <row r="149" spans="1:29">
      <c r="A149" s="44">
        <v>137</v>
      </c>
      <c r="B149" s="70"/>
      <c r="C149" s="77"/>
      <c r="D149" s="37" t="s">
        <v>278</v>
      </c>
      <c r="E149" s="37" t="s">
        <v>279</v>
      </c>
      <c r="F149" s="37" t="s">
        <v>290</v>
      </c>
      <c r="G149" s="37" t="s">
        <v>291</v>
      </c>
      <c r="H149" s="37" t="s">
        <v>35</v>
      </c>
      <c r="I149" s="38" t="s">
        <v>292</v>
      </c>
      <c r="J149" s="39" t="s">
        <v>55</v>
      </c>
      <c r="K149" s="37">
        <v>0</v>
      </c>
      <c r="L149" s="37">
        <v>60</v>
      </c>
      <c r="M149" s="37">
        <v>60</v>
      </c>
      <c r="N149" s="37">
        <v>60</v>
      </c>
      <c r="O149" s="37">
        <v>60</v>
      </c>
      <c r="P149" s="37">
        <v>60</v>
      </c>
      <c r="Q149" s="37">
        <f t="shared" si="82"/>
        <v>300</v>
      </c>
      <c r="R149" s="40">
        <v>95</v>
      </c>
      <c r="S149" s="40">
        <f t="shared" si="83"/>
        <v>0</v>
      </c>
      <c r="T149" s="40">
        <f t="shared" si="84"/>
        <v>5700</v>
      </c>
      <c r="U149" s="40">
        <f t="shared" si="85"/>
        <v>5700</v>
      </c>
      <c r="V149" s="40">
        <f t="shared" si="86"/>
        <v>5700</v>
      </c>
      <c r="W149" s="40">
        <f t="shared" si="87"/>
        <v>5700</v>
      </c>
      <c r="X149" s="40">
        <f t="shared" si="88"/>
        <v>5700</v>
      </c>
      <c r="Y149" s="40">
        <f t="shared" si="89"/>
        <v>28500</v>
      </c>
      <c r="Z149" s="37" t="s">
        <v>45</v>
      </c>
      <c r="AA149" s="37" t="s">
        <v>39</v>
      </c>
      <c r="AB149" s="37" t="s">
        <v>74</v>
      </c>
      <c r="AC149" s="22">
        <f t="shared" si="90"/>
        <v>0</v>
      </c>
    </row>
    <row r="150" spans="1:29">
      <c r="A150" s="44">
        <v>138</v>
      </c>
      <c r="B150" s="70"/>
      <c r="C150" s="77"/>
      <c r="D150" s="33" t="s">
        <v>278</v>
      </c>
      <c r="E150" s="33" t="s">
        <v>279</v>
      </c>
      <c r="F150" s="33" t="s">
        <v>293</v>
      </c>
      <c r="G150" s="33" t="s">
        <v>294</v>
      </c>
      <c r="H150" s="33" t="s">
        <v>35</v>
      </c>
      <c r="I150" s="34" t="s">
        <v>295</v>
      </c>
      <c r="J150" s="35" t="s">
        <v>55</v>
      </c>
      <c r="K150" s="33">
        <v>0</v>
      </c>
      <c r="L150" s="33">
        <v>1488</v>
      </c>
      <c r="M150" s="33">
        <v>480</v>
      </c>
      <c r="N150" s="33">
        <v>480</v>
      </c>
      <c r="O150" s="33">
        <v>480</v>
      </c>
      <c r="P150" s="33">
        <v>440</v>
      </c>
      <c r="Q150" s="33">
        <f t="shared" si="82"/>
        <v>3368</v>
      </c>
      <c r="R150" s="36">
        <v>175</v>
      </c>
      <c r="S150" s="36">
        <f t="shared" si="83"/>
        <v>0</v>
      </c>
      <c r="T150" s="36">
        <f t="shared" si="84"/>
        <v>260400</v>
      </c>
      <c r="U150" s="36">
        <f t="shared" si="85"/>
        <v>84000</v>
      </c>
      <c r="V150" s="36">
        <f t="shared" si="86"/>
        <v>84000</v>
      </c>
      <c r="W150" s="36">
        <f t="shared" si="87"/>
        <v>84000</v>
      </c>
      <c r="X150" s="36">
        <f t="shared" si="88"/>
        <v>77000</v>
      </c>
      <c r="Y150" s="36">
        <f t="shared" si="89"/>
        <v>589400</v>
      </c>
      <c r="Z150" s="33" t="s">
        <v>45</v>
      </c>
      <c r="AA150" s="33" t="s">
        <v>39</v>
      </c>
      <c r="AB150" s="33" t="s">
        <v>74</v>
      </c>
      <c r="AC150" s="22">
        <f t="shared" si="90"/>
        <v>0</v>
      </c>
    </row>
    <row r="151" spans="1:29">
      <c r="A151" s="44">
        <v>139</v>
      </c>
      <c r="B151" s="70"/>
      <c r="C151" s="77"/>
      <c r="D151" s="33" t="s">
        <v>278</v>
      </c>
      <c r="E151" s="33" t="s">
        <v>279</v>
      </c>
      <c r="F151" s="33" t="s">
        <v>293</v>
      </c>
      <c r="G151" s="33" t="s">
        <v>294</v>
      </c>
      <c r="H151" s="33" t="s">
        <v>35</v>
      </c>
      <c r="I151" s="34" t="s">
        <v>296</v>
      </c>
      <c r="J151" s="35" t="s">
        <v>9</v>
      </c>
      <c r="K151" s="33">
        <v>0</v>
      </c>
      <c r="L151" s="33">
        <v>4</v>
      </c>
      <c r="M151" s="33">
        <v>4</v>
      </c>
      <c r="N151" s="33">
        <v>4</v>
      </c>
      <c r="O151" s="33">
        <v>4</v>
      </c>
      <c r="P151" s="33">
        <v>4</v>
      </c>
      <c r="Q151" s="33">
        <f t="shared" si="82"/>
        <v>20</v>
      </c>
      <c r="R151" s="36">
        <v>17000</v>
      </c>
      <c r="S151" s="36">
        <f t="shared" si="83"/>
        <v>0</v>
      </c>
      <c r="T151" s="36">
        <f t="shared" si="84"/>
        <v>68000</v>
      </c>
      <c r="U151" s="36">
        <f t="shared" si="85"/>
        <v>68000</v>
      </c>
      <c r="V151" s="36">
        <f t="shared" si="86"/>
        <v>68000</v>
      </c>
      <c r="W151" s="36">
        <f t="shared" si="87"/>
        <v>68000</v>
      </c>
      <c r="X151" s="36">
        <f t="shared" si="88"/>
        <v>68000</v>
      </c>
      <c r="Y151" s="36">
        <f t="shared" si="89"/>
        <v>340000</v>
      </c>
      <c r="Z151" s="33" t="s">
        <v>113</v>
      </c>
      <c r="AA151" s="33" t="s">
        <v>39</v>
      </c>
      <c r="AB151" s="33" t="s">
        <v>74</v>
      </c>
      <c r="AC151" s="22">
        <f t="shared" si="90"/>
        <v>0</v>
      </c>
    </row>
    <row r="152" spans="1:29" s="61" customFormat="1">
      <c r="A152" s="59">
        <v>140</v>
      </c>
      <c r="B152" s="70"/>
      <c r="C152" s="77"/>
      <c r="D152" s="33" t="s">
        <v>278</v>
      </c>
      <c r="E152" s="33" t="s">
        <v>279</v>
      </c>
      <c r="F152" s="33" t="s">
        <v>293</v>
      </c>
      <c r="G152" s="33" t="s">
        <v>294</v>
      </c>
      <c r="H152" s="33" t="s">
        <v>74</v>
      </c>
      <c r="I152" s="34" t="s">
        <v>297</v>
      </c>
      <c r="J152" s="35" t="s">
        <v>84</v>
      </c>
      <c r="K152" s="33">
        <v>0</v>
      </c>
      <c r="L152" s="33">
        <v>110</v>
      </c>
      <c r="M152" s="33">
        <v>110</v>
      </c>
      <c r="N152" s="33">
        <v>110</v>
      </c>
      <c r="O152" s="33">
        <v>100</v>
      </c>
      <c r="P152" s="33">
        <v>100</v>
      </c>
      <c r="Q152" s="33">
        <f>SUM(K152:P152)</f>
        <v>530</v>
      </c>
      <c r="R152" s="36">
        <v>450</v>
      </c>
      <c r="S152" s="36">
        <f t="shared" si="83"/>
        <v>0</v>
      </c>
      <c r="T152" s="36">
        <f t="shared" si="84"/>
        <v>49500</v>
      </c>
      <c r="U152" s="36">
        <f t="shared" si="85"/>
        <v>49500</v>
      </c>
      <c r="V152" s="36">
        <f t="shared" si="86"/>
        <v>49500</v>
      </c>
      <c r="W152" s="36">
        <f t="shared" si="87"/>
        <v>45000</v>
      </c>
      <c r="X152" s="36">
        <f t="shared" si="88"/>
        <v>45000</v>
      </c>
      <c r="Y152" s="36">
        <f t="shared" ref="Y152:Y154" si="108">SUM(S152:X152)</f>
        <v>238500</v>
      </c>
      <c r="Z152" s="33" t="s">
        <v>68</v>
      </c>
      <c r="AA152" s="33" t="s">
        <v>85</v>
      </c>
      <c r="AB152" s="33" t="s">
        <v>74</v>
      </c>
      <c r="AC152" s="60">
        <v>0</v>
      </c>
    </row>
    <row r="153" spans="1:29" s="61" customFormat="1">
      <c r="A153" s="59">
        <v>140</v>
      </c>
      <c r="B153" s="70"/>
      <c r="C153" s="77"/>
      <c r="D153" s="33" t="s">
        <v>278</v>
      </c>
      <c r="E153" s="33" t="s">
        <v>279</v>
      </c>
      <c r="F153" s="33" t="s">
        <v>293</v>
      </c>
      <c r="G153" s="33" t="s">
        <v>294</v>
      </c>
      <c r="H153" s="33" t="s">
        <v>74</v>
      </c>
      <c r="I153" s="34" t="s">
        <v>298</v>
      </c>
      <c r="J153" s="35" t="s">
        <v>47</v>
      </c>
      <c r="K153" s="33">
        <v>0</v>
      </c>
      <c r="L153" s="33">
        <v>1</v>
      </c>
      <c r="M153" s="33">
        <v>1</v>
      </c>
      <c r="N153" s="33">
        <v>1</v>
      </c>
      <c r="O153" s="33">
        <v>1</v>
      </c>
      <c r="P153" s="33">
        <v>1</v>
      </c>
      <c r="Q153" s="33">
        <f t="shared" ref="Q153:Q154" si="109">SUM(K153:P153)</f>
        <v>5</v>
      </c>
      <c r="R153" s="36">
        <v>8000</v>
      </c>
      <c r="S153" s="36">
        <f t="shared" si="83"/>
        <v>0</v>
      </c>
      <c r="T153" s="36">
        <f t="shared" si="84"/>
        <v>8000</v>
      </c>
      <c r="U153" s="36">
        <f t="shared" si="85"/>
        <v>8000</v>
      </c>
      <c r="V153" s="36">
        <f t="shared" si="86"/>
        <v>8000</v>
      </c>
      <c r="W153" s="36">
        <f t="shared" si="87"/>
        <v>8000</v>
      </c>
      <c r="X153" s="36">
        <f t="shared" si="88"/>
        <v>8000</v>
      </c>
      <c r="Y153" s="36">
        <f t="shared" si="108"/>
        <v>40000</v>
      </c>
      <c r="Z153" s="33" t="s">
        <v>43</v>
      </c>
      <c r="AA153" s="33" t="s">
        <v>85</v>
      </c>
      <c r="AB153" s="33" t="s">
        <v>74</v>
      </c>
      <c r="AC153" s="60">
        <v>0</v>
      </c>
    </row>
    <row r="154" spans="1:29" s="61" customFormat="1">
      <c r="A154" s="59">
        <v>140</v>
      </c>
      <c r="B154" s="70"/>
      <c r="C154" s="77"/>
      <c r="D154" s="33" t="s">
        <v>278</v>
      </c>
      <c r="E154" s="33" t="s">
        <v>279</v>
      </c>
      <c r="F154" s="33" t="s">
        <v>293</v>
      </c>
      <c r="G154" s="33" t="s">
        <v>294</v>
      </c>
      <c r="H154" s="33" t="s">
        <v>74</v>
      </c>
      <c r="I154" s="34" t="s">
        <v>299</v>
      </c>
      <c r="J154" s="35" t="s">
        <v>87</v>
      </c>
      <c r="K154" s="33">
        <v>0</v>
      </c>
      <c r="L154" s="33">
        <v>1</v>
      </c>
      <c r="M154" s="33">
        <v>1</v>
      </c>
      <c r="N154" s="33">
        <v>1</v>
      </c>
      <c r="O154" s="33">
        <v>1</v>
      </c>
      <c r="P154" s="33">
        <v>1</v>
      </c>
      <c r="Q154" s="33">
        <f t="shared" si="109"/>
        <v>5</v>
      </c>
      <c r="R154" s="36">
        <v>14300</v>
      </c>
      <c r="S154" s="36">
        <f t="shared" si="83"/>
        <v>0</v>
      </c>
      <c r="T154" s="36">
        <f t="shared" si="84"/>
        <v>14300</v>
      </c>
      <c r="U154" s="36">
        <f t="shared" si="85"/>
        <v>14300</v>
      </c>
      <c r="V154" s="36">
        <f t="shared" si="86"/>
        <v>14300</v>
      </c>
      <c r="W154" s="36">
        <f t="shared" si="87"/>
        <v>14300</v>
      </c>
      <c r="X154" s="36">
        <f t="shared" si="88"/>
        <v>14300</v>
      </c>
      <c r="Y154" s="36">
        <f t="shared" si="108"/>
        <v>71500</v>
      </c>
      <c r="Z154" s="33" t="s">
        <v>108</v>
      </c>
      <c r="AA154" s="33" t="s">
        <v>85</v>
      </c>
      <c r="AB154" s="33" t="s">
        <v>74</v>
      </c>
      <c r="AC154" s="60">
        <v>0</v>
      </c>
    </row>
    <row r="155" spans="1:29">
      <c r="A155" s="44">
        <v>141</v>
      </c>
      <c r="B155" s="70"/>
      <c r="C155" s="77"/>
      <c r="D155" s="37" t="s">
        <v>278</v>
      </c>
      <c r="E155" s="37" t="s">
        <v>279</v>
      </c>
      <c r="F155" s="37" t="s">
        <v>300</v>
      </c>
      <c r="G155" s="37" t="s">
        <v>301</v>
      </c>
      <c r="H155" s="37" t="s">
        <v>35</v>
      </c>
      <c r="I155" s="38" t="s">
        <v>302</v>
      </c>
      <c r="J155" s="39" t="s">
        <v>55</v>
      </c>
      <c r="K155" s="37">
        <v>0</v>
      </c>
      <c r="L155" s="37">
        <v>372</v>
      </c>
      <c r="M155" s="37">
        <v>120</v>
      </c>
      <c r="N155" s="37">
        <v>220</v>
      </c>
      <c r="O155" s="37">
        <v>240</v>
      </c>
      <c r="P155" s="37">
        <v>110</v>
      </c>
      <c r="Q155" s="37">
        <f t="shared" si="82"/>
        <v>1062</v>
      </c>
      <c r="R155" s="40">
        <v>175</v>
      </c>
      <c r="S155" s="40">
        <f t="shared" si="83"/>
        <v>0</v>
      </c>
      <c r="T155" s="40">
        <f t="shared" si="84"/>
        <v>65100</v>
      </c>
      <c r="U155" s="40">
        <f t="shared" si="85"/>
        <v>21000</v>
      </c>
      <c r="V155" s="40">
        <f t="shared" si="86"/>
        <v>38500</v>
      </c>
      <c r="W155" s="40">
        <f t="shared" si="87"/>
        <v>42000</v>
      </c>
      <c r="X155" s="40">
        <f t="shared" si="88"/>
        <v>19250</v>
      </c>
      <c r="Y155" s="40">
        <f t="shared" si="89"/>
        <v>185850</v>
      </c>
      <c r="Z155" s="37" t="s">
        <v>45</v>
      </c>
      <c r="AA155" s="37" t="s">
        <v>39</v>
      </c>
      <c r="AB155" s="37" t="s">
        <v>138</v>
      </c>
      <c r="AC155" s="22">
        <f t="shared" si="90"/>
        <v>0</v>
      </c>
    </row>
    <row r="156" spans="1:29">
      <c r="A156" s="44">
        <v>142</v>
      </c>
      <c r="B156" s="70"/>
      <c r="C156" s="77"/>
      <c r="D156" s="37" t="s">
        <v>278</v>
      </c>
      <c r="E156" s="37" t="s">
        <v>279</v>
      </c>
      <c r="F156" s="37" t="s">
        <v>300</v>
      </c>
      <c r="G156" s="37" t="s">
        <v>301</v>
      </c>
      <c r="H156" s="37" t="s">
        <v>35</v>
      </c>
      <c r="I156" s="38" t="s">
        <v>303</v>
      </c>
      <c r="J156" s="39" t="s">
        <v>9</v>
      </c>
      <c r="K156" s="37">
        <v>0</v>
      </c>
      <c r="L156" s="37">
        <v>4</v>
      </c>
      <c r="M156" s="37">
        <v>4</v>
      </c>
      <c r="N156" s="37">
        <v>4</v>
      </c>
      <c r="O156" s="37">
        <v>4</v>
      </c>
      <c r="P156" s="37">
        <v>4</v>
      </c>
      <c r="Q156" s="37">
        <f t="shared" si="82"/>
        <v>20</v>
      </c>
      <c r="R156" s="40">
        <v>13000</v>
      </c>
      <c r="S156" s="40">
        <f t="shared" si="83"/>
        <v>0</v>
      </c>
      <c r="T156" s="40">
        <f t="shared" si="84"/>
        <v>52000</v>
      </c>
      <c r="U156" s="40">
        <f t="shared" si="85"/>
        <v>52000</v>
      </c>
      <c r="V156" s="40">
        <f t="shared" si="86"/>
        <v>52000</v>
      </c>
      <c r="W156" s="40">
        <f t="shared" si="87"/>
        <v>52000</v>
      </c>
      <c r="X156" s="40">
        <f t="shared" si="88"/>
        <v>52000</v>
      </c>
      <c r="Y156" s="40">
        <f t="shared" si="89"/>
        <v>260000</v>
      </c>
      <c r="Z156" s="37" t="s">
        <v>113</v>
      </c>
      <c r="AA156" s="37" t="s">
        <v>39</v>
      </c>
      <c r="AB156" s="37" t="s">
        <v>138</v>
      </c>
      <c r="AC156" s="22">
        <f t="shared" si="90"/>
        <v>0</v>
      </c>
    </row>
    <row r="157" spans="1:29" s="61" customFormat="1">
      <c r="A157" s="59">
        <v>143</v>
      </c>
      <c r="B157" s="70"/>
      <c r="C157" s="77"/>
      <c r="D157" s="37" t="s">
        <v>278</v>
      </c>
      <c r="E157" s="37" t="s">
        <v>279</v>
      </c>
      <c r="F157" s="37" t="s">
        <v>300</v>
      </c>
      <c r="G157" s="37" t="s">
        <v>301</v>
      </c>
      <c r="H157" s="37" t="s">
        <v>138</v>
      </c>
      <c r="I157" s="38" t="s">
        <v>304</v>
      </c>
      <c r="J157" s="39" t="s">
        <v>84</v>
      </c>
      <c r="K157" s="37">
        <v>0</v>
      </c>
      <c r="L157" s="37">
        <v>100</v>
      </c>
      <c r="M157" s="37">
        <v>100</v>
      </c>
      <c r="N157" s="37">
        <v>100</v>
      </c>
      <c r="O157" s="37">
        <v>100</v>
      </c>
      <c r="P157" s="37">
        <v>100</v>
      </c>
      <c r="Q157" s="37">
        <f>SUM(K157:P157)</f>
        <v>500</v>
      </c>
      <c r="R157" s="40">
        <v>450</v>
      </c>
      <c r="S157" s="40">
        <f t="shared" ref="S157" si="110">K157*$R157</f>
        <v>0</v>
      </c>
      <c r="T157" s="40">
        <f t="shared" ref="T157" si="111">L157*$R157</f>
        <v>45000</v>
      </c>
      <c r="U157" s="40">
        <f t="shared" ref="U157" si="112">M157*$R157</f>
        <v>45000</v>
      </c>
      <c r="V157" s="40">
        <f t="shared" ref="V157" si="113">N157*$R157</f>
        <v>45000</v>
      </c>
      <c r="W157" s="40">
        <f t="shared" ref="W157" si="114">O157*$R157</f>
        <v>45000</v>
      </c>
      <c r="X157" s="40">
        <f t="shared" ref="X157" si="115">P157*$R157</f>
        <v>45000</v>
      </c>
      <c r="Y157" s="40">
        <f t="shared" ref="Y157" si="116">SUM(S157:X157)</f>
        <v>225000</v>
      </c>
      <c r="Z157" s="37" t="s">
        <v>68</v>
      </c>
      <c r="AA157" s="37" t="s">
        <v>85</v>
      </c>
      <c r="AB157" s="37" t="s">
        <v>138</v>
      </c>
      <c r="AC157" s="60">
        <v>0</v>
      </c>
    </row>
    <row r="158" spans="1:29" s="61" customFormat="1">
      <c r="A158" s="59">
        <v>143</v>
      </c>
      <c r="B158" s="70"/>
      <c r="C158" s="77"/>
      <c r="D158" s="37" t="s">
        <v>278</v>
      </c>
      <c r="E158" s="37" t="s">
        <v>279</v>
      </c>
      <c r="F158" s="37" t="s">
        <v>300</v>
      </c>
      <c r="G158" s="37" t="s">
        <v>301</v>
      </c>
      <c r="H158" s="37" t="s">
        <v>138</v>
      </c>
      <c r="I158" s="38" t="s">
        <v>305</v>
      </c>
      <c r="J158" s="39" t="s">
        <v>87</v>
      </c>
      <c r="K158" s="37">
        <v>0</v>
      </c>
      <c r="L158" s="37">
        <v>1</v>
      </c>
      <c r="M158" s="37">
        <v>1</v>
      </c>
      <c r="N158" s="37">
        <v>1</v>
      </c>
      <c r="O158" s="37">
        <v>1</v>
      </c>
      <c r="P158" s="37">
        <v>1</v>
      </c>
      <c r="Q158" s="37">
        <f t="shared" ref="Q158" si="117">SUM(K158:P158)</f>
        <v>5</v>
      </c>
      <c r="R158" s="40">
        <v>5000</v>
      </c>
      <c r="S158" s="40">
        <f t="shared" si="83"/>
        <v>0</v>
      </c>
      <c r="T158" s="40">
        <f t="shared" si="84"/>
        <v>5000</v>
      </c>
      <c r="U158" s="40">
        <f t="shared" si="85"/>
        <v>5000</v>
      </c>
      <c r="V158" s="40">
        <f t="shared" si="86"/>
        <v>5000</v>
      </c>
      <c r="W158" s="40">
        <f t="shared" si="87"/>
        <v>5000</v>
      </c>
      <c r="X158" s="40">
        <f t="shared" si="88"/>
        <v>5000</v>
      </c>
      <c r="Y158" s="40">
        <f t="shared" si="89"/>
        <v>25000</v>
      </c>
      <c r="Z158" s="37" t="s">
        <v>43</v>
      </c>
      <c r="AA158" s="37" t="s">
        <v>85</v>
      </c>
      <c r="AB158" s="37" t="s">
        <v>138</v>
      </c>
      <c r="AC158" s="60">
        <v>0</v>
      </c>
    </row>
    <row r="159" spans="1:29">
      <c r="A159" s="44">
        <v>144</v>
      </c>
      <c r="B159" s="70"/>
      <c r="C159" s="77"/>
      <c r="D159" s="33" t="s">
        <v>278</v>
      </c>
      <c r="E159" s="33" t="s">
        <v>279</v>
      </c>
      <c r="F159" s="33" t="s">
        <v>306</v>
      </c>
      <c r="G159" s="33" t="s">
        <v>307</v>
      </c>
      <c r="H159" s="33" t="s">
        <v>35</v>
      </c>
      <c r="I159" s="34" t="s">
        <v>308</v>
      </c>
      <c r="J159" s="35" t="s">
        <v>9</v>
      </c>
      <c r="K159" s="33">
        <v>0</v>
      </c>
      <c r="L159" s="33">
        <v>1</v>
      </c>
      <c r="M159" s="33">
        <v>1</v>
      </c>
      <c r="N159" s="33">
        <v>1</v>
      </c>
      <c r="O159" s="33">
        <v>1</v>
      </c>
      <c r="P159" s="33">
        <v>1</v>
      </c>
      <c r="Q159" s="33">
        <f t="shared" si="82"/>
        <v>5</v>
      </c>
      <c r="R159" s="36">
        <v>1350</v>
      </c>
      <c r="S159" s="36">
        <f t="shared" si="83"/>
        <v>0</v>
      </c>
      <c r="T159" s="36">
        <f t="shared" si="84"/>
        <v>1350</v>
      </c>
      <c r="U159" s="36">
        <f t="shared" si="85"/>
        <v>1350</v>
      </c>
      <c r="V159" s="36">
        <f t="shared" si="86"/>
        <v>1350</v>
      </c>
      <c r="W159" s="36">
        <f t="shared" si="87"/>
        <v>1350</v>
      </c>
      <c r="X159" s="36">
        <f t="shared" si="88"/>
        <v>1350</v>
      </c>
      <c r="Y159" s="36">
        <f t="shared" si="89"/>
        <v>6750</v>
      </c>
      <c r="Z159" s="33" t="s">
        <v>45</v>
      </c>
      <c r="AA159" s="33" t="s">
        <v>39</v>
      </c>
      <c r="AB159" s="33" t="s">
        <v>74</v>
      </c>
      <c r="AC159" s="22">
        <f t="shared" si="90"/>
        <v>0</v>
      </c>
    </row>
    <row r="160" spans="1:29">
      <c r="A160" s="44">
        <v>145</v>
      </c>
      <c r="B160" s="70"/>
      <c r="C160" s="77"/>
      <c r="D160" s="33" t="s">
        <v>278</v>
      </c>
      <c r="E160" s="33" t="s">
        <v>279</v>
      </c>
      <c r="F160" s="33" t="s">
        <v>306</v>
      </c>
      <c r="G160" s="33" t="s">
        <v>307</v>
      </c>
      <c r="H160" s="33" t="s">
        <v>35</v>
      </c>
      <c r="I160" s="34" t="s">
        <v>309</v>
      </c>
      <c r="J160" s="35" t="s">
        <v>9</v>
      </c>
      <c r="K160" s="33">
        <v>0</v>
      </c>
      <c r="L160" s="33">
        <v>15</v>
      </c>
      <c r="M160" s="33">
        <v>30</v>
      </c>
      <c r="N160" s="33">
        <v>25</v>
      </c>
      <c r="O160" s="33">
        <v>15</v>
      </c>
      <c r="P160" s="33">
        <v>15</v>
      </c>
      <c r="Q160" s="33">
        <f t="shared" si="82"/>
        <v>100</v>
      </c>
      <c r="R160" s="36">
        <v>2200</v>
      </c>
      <c r="S160" s="36">
        <f t="shared" si="83"/>
        <v>0</v>
      </c>
      <c r="T160" s="36">
        <f t="shared" si="84"/>
        <v>33000</v>
      </c>
      <c r="U160" s="36">
        <f t="shared" si="85"/>
        <v>66000</v>
      </c>
      <c r="V160" s="36">
        <f t="shared" si="86"/>
        <v>55000</v>
      </c>
      <c r="W160" s="36">
        <f t="shared" si="87"/>
        <v>33000</v>
      </c>
      <c r="X160" s="36">
        <f t="shared" si="88"/>
        <v>33000</v>
      </c>
      <c r="Y160" s="36">
        <f t="shared" si="89"/>
        <v>220000</v>
      </c>
      <c r="Z160" s="33" t="s">
        <v>113</v>
      </c>
      <c r="AA160" s="33" t="s">
        <v>39</v>
      </c>
      <c r="AB160" s="33" t="s">
        <v>74</v>
      </c>
      <c r="AC160" s="22">
        <f t="shared" si="90"/>
        <v>0</v>
      </c>
    </row>
    <row r="161" spans="1:29" s="61" customFormat="1">
      <c r="A161" s="59">
        <v>146</v>
      </c>
      <c r="B161" s="70"/>
      <c r="C161" s="77"/>
      <c r="D161" s="33" t="s">
        <v>278</v>
      </c>
      <c r="E161" s="33" t="s">
        <v>279</v>
      </c>
      <c r="F161" s="33" t="s">
        <v>306</v>
      </c>
      <c r="G161" s="33" t="s">
        <v>307</v>
      </c>
      <c r="H161" s="33" t="s">
        <v>74</v>
      </c>
      <c r="I161" s="34" t="s">
        <v>310</v>
      </c>
      <c r="J161" s="35" t="s">
        <v>84</v>
      </c>
      <c r="K161" s="33">
        <v>0</v>
      </c>
      <c r="L161" s="33">
        <v>110</v>
      </c>
      <c r="M161" s="33">
        <v>110</v>
      </c>
      <c r="N161" s="33">
        <v>110</v>
      </c>
      <c r="O161" s="33">
        <v>110</v>
      </c>
      <c r="P161" s="33">
        <v>110</v>
      </c>
      <c r="Q161" s="33">
        <f>SUM(K161:P161)</f>
        <v>550</v>
      </c>
      <c r="R161" s="36">
        <v>450</v>
      </c>
      <c r="S161" s="36">
        <f t="shared" ref="S161:S162" si="118">K161*$R161</f>
        <v>0</v>
      </c>
      <c r="T161" s="36">
        <f t="shared" ref="T161:T162" si="119">L161*$R161</f>
        <v>49500</v>
      </c>
      <c r="U161" s="36">
        <f t="shared" ref="U161:U162" si="120">M161*$R161</f>
        <v>49500</v>
      </c>
      <c r="V161" s="36">
        <f t="shared" ref="V161:V162" si="121">N161*$R161</f>
        <v>49500</v>
      </c>
      <c r="W161" s="36">
        <f t="shared" ref="W161:W162" si="122">O161*$R161</f>
        <v>49500</v>
      </c>
      <c r="X161" s="36">
        <f t="shared" ref="X161:X162" si="123">P161*$R161</f>
        <v>49500</v>
      </c>
      <c r="Y161" s="36">
        <f t="shared" si="89"/>
        <v>247500</v>
      </c>
      <c r="Z161" s="33" t="s">
        <v>68</v>
      </c>
      <c r="AA161" s="33" t="s">
        <v>85</v>
      </c>
      <c r="AB161" s="33" t="s">
        <v>74</v>
      </c>
      <c r="AC161" s="60">
        <v>0</v>
      </c>
    </row>
    <row r="162" spans="1:29" s="61" customFormat="1">
      <c r="A162" s="59">
        <v>146</v>
      </c>
      <c r="B162" s="70"/>
      <c r="C162" s="78"/>
      <c r="D162" s="33" t="s">
        <v>278</v>
      </c>
      <c r="E162" s="33" t="s">
        <v>279</v>
      </c>
      <c r="F162" s="33" t="s">
        <v>306</v>
      </c>
      <c r="G162" s="33" t="s">
        <v>307</v>
      </c>
      <c r="H162" s="33" t="s">
        <v>74</v>
      </c>
      <c r="I162" s="34" t="s">
        <v>311</v>
      </c>
      <c r="J162" s="35" t="s">
        <v>47</v>
      </c>
      <c r="K162" s="33">
        <v>0</v>
      </c>
      <c r="L162" s="33">
        <v>1</v>
      </c>
      <c r="M162" s="33">
        <v>1</v>
      </c>
      <c r="N162" s="33">
        <v>1</v>
      </c>
      <c r="O162" s="33">
        <v>1</v>
      </c>
      <c r="P162" s="33">
        <v>1</v>
      </c>
      <c r="Q162" s="33">
        <f t="shared" ref="Q162" si="124">SUM(K162:P162)</f>
        <v>5</v>
      </c>
      <c r="R162" s="36">
        <v>11596</v>
      </c>
      <c r="S162" s="36">
        <f t="shared" si="118"/>
        <v>0</v>
      </c>
      <c r="T162" s="36">
        <f t="shared" si="119"/>
        <v>11596</v>
      </c>
      <c r="U162" s="36">
        <f t="shared" si="120"/>
        <v>11596</v>
      </c>
      <c r="V162" s="36">
        <f t="shared" si="121"/>
        <v>11596</v>
      </c>
      <c r="W162" s="36">
        <f t="shared" si="122"/>
        <v>11596</v>
      </c>
      <c r="X162" s="36">
        <f t="shared" si="123"/>
        <v>11596</v>
      </c>
      <c r="Y162" s="36">
        <f t="shared" si="89"/>
        <v>57980</v>
      </c>
      <c r="Z162" s="33" t="s">
        <v>43</v>
      </c>
      <c r="AA162" s="33" t="s">
        <v>85</v>
      </c>
      <c r="AB162" s="33" t="s">
        <v>74</v>
      </c>
      <c r="AC162" s="60">
        <v>0</v>
      </c>
    </row>
    <row r="163" spans="1:29">
      <c r="A163" s="44">
        <v>147</v>
      </c>
      <c r="B163" s="70"/>
      <c r="C163" s="76" t="s">
        <v>312</v>
      </c>
      <c r="D163" s="37" t="s">
        <v>313</v>
      </c>
      <c r="E163" s="37" t="s">
        <v>314</v>
      </c>
      <c r="F163" s="37" t="s">
        <v>315</v>
      </c>
      <c r="G163" s="37" t="s">
        <v>316</v>
      </c>
      <c r="H163" s="37" t="s">
        <v>35</v>
      </c>
      <c r="I163" s="38" t="s">
        <v>317</v>
      </c>
      <c r="J163" s="39" t="s">
        <v>37</v>
      </c>
      <c r="K163" s="37">
        <v>60</v>
      </c>
      <c r="L163" s="37">
        <v>40</v>
      </c>
      <c r="M163" s="37">
        <v>0</v>
      </c>
      <c r="N163" s="37">
        <v>0</v>
      </c>
      <c r="O163" s="37">
        <v>0</v>
      </c>
      <c r="P163" s="37">
        <v>0</v>
      </c>
      <c r="Q163" s="37">
        <f t="shared" si="82"/>
        <v>100</v>
      </c>
      <c r="R163" s="40">
        <v>300</v>
      </c>
      <c r="S163" s="40">
        <f t="shared" si="83"/>
        <v>18000</v>
      </c>
      <c r="T163" s="40">
        <f t="shared" si="84"/>
        <v>12000</v>
      </c>
      <c r="U163" s="40">
        <f t="shared" si="85"/>
        <v>0</v>
      </c>
      <c r="V163" s="40">
        <f t="shared" si="86"/>
        <v>0</v>
      </c>
      <c r="W163" s="40">
        <f t="shared" si="87"/>
        <v>0</v>
      </c>
      <c r="X163" s="40">
        <f t="shared" si="88"/>
        <v>0</v>
      </c>
      <c r="Y163" s="40">
        <f t="shared" si="89"/>
        <v>30000</v>
      </c>
      <c r="Z163" s="37" t="s">
        <v>38</v>
      </c>
      <c r="AA163" s="37" t="s">
        <v>39</v>
      </c>
      <c r="AB163" s="37" t="s">
        <v>138</v>
      </c>
      <c r="AC163" s="22">
        <f t="shared" si="90"/>
        <v>0</v>
      </c>
    </row>
    <row r="164" spans="1:29">
      <c r="A164" s="44">
        <v>148</v>
      </c>
      <c r="B164" s="70"/>
      <c r="C164" s="77"/>
      <c r="D164" s="37" t="s">
        <v>313</v>
      </c>
      <c r="E164" s="37" t="s">
        <v>314</v>
      </c>
      <c r="F164" s="37" t="s">
        <v>315</v>
      </c>
      <c r="G164" s="37" t="s">
        <v>316</v>
      </c>
      <c r="H164" s="37" t="s">
        <v>35</v>
      </c>
      <c r="I164" s="38" t="s">
        <v>318</v>
      </c>
      <c r="J164" s="39" t="s">
        <v>42</v>
      </c>
      <c r="K164" s="37">
        <v>4</v>
      </c>
      <c r="L164" s="37">
        <v>2</v>
      </c>
      <c r="M164" s="37">
        <v>0</v>
      </c>
      <c r="N164" s="37">
        <v>0</v>
      </c>
      <c r="O164" s="37">
        <v>0</v>
      </c>
      <c r="P164" s="37">
        <v>0</v>
      </c>
      <c r="Q164" s="37">
        <f t="shared" si="82"/>
        <v>6</v>
      </c>
      <c r="R164" s="40">
        <v>1350</v>
      </c>
      <c r="S164" s="40">
        <f t="shared" si="83"/>
        <v>5400</v>
      </c>
      <c r="T164" s="40">
        <f t="shared" si="84"/>
        <v>2700</v>
      </c>
      <c r="U164" s="40">
        <f t="shared" si="85"/>
        <v>0</v>
      </c>
      <c r="V164" s="40">
        <f t="shared" si="86"/>
        <v>0</v>
      </c>
      <c r="W164" s="40">
        <f t="shared" si="87"/>
        <v>0</v>
      </c>
      <c r="X164" s="40">
        <f t="shared" si="88"/>
        <v>0</v>
      </c>
      <c r="Y164" s="40">
        <f t="shared" si="89"/>
        <v>8100</v>
      </c>
      <c r="Z164" s="37" t="s">
        <v>43</v>
      </c>
      <c r="AA164" s="37" t="s">
        <v>39</v>
      </c>
      <c r="AB164" s="37" t="s">
        <v>138</v>
      </c>
      <c r="AC164" s="22">
        <f t="shared" si="90"/>
        <v>0</v>
      </c>
    </row>
    <row r="165" spans="1:29">
      <c r="A165" s="44">
        <v>149</v>
      </c>
      <c r="B165" s="70"/>
      <c r="C165" s="77"/>
      <c r="D165" s="37" t="s">
        <v>313</v>
      </c>
      <c r="E165" s="37" t="s">
        <v>314</v>
      </c>
      <c r="F165" s="37" t="s">
        <v>315</v>
      </c>
      <c r="G165" s="37" t="s">
        <v>316</v>
      </c>
      <c r="H165" s="37" t="s">
        <v>35</v>
      </c>
      <c r="I165" s="38" t="s">
        <v>319</v>
      </c>
      <c r="J165" s="39" t="s">
        <v>9</v>
      </c>
      <c r="K165" s="37">
        <v>4</v>
      </c>
      <c r="L165" s="37">
        <v>0</v>
      </c>
      <c r="M165" s="37">
        <v>0</v>
      </c>
      <c r="N165" s="37">
        <v>0</v>
      </c>
      <c r="O165" s="37">
        <v>0</v>
      </c>
      <c r="P165" s="37">
        <v>0</v>
      </c>
      <c r="Q165" s="37">
        <f t="shared" si="82"/>
        <v>4</v>
      </c>
      <c r="R165" s="40">
        <v>750</v>
      </c>
      <c r="S165" s="40">
        <f t="shared" si="83"/>
        <v>3000</v>
      </c>
      <c r="T165" s="40">
        <f t="shared" si="84"/>
        <v>0</v>
      </c>
      <c r="U165" s="40">
        <f t="shared" si="85"/>
        <v>0</v>
      </c>
      <c r="V165" s="40">
        <f t="shared" si="86"/>
        <v>0</v>
      </c>
      <c r="W165" s="40">
        <f t="shared" si="87"/>
        <v>0</v>
      </c>
      <c r="X165" s="40">
        <f t="shared" si="88"/>
        <v>0</v>
      </c>
      <c r="Y165" s="40">
        <f t="shared" si="89"/>
        <v>3000</v>
      </c>
      <c r="Z165" s="37" t="s">
        <v>45</v>
      </c>
      <c r="AA165" s="37" t="s">
        <v>39</v>
      </c>
      <c r="AB165" s="37" t="s">
        <v>138</v>
      </c>
      <c r="AC165" s="22">
        <f t="shared" si="90"/>
        <v>0</v>
      </c>
    </row>
    <row r="166" spans="1:29">
      <c r="A166" s="44">
        <v>150</v>
      </c>
      <c r="B166" s="70"/>
      <c r="C166" s="77"/>
      <c r="D166" s="37" t="s">
        <v>313</v>
      </c>
      <c r="E166" s="37" t="s">
        <v>314</v>
      </c>
      <c r="F166" s="37" t="s">
        <v>315</v>
      </c>
      <c r="G166" s="37" t="s">
        <v>316</v>
      </c>
      <c r="H166" s="37" t="s">
        <v>35</v>
      </c>
      <c r="I166" s="38" t="s">
        <v>320</v>
      </c>
      <c r="J166" s="39" t="s">
        <v>9</v>
      </c>
      <c r="K166" s="37">
        <v>20</v>
      </c>
      <c r="L166" s="37">
        <v>20</v>
      </c>
      <c r="M166" s="37">
        <v>20</v>
      </c>
      <c r="N166" s="37">
        <v>0</v>
      </c>
      <c r="O166" s="37">
        <v>0</v>
      </c>
      <c r="P166" s="37">
        <v>0</v>
      </c>
      <c r="Q166" s="37">
        <f t="shared" si="82"/>
        <v>60</v>
      </c>
      <c r="R166" s="40">
        <v>5000</v>
      </c>
      <c r="S166" s="40">
        <f t="shared" si="83"/>
        <v>100000</v>
      </c>
      <c r="T166" s="40">
        <f t="shared" si="84"/>
        <v>100000</v>
      </c>
      <c r="U166" s="40">
        <f t="shared" si="85"/>
        <v>100000</v>
      </c>
      <c r="V166" s="40">
        <f t="shared" si="86"/>
        <v>0</v>
      </c>
      <c r="W166" s="40">
        <f t="shared" si="87"/>
        <v>0</v>
      </c>
      <c r="X166" s="40">
        <f t="shared" si="88"/>
        <v>0</v>
      </c>
      <c r="Y166" s="40">
        <f t="shared" si="89"/>
        <v>300000</v>
      </c>
      <c r="Z166" s="37" t="s">
        <v>45</v>
      </c>
      <c r="AA166" s="37" t="s">
        <v>39</v>
      </c>
      <c r="AB166" s="37" t="s">
        <v>138</v>
      </c>
      <c r="AC166" s="22">
        <f t="shared" si="90"/>
        <v>0</v>
      </c>
    </row>
    <row r="167" spans="1:29" s="61" customFormat="1">
      <c r="A167" s="59">
        <v>151</v>
      </c>
      <c r="B167" s="70"/>
      <c r="C167" s="77"/>
      <c r="D167" s="37" t="s">
        <v>313</v>
      </c>
      <c r="E167" s="37" t="s">
        <v>314</v>
      </c>
      <c r="F167" s="37" t="s">
        <v>315</v>
      </c>
      <c r="G167" s="37" t="s">
        <v>316</v>
      </c>
      <c r="H167" s="37" t="s">
        <v>138</v>
      </c>
      <c r="I167" s="38" t="s">
        <v>321</v>
      </c>
      <c r="J167" s="39" t="s">
        <v>84</v>
      </c>
      <c r="K167" s="37">
        <v>120</v>
      </c>
      <c r="L167" s="37">
        <v>0</v>
      </c>
      <c r="M167" s="37">
        <v>0</v>
      </c>
      <c r="N167" s="37">
        <v>0</v>
      </c>
      <c r="O167" s="37">
        <v>0</v>
      </c>
      <c r="P167" s="37">
        <v>0</v>
      </c>
      <c r="Q167" s="37">
        <f t="shared" ref="Q167" si="125">SUM(K167:P167)</f>
        <v>120</v>
      </c>
      <c r="R167" s="40">
        <v>450</v>
      </c>
      <c r="S167" s="40">
        <f t="shared" ref="S167" si="126">K167*$R167</f>
        <v>54000</v>
      </c>
      <c r="T167" s="40">
        <f t="shared" ref="T167" si="127">L167*$R167</f>
        <v>0</v>
      </c>
      <c r="U167" s="40">
        <f t="shared" ref="U167" si="128">M167*$R167</f>
        <v>0</v>
      </c>
      <c r="V167" s="40">
        <f t="shared" ref="V167" si="129">N167*$R167</f>
        <v>0</v>
      </c>
      <c r="W167" s="40">
        <f t="shared" ref="W167" si="130">O167*$R167</f>
        <v>0</v>
      </c>
      <c r="X167" s="40">
        <f t="shared" ref="X167" si="131">P167*$R167</f>
        <v>0</v>
      </c>
      <c r="Y167" s="40">
        <f t="shared" ref="Y167" si="132">SUM(S167:X167)</f>
        <v>54000</v>
      </c>
      <c r="Z167" s="37" t="s">
        <v>68</v>
      </c>
      <c r="AA167" s="37" t="s">
        <v>85</v>
      </c>
      <c r="AB167" s="37" t="s">
        <v>138</v>
      </c>
      <c r="AC167" s="60">
        <v>0</v>
      </c>
    </row>
    <row r="168" spans="1:29" s="61" customFormat="1">
      <c r="A168" s="59">
        <v>151</v>
      </c>
      <c r="B168" s="70"/>
      <c r="C168" s="77"/>
      <c r="D168" s="37" t="s">
        <v>313</v>
      </c>
      <c r="E168" s="37" t="s">
        <v>314</v>
      </c>
      <c r="F168" s="37" t="s">
        <v>315</v>
      </c>
      <c r="G168" s="37" t="s">
        <v>316</v>
      </c>
      <c r="H168" s="37" t="s">
        <v>138</v>
      </c>
      <c r="I168" s="38" t="s">
        <v>322</v>
      </c>
      <c r="J168" s="39" t="s">
        <v>87</v>
      </c>
      <c r="K168" s="37">
        <v>1</v>
      </c>
      <c r="L168" s="37">
        <v>0</v>
      </c>
      <c r="M168" s="37">
        <v>0</v>
      </c>
      <c r="N168" s="37">
        <v>0</v>
      </c>
      <c r="O168" s="37">
        <v>0</v>
      </c>
      <c r="P168" s="37">
        <v>0</v>
      </c>
      <c r="Q168" s="37">
        <f t="shared" ref="Q168" si="133">SUM(K168:P168)</f>
        <v>1</v>
      </c>
      <c r="R168" s="40">
        <v>6000</v>
      </c>
      <c r="S168" s="40">
        <f t="shared" si="83"/>
        <v>6000</v>
      </c>
      <c r="T168" s="40">
        <f t="shared" si="84"/>
        <v>0</v>
      </c>
      <c r="U168" s="40">
        <f t="shared" si="85"/>
        <v>0</v>
      </c>
      <c r="V168" s="40">
        <f t="shared" si="86"/>
        <v>0</v>
      </c>
      <c r="W168" s="40">
        <f t="shared" si="87"/>
        <v>0</v>
      </c>
      <c r="X168" s="40">
        <f t="shared" si="88"/>
        <v>0</v>
      </c>
      <c r="Y168" s="40">
        <f t="shared" si="89"/>
        <v>6000</v>
      </c>
      <c r="Z168" s="37" t="s">
        <v>43</v>
      </c>
      <c r="AA168" s="37" t="s">
        <v>85</v>
      </c>
      <c r="AB168" s="37" t="s">
        <v>138</v>
      </c>
      <c r="AC168" s="60">
        <v>0</v>
      </c>
    </row>
    <row r="169" spans="1:29">
      <c r="A169" s="44">
        <v>152</v>
      </c>
      <c r="B169" s="70"/>
      <c r="C169" s="77"/>
      <c r="D169" s="33" t="s">
        <v>313</v>
      </c>
      <c r="E169" s="33" t="s">
        <v>314</v>
      </c>
      <c r="F169" s="33" t="s">
        <v>323</v>
      </c>
      <c r="G169" s="33" t="s">
        <v>324</v>
      </c>
      <c r="H169" s="33" t="s">
        <v>35</v>
      </c>
      <c r="I169" s="34" t="s">
        <v>325</v>
      </c>
      <c r="J169" s="35" t="s">
        <v>179</v>
      </c>
      <c r="K169" s="33">
        <v>1</v>
      </c>
      <c r="L169" s="33">
        <v>0.25</v>
      </c>
      <c r="M169" s="33">
        <v>0.25</v>
      </c>
      <c r="N169" s="33">
        <v>0.25</v>
      </c>
      <c r="O169" s="33">
        <v>0.25</v>
      </c>
      <c r="P169" s="33">
        <v>0.25</v>
      </c>
      <c r="Q169" s="33">
        <f t="shared" si="82"/>
        <v>2.25</v>
      </c>
      <c r="R169" s="36">
        <v>35000</v>
      </c>
      <c r="S169" s="36">
        <f t="shared" si="83"/>
        <v>35000</v>
      </c>
      <c r="T169" s="36">
        <f t="shared" si="84"/>
        <v>8750</v>
      </c>
      <c r="U169" s="36">
        <f t="shared" si="85"/>
        <v>8750</v>
      </c>
      <c r="V169" s="36">
        <f t="shared" si="86"/>
        <v>8750</v>
      </c>
      <c r="W169" s="36">
        <f t="shared" si="87"/>
        <v>8750</v>
      </c>
      <c r="X169" s="36">
        <f t="shared" si="88"/>
        <v>8750</v>
      </c>
      <c r="Y169" s="36">
        <f t="shared" si="89"/>
        <v>78750</v>
      </c>
      <c r="Z169" s="33" t="s">
        <v>53</v>
      </c>
      <c r="AA169" s="33" t="s">
        <v>39</v>
      </c>
      <c r="AB169" s="33" t="s">
        <v>40</v>
      </c>
      <c r="AC169" s="22">
        <f t="shared" si="90"/>
        <v>0</v>
      </c>
    </row>
    <row r="170" spans="1:29">
      <c r="A170" s="44">
        <v>153</v>
      </c>
      <c r="B170" s="70"/>
      <c r="C170" s="77"/>
      <c r="D170" s="33" t="s">
        <v>313</v>
      </c>
      <c r="E170" s="33" t="s">
        <v>314</v>
      </c>
      <c r="F170" s="33" t="s">
        <v>323</v>
      </c>
      <c r="G170" s="33" t="s">
        <v>324</v>
      </c>
      <c r="H170" s="33" t="s">
        <v>35</v>
      </c>
      <c r="I170" s="34" t="s">
        <v>326</v>
      </c>
      <c r="J170" s="35" t="s">
        <v>55</v>
      </c>
      <c r="K170" s="33">
        <v>190</v>
      </c>
      <c r="L170" s="33">
        <v>190</v>
      </c>
      <c r="M170" s="33">
        <v>190</v>
      </c>
      <c r="N170" s="33">
        <v>190</v>
      </c>
      <c r="O170" s="33">
        <v>190</v>
      </c>
      <c r="P170" s="33">
        <v>190</v>
      </c>
      <c r="Q170" s="33">
        <f t="shared" si="82"/>
        <v>1140</v>
      </c>
      <c r="R170" s="36">
        <v>95</v>
      </c>
      <c r="S170" s="36">
        <f t="shared" si="83"/>
        <v>18050</v>
      </c>
      <c r="T170" s="36">
        <f t="shared" si="84"/>
        <v>18050</v>
      </c>
      <c r="U170" s="36">
        <f t="shared" si="85"/>
        <v>18050</v>
      </c>
      <c r="V170" s="36">
        <f t="shared" si="86"/>
        <v>18050</v>
      </c>
      <c r="W170" s="36">
        <f t="shared" si="87"/>
        <v>18050</v>
      </c>
      <c r="X170" s="36">
        <f t="shared" si="88"/>
        <v>18050</v>
      </c>
      <c r="Y170" s="36">
        <f t="shared" si="89"/>
        <v>108300</v>
      </c>
      <c r="Z170" s="33" t="s">
        <v>53</v>
      </c>
      <c r="AA170" s="33" t="s">
        <v>39</v>
      </c>
      <c r="AB170" s="33" t="s">
        <v>40</v>
      </c>
      <c r="AC170" s="22">
        <f t="shared" si="90"/>
        <v>0</v>
      </c>
    </row>
    <row r="171" spans="1:29">
      <c r="A171" s="44">
        <v>154</v>
      </c>
      <c r="B171" s="70"/>
      <c r="C171" s="77"/>
      <c r="D171" s="37" t="s">
        <v>313</v>
      </c>
      <c r="E171" s="37" t="s">
        <v>314</v>
      </c>
      <c r="F171" s="37" t="s">
        <v>327</v>
      </c>
      <c r="G171" s="37" t="s">
        <v>328</v>
      </c>
      <c r="H171" s="37" t="s">
        <v>35</v>
      </c>
      <c r="I171" s="38" t="s">
        <v>329</v>
      </c>
      <c r="J171" s="39" t="s">
        <v>9</v>
      </c>
      <c r="K171" s="37">
        <v>4</v>
      </c>
      <c r="L171" s="37">
        <v>4</v>
      </c>
      <c r="M171" s="37">
        <v>4</v>
      </c>
      <c r="N171" s="37">
        <v>4</v>
      </c>
      <c r="O171" s="37">
        <v>4</v>
      </c>
      <c r="P171" s="37">
        <v>4</v>
      </c>
      <c r="Q171" s="37">
        <f t="shared" si="82"/>
        <v>24</v>
      </c>
      <c r="R171" s="40">
        <v>20000</v>
      </c>
      <c r="S171" s="40">
        <f t="shared" si="83"/>
        <v>80000</v>
      </c>
      <c r="T171" s="40">
        <f t="shared" si="84"/>
        <v>80000</v>
      </c>
      <c r="U171" s="40">
        <f t="shared" si="85"/>
        <v>80000</v>
      </c>
      <c r="V171" s="40">
        <f t="shared" si="86"/>
        <v>80000</v>
      </c>
      <c r="W171" s="40">
        <f t="shared" si="87"/>
        <v>80000</v>
      </c>
      <c r="X171" s="40">
        <f t="shared" si="88"/>
        <v>80000</v>
      </c>
      <c r="Y171" s="40">
        <f t="shared" si="89"/>
        <v>480000</v>
      </c>
      <c r="Z171" s="37" t="s">
        <v>53</v>
      </c>
      <c r="AA171" s="37" t="s">
        <v>39</v>
      </c>
      <c r="AB171" s="37" t="s">
        <v>40</v>
      </c>
      <c r="AC171" s="22">
        <f t="shared" si="90"/>
        <v>0</v>
      </c>
    </row>
    <row r="172" spans="1:29">
      <c r="A172" s="44">
        <v>155</v>
      </c>
      <c r="B172" s="70"/>
      <c r="C172" s="77"/>
      <c r="D172" s="37" t="s">
        <v>313</v>
      </c>
      <c r="E172" s="37" t="s">
        <v>314</v>
      </c>
      <c r="F172" s="37" t="s">
        <v>327</v>
      </c>
      <c r="G172" s="37" t="s">
        <v>328</v>
      </c>
      <c r="H172" s="37" t="s">
        <v>35</v>
      </c>
      <c r="I172" s="38" t="s">
        <v>330</v>
      </c>
      <c r="J172" s="39" t="s">
        <v>47</v>
      </c>
      <c r="K172" s="37">
        <v>12</v>
      </c>
      <c r="L172" s="37">
        <v>12</v>
      </c>
      <c r="M172" s="37">
        <v>12</v>
      </c>
      <c r="N172" s="37">
        <v>12</v>
      </c>
      <c r="O172" s="37">
        <v>12</v>
      </c>
      <c r="P172" s="37">
        <v>12</v>
      </c>
      <c r="Q172" s="37">
        <f t="shared" si="82"/>
        <v>72</v>
      </c>
      <c r="R172" s="40">
        <v>2250</v>
      </c>
      <c r="S172" s="40">
        <f t="shared" si="83"/>
        <v>27000</v>
      </c>
      <c r="T172" s="40">
        <f t="shared" si="84"/>
        <v>27000</v>
      </c>
      <c r="U172" s="40">
        <f t="shared" si="85"/>
        <v>27000</v>
      </c>
      <c r="V172" s="40">
        <f t="shared" si="86"/>
        <v>27000</v>
      </c>
      <c r="W172" s="40">
        <f t="shared" si="87"/>
        <v>27000</v>
      </c>
      <c r="X172" s="40">
        <f t="shared" si="88"/>
        <v>27000</v>
      </c>
      <c r="Y172" s="40">
        <f t="shared" si="89"/>
        <v>162000</v>
      </c>
      <c r="Z172" s="37" t="s">
        <v>68</v>
      </c>
      <c r="AA172" s="37" t="s">
        <v>39</v>
      </c>
      <c r="AB172" s="37" t="s">
        <v>40</v>
      </c>
      <c r="AC172" s="22">
        <f t="shared" si="90"/>
        <v>0</v>
      </c>
    </row>
    <row r="173" spans="1:29">
      <c r="A173" s="44">
        <v>156</v>
      </c>
      <c r="B173" s="70"/>
      <c r="C173" s="77"/>
      <c r="D173" s="37" t="s">
        <v>313</v>
      </c>
      <c r="E173" s="37" t="s">
        <v>314</v>
      </c>
      <c r="F173" s="37" t="s">
        <v>327</v>
      </c>
      <c r="G173" s="37" t="s">
        <v>328</v>
      </c>
      <c r="H173" s="37" t="s">
        <v>35</v>
      </c>
      <c r="I173" s="38" t="s">
        <v>331</v>
      </c>
      <c r="J173" s="39" t="s">
        <v>37</v>
      </c>
      <c r="K173" s="37">
        <v>65</v>
      </c>
      <c r="L173" s="37">
        <v>30</v>
      </c>
      <c r="M173" s="37">
        <v>25</v>
      </c>
      <c r="N173" s="37">
        <v>30</v>
      </c>
      <c r="O173" s="37">
        <v>30</v>
      </c>
      <c r="P173" s="37">
        <v>30</v>
      </c>
      <c r="Q173" s="37">
        <f t="shared" si="82"/>
        <v>210</v>
      </c>
      <c r="R173" s="40">
        <v>600</v>
      </c>
      <c r="S173" s="40">
        <f t="shared" si="83"/>
        <v>39000</v>
      </c>
      <c r="T173" s="40">
        <f t="shared" si="84"/>
        <v>18000</v>
      </c>
      <c r="U173" s="40">
        <f t="shared" si="85"/>
        <v>15000</v>
      </c>
      <c r="V173" s="40">
        <f t="shared" si="86"/>
        <v>18000</v>
      </c>
      <c r="W173" s="40">
        <f t="shared" si="87"/>
        <v>18000</v>
      </c>
      <c r="X173" s="40">
        <f t="shared" si="88"/>
        <v>18000</v>
      </c>
      <c r="Y173" s="40">
        <f t="shared" si="89"/>
        <v>126000</v>
      </c>
      <c r="Z173" s="37" t="s">
        <v>159</v>
      </c>
      <c r="AA173" s="37" t="s">
        <v>39</v>
      </c>
      <c r="AB173" s="37" t="s">
        <v>40</v>
      </c>
      <c r="AC173" s="22">
        <f t="shared" si="90"/>
        <v>0</v>
      </c>
    </row>
    <row r="174" spans="1:29">
      <c r="A174" s="44">
        <v>157</v>
      </c>
      <c r="B174" s="70"/>
      <c r="C174" s="77"/>
      <c r="D174" s="37" t="s">
        <v>313</v>
      </c>
      <c r="E174" s="37" t="s">
        <v>314</v>
      </c>
      <c r="F174" s="37" t="s">
        <v>327</v>
      </c>
      <c r="G174" s="37" t="s">
        <v>328</v>
      </c>
      <c r="H174" s="37" t="s">
        <v>35</v>
      </c>
      <c r="I174" s="38" t="s">
        <v>332</v>
      </c>
      <c r="J174" s="39" t="s">
        <v>42</v>
      </c>
      <c r="K174" s="37">
        <v>1</v>
      </c>
      <c r="L174" s="37">
        <v>0</v>
      </c>
      <c r="M174" s="37">
        <v>0</v>
      </c>
      <c r="N174" s="37">
        <v>1</v>
      </c>
      <c r="O174" s="37">
        <v>0</v>
      </c>
      <c r="P174" s="37">
        <v>1</v>
      </c>
      <c r="Q174" s="37">
        <f t="shared" si="82"/>
        <v>3</v>
      </c>
      <c r="R174" s="40">
        <v>3620</v>
      </c>
      <c r="S174" s="40">
        <f t="shared" si="83"/>
        <v>3620</v>
      </c>
      <c r="T174" s="40">
        <f t="shared" si="84"/>
        <v>0</v>
      </c>
      <c r="U174" s="40">
        <f t="shared" si="85"/>
        <v>0</v>
      </c>
      <c r="V174" s="40">
        <f t="shared" si="86"/>
        <v>3620</v>
      </c>
      <c r="W174" s="40">
        <f t="shared" si="87"/>
        <v>0</v>
      </c>
      <c r="X174" s="40">
        <f t="shared" si="88"/>
        <v>3620</v>
      </c>
      <c r="Y174" s="40">
        <f t="shared" si="89"/>
        <v>10860</v>
      </c>
      <c r="Z174" s="37" t="s">
        <v>43</v>
      </c>
      <c r="AA174" s="37" t="s">
        <v>39</v>
      </c>
      <c r="AB174" s="37" t="s">
        <v>40</v>
      </c>
      <c r="AC174" s="22">
        <f t="shared" si="90"/>
        <v>0</v>
      </c>
    </row>
    <row r="175" spans="1:29">
      <c r="A175" s="44">
        <v>158</v>
      </c>
      <c r="B175" s="70"/>
      <c r="C175" s="77"/>
      <c r="D175" s="37" t="s">
        <v>313</v>
      </c>
      <c r="E175" s="37" t="s">
        <v>314</v>
      </c>
      <c r="F175" s="37" t="s">
        <v>327</v>
      </c>
      <c r="G175" s="37" t="s">
        <v>328</v>
      </c>
      <c r="H175" s="37" t="s">
        <v>35</v>
      </c>
      <c r="I175" s="38" t="s">
        <v>333</v>
      </c>
      <c r="J175" s="39" t="s">
        <v>47</v>
      </c>
      <c r="K175" s="37">
        <v>3</v>
      </c>
      <c r="L175" s="37">
        <v>0</v>
      </c>
      <c r="M175" s="37">
        <v>0</v>
      </c>
      <c r="N175" s="37">
        <v>1.5</v>
      </c>
      <c r="O175" s="37">
        <v>0</v>
      </c>
      <c r="P175" s="37">
        <v>1</v>
      </c>
      <c r="Q175" s="37">
        <f t="shared" si="82"/>
        <v>5.5</v>
      </c>
      <c r="R175" s="40">
        <v>1800</v>
      </c>
      <c r="S175" s="40">
        <f t="shared" si="83"/>
        <v>5400</v>
      </c>
      <c r="T175" s="40">
        <f t="shared" si="84"/>
        <v>0</v>
      </c>
      <c r="U175" s="40">
        <f t="shared" si="85"/>
        <v>0</v>
      </c>
      <c r="V175" s="40">
        <f t="shared" si="86"/>
        <v>2700</v>
      </c>
      <c r="W175" s="40">
        <f t="shared" si="87"/>
        <v>0</v>
      </c>
      <c r="X175" s="40">
        <f t="shared" si="88"/>
        <v>1800</v>
      </c>
      <c r="Y175" s="40">
        <f t="shared" si="89"/>
        <v>9900</v>
      </c>
      <c r="Z175" s="37" t="s">
        <v>159</v>
      </c>
      <c r="AA175" s="37" t="s">
        <v>39</v>
      </c>
      <c r="AB175" s="37" t="s">
        <v>40</v>
      </c>
      <c r="AC175" s="22">
        <f t="shared" si="90"/>
        <v>0</v>
      </c>
    </row>
    <row r="176" spans="1:29">
      <c r="A176" s="44">
        <v>159</v>
      </c>
      <c r="B176" s="70"/>
      <c r="C176" s="77"/>
      <c r="D176" s="37" t="s">
        <v>313</v>
      </c>
      <c r="E176" s="37" t="s">
        <v>314</v>
      </c>
      <c r="F176" s="37" t="s">
        <v>327</v>
      </c>
      <c r="G176" s="37" t="s">
        <v>328</v>
      </c>
      <c r="H176" s="37" t="s">
        <v>35</v>
      </c>
      <c r="I176" s="38" t="s">
        <v>334</v>
      </c>
      <c r="J176" s="39" t="s">
        <v>55</v>
      </c>
      <c r="K176" s="37">
        <v>200</v>
      </c>
      <c r="L176" s="37">
        <v>200</v>
      </c>
      <c r="M176" s="37">
        <v>200</v>
      </c>
      <c r="N176" s="37">
        <v>200</v>
      </c>
      <c r="O176" s="37">
        <v>200</v>
      </c>
      <c r="P176" s="37">
        <v>200</v>
      </c>
      <c r="Q176" s="37">
        <f t="shared" si="82"/>
        <v>1200</v>
      </c>
      <c r="R176" s="40">
        <v>15</v>
      </c>
      <c r="S176" s="40">
        <f t="shared" si="83"/>
        <v>3000</v>
      </c>
      <c r="T176" s="40">
        <f t="shared" si="84"/>
        <v>3000</v>
      </c>
      <c r="U176" s="40">
        <f t="shared" si="85"/>
        <v>3000</v>
      </c>
      <c r="V176" s="40">
        <f t="shared" si="86"/>
        <v>3000</v>
      </c>
      <c r="W176" s="40">
        <f t="shared" si="87"/>
        <v>3000</v>
      </c>
      <c r="X176" s="40">
        <f t="shared" si="88"/>
        <v>3000</v>
      </c>
      <c r="Y176" s="40">
        <f t="shared" si="89"/>
        <v>18000</v>
      </c>
      <c r="Z176" s="37" t="s">
        <v>45</v>
      </c>
      <c r="AA176" s="37" t="s">
        <v>39</v>
      </c>
      <c r="AB176" s="37" t="s">
        <v>40</v>
      </c>
      <c r="AC176" s="22">
        <f t="shared" si="90"/>
        <v>0</v>
      </c>
    </row>
    <row r="177" spans="1:29">
      <c r="A177" s="44">
        <v>160</v>
      </c>
      <c r="B177" s="70"/>
      <c r="C177" s="77"/>
      <c r="D177" s="37" t="s">
        <v>313</v>
      </c>
      <c r="E177" s="37" t="s">
        <v>314</v>
      </c>
      <c r="F177" s="37" t="s">
        <v>327</v>
      </c>
      <c r="G177" s="37" t="s">
        <v>328</v>
      </c>
      <c r="H177" s="37" t="s">
        <v>35</v>
      </c>
      <c r="I177" s="38" t="s">
        <v>335</v>
      </c>
      <c r="J177" s="39" t="s">
        <v>42</v>
      </c>
      <c r="K177" s="37">
        <v>4</v>
      </c>
      <c r="L177" s="37">
        <v>2</v>
      </c>
      <c r="M177" s="37">
        <v>2</v>
      </c>
      <c r="N177" s="37">
        <v>4</v>
      </c>
      <c r="O177" s="37">
        <v>4</v>
      </c>
      <c r="P177" s="37">
        <v>4</v>
      </c>
      <c r="Q177" s="37">
        <f t="shared" si="82"/>
        <v>20</v>
      </c>
      <c r="R177" s="40">
        <v>1750</v>
      </c>
      <c r="S177" s="40">
        <f t="shared" si="83"/>
        <v>7000</v>
      </c>
      <c r="T177" s="40">
        <f t="shared" si="84"/>
        <v>3500</v>
      </c>
      <c r="U177" s="40">
        <f t="shared" si="85"/>
        <v>3500</v>
      </c>
      <c r="V177" s="40">
        <f t="shared" si="86"/>
        <v>7000</v>
      </c>
      <c r="W177" s="40">
        <f t="shared" si="87"/>
        <v>7000</v>
      </c>
      <c r="X177" s="40">
        <f t="shared" si="88"/>
        <v>7000</v>
      </c>
      <c r="Y177" s="40">
        <f t="shared" si="89"/>
        <v>35000</v>
      </c>
      <c r="Z177" s="37" t="s">
        <v>43</v>
      </c>
      <c r="AA177" s="37" t="s">
        <v>39</v>
      </c>
      <c r="AB177" s="37" t="s">
        <v>40</v>
      </c>
      <c r="AC177" s="22">
        <f t="shared" si="90"/>
        <v>0</v>
      </c>
    </row>
    <row r="178" spans="1:29">
      <c r="A178" s="44">
        <v>161</v>
      </c>
      <c r="B178" s="70"/>
      <c r="C178" s="77"/>
      <c r="D178" s="33" t="s">
        <v>313</v>
      </c>
      <c r="E178" s="33" t="s">
        <v>314</v>
      </c>
      <c r="F178" s="33" t="s">
        <v>336</v>
      </c>
      <c r="G178" s="33" t="s">
        <v>337</v>
      </c>
      <c r="H178" s="33" t="s">
        <v>35</v>
      </c>
      <c r="I178" s="34" t="s">
        <v>338</v>
      </c>
      <c r="J178" s="35" t="s">
        <v>9</v>
      </c>
      <c r="K178" s="33">
        <v>16</v>
      </c>
      <c r="L178" s="33">
        <v>16</v>
      </c>
      <c r="M178" s="33">
        <v>16</v>
      </c>
      <c r="N178" s="33">
        <v>16</v>
      </c>
      <c r="O178" s="33">
        <v>16</v>
      </c>
      <c r="P178" s="33">
        <v>16</v>
      </c>
      <c r="Q178" s="33">
        <f t="shared" si="82"/>
        <v>96</v>
      </c>
      <c r="R178" s="36">
        <v>20000</v>
      </c>
      <c r="S178" s="36">
        <f t="shared" si="83"/>
        <v>320000</v>
      </c>
      <c r="T178" s="36">
        <f t="shared" si="84"/>
        <v>320000</v>
      </c>
      <c r="U178" s="36">
        <f t="shared" si="85"/>
        <v>320000</v>
      </c>
      <c r="V178" s="36">
        <f t="shared" si="86"/>
        <v>320000</v>
      </c>
      <c r="W178" s="36">
        <f t="shared" si="87"/>
        <v>320000</v>
      </c>
      <c r="X178" s="36">
        <f t="shared" si="88"/>
        <v>320000</v>
      </c>
      <c r="Y178" s="36">
        <f t="shared" si="89"/>
        <v>1920000</v>
      </c>
      <c r="Z178" s="33" t="s">
        <v>53</v>
      </c>
      <c r="AA178" s="33" t="s">
        <v>39</v>
      </c>
      <c r="AB178" s="33" t="s">
        <v>138</v>
      </c>
      <c r="AC178" s="22">
        <f t="shared" si="90"/>
        <v>0</v>
      </c>
    </row>
    <row r="179" spans="1:29">
      <c r="A179" s="44">
        <v>162</v>
      </c>
      <c r="B179" s="70"/>
      <c r="C179" s="77"/>
      <c r="D179" s="33" t="s">
        <v>313</v>
      </c>
      <c r="E179" s="33" t="s">
        <v>314</v>
      </c>
      <c r="F179" s="33" t="s">
        <v>336</v>
      </c>
      <c r="G179" s="33" t="s">
        <v>337</v>
      </c>
      <c r="H179" s="33" t="s">
        <v>35</v>
      </c>
      <c r="I179" s="34" t="s">
        <v>339</v>
      </c>
      <c r="J179" s="35" t="s">
        <v>47</v>
      </c>
      <c r="K179" s="33">
        <v>12</v>
      </c>
      <c r="L179" s="33">
        <v>12</v>
      </c>
      <c r="M179" s="33">
        <v>12</v>
      </c>
      <c r="N179" s="33">
        <v>12</v>
      </c>
      <c r="O179" s="33">
        <v>12</v>
      </c>
      <c r="P179" s="33">
        <v>12</v>
      </c>
      <c r="Q179" s="33">
        <f t="shared" si="82"/>
        <v>72</v>
      </c>
      <c r="R179" s="36">
        <v>2250</v>
      </c>
      <c r="S179" s="36">
        <f t="shared" si="83"/>
        <v>27000</v>
      </c>
      <c r="T179" s="36">
        <f t="shared" si="84"/>
        <v>27000</v>
      </c>
      <c r="U179" s="36">
        <f t="shared" si="85"/>
        <v>27000</v>
      </c>
      <c r="V179" s="36">
        <f t="shared" si="86"/>
        <v>27000</v>
      </c>
      <c r="W179" s="36">
        <f t="shared" si="87"/>
        <v>27000</v>
      </c>
      <c r="X179" s="36">
        <f t="shared" si="88"/>
        <v>27000</v>
      </c>
      <c r="Y179" s="36">
        <f t="shared" si="89"/>
        <v>162000</v>
      </c>
      <c r="Z179" s="33" t="s">
        <v>38</v>
      </c>
      <c r="AA179" s="33" t="s">
        <v>39</v>
      </c>
      <c r="AB179" s="33" t="s">
        <v>138</v>
      </c>
      <c r="AC179" s="22">
        <f t="shared" si="90"/>
        <v>0</v>
      </c>
    </row>
    <row r="180" spans="1:29">
      <c r="A180" s="44">
        <v>163</v>
      </c>
      <c r="B180" s="70"/>
      <c r="C180" s="77"/>
      <c r="D180" s="33" t="s">
        <v>313</v>
      </c>
      <c r="E180" s="33" t="s">
        <v>314</v>
      </c>
      <c r="F180" s="33" t="s">
        <v>336</v>
      </c>
      <c r="G180" s="33" t="s">
        <v>337</v>
      </c>
      <c r="H180" s="33" t="s">
        <v>35</v>
      </c>
      <c r="I180" s="34" t="s">
        <v>340</v>
      </c>
      <c r="J180" s="35" t="s">
        <v>47</v>
      </c>
      <c r="K180" s="33">
        <v>12</v>
      </c>
      <c r="L180" s="33">
        <v>12</v>
      </c>
      <c r="M180" s="33">
        <v>12</v>
      </c>
      <c r="N180" s="33">
        <v>12</v>
      </c>
      <c r="O180" s="33">
        <v>12</v>
      </c>
      <c r="P180" s="33">
        <v>12</v>
      </c>
      <c r="Q180" s="33">
        <f t="shared" si="82"/>
        <v>72</v>
      </c>
      <c r="R180" s="36">
        <v>2250</v>
      </c>
      <c r="S180" s="36">
        <f t="shared" si="83"/>
        <v>27000</v>
      </c>
      <c r="T180" s="36">
        <f t="shared" si="84"/>
        <v>27000</v>
      </c>
      <c r="U180" s="36">
        <f t="shared" si="85"/>
        <v>27000</v>
      </c>
      <c r="V180" s="36">
        <f t="shared" si="86"/>
        <v>27000</v>
      </c>
      <c r="W180" s="36">
        <f t="shared" si="87"/>
        <v>27000</v>
      </c>
      <c r="X180" s="36">
        <f t="shared" si="88"/>
        <v>27000</v>
      </c>
      <c r="Y180" s="36">
        <f t="shared" si="89"/>
        <v>162000</v>
      </c>
      <c r="Z180" s="33" t="s">
        <v>38</v>
      </c>
      <c r="AA180" s="33" t="s">
        <v>39</v>
      </c>
      <c r="AB180" s="33" t="s">
        <v>138</v>
      </c>
      <c r="AC180" s="22">
        <f t="shared" si="90"/>
        <v>0</v>
      </c>
    </row>
    <row r="181" spans="1:29">
      <c r="A181" s="44">
        <v>164</v>
      </c>
      <c r="B181" s="70"/>
      <c r="C181" s="77"/>
      <c r="D181" s="33" t="s">
        <v>313</v>
      </c>
      <c r="E181" s="33" t="s">
        <v>314</v>
      </c>
      <c r="F181" s="33" t="s">
        <v>336</v>
      </c>
      <c r="G181" s="33" t="s">
        <v>337</v>
      </c>
      <c r="H181" s="33" t="s">
        <v>35</v>
      </c>
      <c r="I181" s="34" t="s">
        <v>341</v>
      </c>
      <c r="J181" s="35" t="s">
        <v>42</v>
      </c>
      <c r="K181" s="33">
        <v>5</v>
      </c>
      <c r="L181" s="33">
        <v>5</v>
      </c>
      <c r="M181" s="33">
        <v>5</v>
      </c>
      <c r="N181" s="33">
        <v>5</v>
      </c>
      <c r="O181" s="33">
        <v>5</v>
      </c>
      <c r="P181" s="33">
        <v>5</v>
      </c>
      <c r="Q181" s="33">
        <f t="shared" ref="Q181" si="134">SUM(K181:P181)</f>
        <v>30</v>
      </c>
      <c r="R181" s="36">
        <v>2125</v>
      </c>
      <c r="S181" s="36">
        <f t="shared" ref="S181:S182" si="135">K181*$R181</f>
        <v>10625</v>
      </c>
      <c r="T181" s="36">
        <f t="shared" ref="T181:T182" si="136">L181*$R181</f>
        <v>10625</v>
      </c>
      <c r="U181" s="36">
        <f t="shared" ref="U181:U182" si="137">M181*$R181</f>
        <v>10625</v>
      </c>
      <c r="V181" s="36">
        <f t="shared" ref="V181:V182" si="138">N181*$R181</f>
        <v>10625</v>
      </c>
      <c r="W181" s="36">
        <f t="shared" ref="W181:W182" si="139">O181*$R181</f>
        <v>10625</v>
      </c>
      <c r="X181" s="36">
        <f t="shared" ref="X181:X182" si="140">P181*$R181</f>
        <v>10625</v>
      </c>
      <c r="Y181" s="36">
        <f t="shared" ref="Y181:Y182" si="141">SUM(S181:X181)</f>
        <v>63750</v>
      </c>
      <c r="Z181" s="33" t="s">
        <v>43</v>
      </c>
      <c r="AA181" s="33" t="s">
        <v>39</v>
      </c>
      <c r="AB181" s="33" t="s">
        <v>138</v>
      </c>
      <c r="AC181" s="22">
        <f t="shared" ref="AC181" si="142">Y181-(Q181*R181)</f>
        <v>0</v>
      </c>
    </row>
    <row r="182" spans="1:29" s="61" customFormat="1">
      <c r="A182" s="59">
        <v>165</v>
      </c>
      <c r="B182" s="70"/>
      <c r="C182" s="77"/>
      <c r="D182" s="33" t="s">
        <v>313</v>
      </c>
      <c r="E182" s="33" t="s">
        <v>314</v>
      </c>
      <c r="F182" s="33" t="s">
        <v>336</v>
      </c>
      <c r="G182" s="33" t="s">
        <v>337</v>
      </c>
      <c r="H182" s="33" t="s">
        <v>138</v>
      </c>
      <c r="I182" s="34" t="s">
        <v>342</v>
      </c>
      <c r="J182" s="35" t="s">
        <v>84</v>
      </c>
      <c r="K182" s="33">
        <v>100</v>
      </c>
      <c r="L182" s="33">
        <v>100</v>
      </c>
      <c r="M182" s="33">
        <v>100</v>
      </c>
      <c r="N182" s="33">
        <v>100</v>
      </c>
      <c r="O182" s="33">
        <v>100</v>
      </c>
      <c r="P182" s="33">
        <v>100</v>
      </c>
      <c r="Q182" s="33">
        <f t="shared" ref="Q182" si="143">SUM(K182:P182)</f>
        <v>600</v>
      </c>
      <c r="R182" s="36">
        <v>450</v>
      </c>
      <c r="S182" s="36">
        <f t="shared" si="135"/>
        <v>45000</v>
      </c>
      <c r="T182" s="36">
        <f t="shared" si="136"/>
        <v>45000</v>
      </c>
      <c r="U182" s="36">
        <f t="shared" si="137"/>
        <v>45000</v>
      </c>
      <c r="V182" s="36">
        <f t="shared" si="138"/>
        <v>45000</v>
      </c>
      <c r="W182" s="36">
        <f t="shared" si="139"/>
        <v>45000</v>
      </c>
      <c r="X182" s="36">
        <f t="shared" si="140"/>
        <v>45000</v>
      </c>
      <c r="Y182" s="36">
        <f t="shared" si="141"/>
        <v>270000</v>
      </c>
      <c r="Z182" s="33" t="s">
        <v>68</v>
      </c>
      <c r="AA182" s="33" t="s">
        <v>85</v>
      </c>
      <c r="AB182" s="33" t="s">
        <v>138</v>
      </c>
      <c r="AC182" s="60">
        <v>0</v>
      </c>
    </row>
    <row r="183" spans="1:29" s="61" customFormat="1">
      <c r="A183" s="59">
        <v>165</v>
      </c>
      <c r="B183" s="70"/>
      <c r="C183" s="77"/>
      <c r="D183" s="33" t="s">
        <v>313</v>
      </c>
      <c r="E183" s="33" t="s">
        <v>314</v>
      </c>
      <c r="F183" s="33" t="s">
        <v>336</v>
      </c>
      <c r="G183" s="33" t="s">
        <v>337</v>
      </c>
      <c r="H183" s="33" t="s">
        <v>138</v>
      </c>
      <c r="I183" s="34" t="s">
        <v>343</v>
      </c>
      <c r="J183" s="35" t="s">
        <v>47</v>
      </c>
      <c r="K183" s="33">
        <v>12</v>
      </c>
      <c r="L183" s="33">
        <v>12</v>
      </c>
      <c r="M183" s="33">
        <v>12</v>
      </c>
      <c r="N183" s="33">
        <v>12</v>
      </c>
      <c r="O183" s="33">
        <v>12</v>
      </c>
      <c r="P183" s="33">
        <v>12</v>
      </c>
      <c r="Q183" s="33">
        <f t="shared" ref="Q183" si="144">SUM(K183:P183)</f>
        <v>72</v>
      </c>
      <c r="R183" s="36">
        <v>1250</v>
      </c>
      <c r="S183" s="36">
        <f t="shared" si="83"/>
        <v>15000</v>
      </c>
      <c r="T183" s="36">
        <f t="shared" si="84"/>
        <v>15000</v>
      </c>
      <c r="U183" s="36">
        <f t="shared" si="85"/>
        <v>15000</v>
      </c>
      <c r="V183" s="36">
        <f t="shared" si="86"/>
        <v>15000</v>
      </c>
      <c r="W183" s="36">
        <f t="shared" si="87"/>
        <v>15000</v>
      </c>
      <c r="X183" s="36">
        <f t="shared" si="88"/>
        <v>15000</v>
      </c>
      <c r="Y183" s="36">
        <f t="shared" si="89"/>
        <v>90000</v>
      </c>
      <c r="Z183" s="33" t="s">
        <v>43</v>
      </c>
      <c r="AA183" s="33" t="s">
        <v>85</v>
      </c>
      <c r="AB183" s="33" t="s">
        <v>138</v>
      </c>
      <c r="AC183" s="60">
        <v>0</v>
      </c>
    </row>
    <row r="184" spans="1:29">
      <c r="A184" s="44">
        <v>166</v>
      </c>
      <c r="B184" s="70"/>
      <c r="C184" s="77"/>
      <c r="D184" s="37" t="s">
        <v>313</v>
      </c>
      <c r="E184" s="37" t="s">
        <v>314</v>
      </c>
      <c r="F184" s="37" t="s">
        <v>344</v>
      </c>
      <c r="G184" s="37" t="s">
        <v>345</v>
      </c>
      <c r="H184" s="37" t="s">
        <v>35</v>
      </c>
      <c r="I184" s="38" t="s">
        <v>346</v>
      </c>
      <c r="J184" s="39" t="s">
        <v>9</v>
      </c>
      <c r="K184" s="37">
        <v>0</v>
      </c>
      <c r="L184" s="37">
        <v>1</v>
      </c>
      <c r="M184" s="37">
        <v>0.45</v>
      </c>
      <c r="N184" s="37">
        <v>0.45</v>
      </c>
      <c r="O184" s="37">
        <v>0.45</v>
      </c>
      <c r="P184" s="37">
        <v>0.45</v>
      </c>
      <c r="Q184" s="37">
        <f t="shared" si="82"/>
        <v>2.8000000000000003</v>
      </c>
      <c r="R184" s="40">
        <v>30000</v>
      </c>
      <c r="S184" s="40">
        <f t="shared" si="83"/>
        <v>0</v>
      </c>
      <c r="T184" s="40">
        <f t="shared" si="84"/>
        <v>30000</v>
      </c>
      <c r="U184" s="40">
        <f t="shared" si="85"/>
        <v>13500</v>
      </c>
      <c r="V184" s="40">
        <f t="shared" si="86"/>
        <v>13500</v>
      </c>
      <c r="W184" s="40">
        <f t="shared" si="87"/>
        <v>13500</v>
      </c>
      <c r="X184" s="40">
        <f t="shared" si="88"/>
        <v>13500</v>
      </c>
      <c r="Y184" s="40">
        <f t="shared" si="89"/>
        <v>84000</v>
      </c>
      <c r="Z184" s="37" t="s">
        <v>53</v>
      </c>
      <c r="AA184" s="37" t="s">
        <v>39</v>
      </c>
      <c r="AB184" s="37" t="s">
        <v>40</v>
      </c>
      <c r="AC184" s="22">
        <f t="shared" si="90"/>
        <v>0</v>
      </c>
    </row>
    <row r="185" spans="1:29" s="61" customFormat="1">
      <c r="A185" s="59">
        <v>167</v>
      </c>
      <c r="B185" s="70"/>
      <c r="C185" s="77"/>
      <c r="D185" s="37" t="s">
        <v>313</v>
      </c>
      <c r="E185" s="37" t="s">
        <v>314</v>
      </c>
      <c r="F185" s="37" t="s">
        <v>344</v>
      </c>
      <c r="G185" s="37" t="s">
        <v>345</v>
      </c>
      <c r="H185" s="37" t="s">
        <v>40</v>
      </c>
      <c r="I185" s="38" t="s">
        <v>347</v>
      </c>
      <c r="J185" s="39" t="s">
        <v>179</v>
      </c>
      <c r="K185" s="37">
        <v>0</v>
      </c>
      <c r="L185" s="37">
        <v>1</v>
      </c>
      <c r="M185" s="37">
        <v>1</v>
      </c>
      <c r="N185" s="37">
        <v>1</v>
      </c>
      <c r="O185" s="37">
        <v>1</v>
      </c>
      <c r="P185" s="37">
        <v>1</v>
      </c>
      <c r="Q185" s="37">
        <f t="shared" si="82"/>
        <v>5</v>
      </c>
      <c r="R185" s="40">
        <v>70000</v>
      </c>
      <c r="S185" s="40">
        <f t="shared" si="83"/>
        <v>0</v>
      </c>
      <c r="T185" s="40">
        <f t="shared" si="84"/>
        <v>70000</v>
      </c>
      <c r="U185" s="40">
        <f t="shared" si="85"/>
        <v>70000</v>
      </c>
      <c r="V185" s="40">
        <f t="shared" si="86"/>
        <v>70000</v>
      </c>
      <c r="W185" s="40">
        <f t="shared" si="87"/>
        <v>70000</v>
      </c>
      <c r="X185" s="40">
        <f t="shared" si="88"/>
        <v>70000</v>
      </c>
      <c r="Y185" s="40">
        <f t="shared" si="89"/>
        <v>350000</v>
      </c>
      <c r="Z185" s="37" t="s">
        <v>53</v>
      </c>
      <c r="AA185" s="37" t="s">
        <v>85</v>
      </c>
      <c r="AB185" s="37" t="s">
        <v>40</v>
      </c>
      <c r="AC185" s="60">
        <f t="shared" si="90"/>
        <v>0</v>
      </c>
    </row>
    <row r="186" spans="1:29">
      <c r="A186" s="44">
        <v>169</v>
      </c>
      <c r="B186" s="70"/>
      <c r="C186" s="77"/>
      <c r="D186" s="37" t="s">
        <v>313</v>
      </c>
      <c r="E186" s="37" t="s">
        <v>314</v>
      </c>
      <c r="F186" s="37" t="s">
        <v>344</v>
      </c>
      <c r="G186" s="37" t="s">
        <v>345</v>
      </c>
      <c r="H186" s="37" t="s">
        <v>35</v>
      </c>
      <c r="I186" s="38" t="s">
        <v>348</v>
      </c>
      <c r="J186" s="39" t="s">
        <v>37</v>
      </c>
      <c r="K186" s="37">
        <v>5</v>
      </c>
      <c r="L186" s="37">
        <v>10</v>
      </c>
      <c r="M186" s="37">
        <v>10</v>
      </c>
      <c r="N186" s="37">
        <v>5</v>
      </c>
      <c r="O186" s="37">
        <v>5</v>
      </c>
      <c r="P186" s="37">
        <v>5</v>
      </c>
      <c r="Q186" s="37">
        <f t="shared" si="82"/>
        <v>40</v>
      </c>
      <c r="R186" s="40">
        <v>950</v>
      </c>
      <c r="S186" s="40">
        <f t="shared" si="83"/>
        <v>4750</v>
      </c>
      <c r="T186" s="40">
        <f t="shared" si="84"/>
        <v>9500</v>
      </c>
      <c r="U186" s="40">
        <f t="shared" si="85"/>
        <v>9500</v>
      </c>
      <c r="V186" s="40">
        <f t="shared" si="86"/>
        <v>4750</v>
      </c>
      <c r="W186" s="40">
        <f t="shared" si="87"/>
        <v>4750</v>
      </c>
      <c r="X186" s="40">
        <f t="shared" si="88"/>
        <v>4750</v>
      </c>
      <c r="Y186" s="40">
        <f t="shared" si="89"/>
        <v>38000</v>
      </c>
      <c r="Z186" s="37" t="s">
        <v>68</v>
      </c>
      <c r="AA186" s="37" t="s">
        <v>39</v>
      </c>
      <c r="AB186" s="37" t="s">
        <v>40</v>
      </c>
      <c r="AC186" s="22">
        <f t="shared" si="90"/>
        <v>0</v>
      </c>
    </row>
    <row r="187" spans="1:29">
      <c r="A187" s="44">
        <v>170</v>
      </c>
      <c r="B187" s="71"/>
      <c r="C187" s="78"/>
      <c r="D187" s="37" t="s">
        <v>313</v>
      </c>
      <c r="E187" s="37" t="s">
        <v>314</v>
      </c>
      <c r="F187" s="37" t="s">
        <v>344</v>
      </c>
      <c r="G187" s="37" t="s">
        <v>345</v>
      </c>
      <c r="H187" s="37" t="s">
        <v>35</v>
      </c>
      <c r="I187" s="38" t="s">
        <v>349</v>
      </c>
      <c r="J187" s="39" t="s">
        <v>42</v>
      </c>
      <c r="K187" s="37">
        <v>1</v>
      </c>
      <c r="L187" s="37">
        <v>2</v>
      </c>
      <c r="M187" s="37">
        <v>2</v>
      </c>
      <c r="N187" s="37">
        <v>1</v>
      </c>
      <c r="O187" s="37">
        <v>1</v>
      </c>
      <c r="P187" s="37">
        <v>1</v>
      </c>
      <c r="Q187" s="37">
        <f t="shared" si="82"/>
        <v>8</v>
      </c>
      <c r="R187" s="40">
        <v>2820</v>
      </c>
      <c r="S187" s="40">
        <f t="shared" si="83"/>
        <v>2820</v>
      </c>
      <c r="T187" s="40">
        <f t="shared" si="84"/>
        <v>5640</v>
      </c>
      <c r="U187" s="40">
        <f t="shared" si="85"/>
        <v>5640</v>
      </c>
      <c r="V187" s="40">
        <f t="shared" si="86"/>
        <v>2820</v>
      </c>
      <c r="W187" s="40">
        <f t="shared" si="87"/>
        <v>2820</v>
      </c>
      <c r="X187" s="40">
        <f t="shared" si="88"/>
        <v>2820</v>
      </c>
      <c r="Y187" s="40">
        <f t="shared" si="89"/>
        <v>22560</v>
      </c>
      <c r="Z187" s="37" t="s">
        <v>43</v>
      </c>
      <c r="AA187" s="37" t="s">
        <v>39</v>
      </c>
      <c r="AB187" s="37" t="s">
        <v>40</v>
      </c>
      <c r="AC187" s="22">
        <f t="shared" si="90"/>
        <v>0</v>
      </c>
    </row>
    <row r="188" spans="1:29" ht="15.75" customHeight="1">
      <c r="A188" s="44">
        <v>171</v>
      </c>
      <c r="B188" s="69" t="s">
        <v>350</v>
      </c>
      <c r="C188" s="76" t="s">
        <v>351</v>
      </c>
      <c r="D188" s="33" t="s">
        <v>352</v>
      </c>
      <c r="E188" s="33" t="s">
        <v>353</v>
      </c>
      <c r="F188" s="33" t="s">
        <v>354</v>
      </c>
      <c r="G188" s="33" t="s">
        <v>355</v>
      </c>
      <c r="H188" s="33" t="s">
        <v>35</v>
      </c>
      <c r="I188" s="34" t="s">
        <v>356</v>
      </c>
      <c r="J188" s="35" t="s">
        <v>179</v>
      </c>
      <c r="K188" s="33">
        <v>2</v>
      </c>
      <c r="L188" s="33">
        <v>2</v>
      </c>
      <c r="M188" s="33">
        <v>0</v>
      </c>
      <c r="N188" s="33">
        <v>0</v>
      </c>
      <c r="O188" s="33">
        <v>0</v>
      </c>
      <c r="P188" s="33">
        <v>2</v>
      </c>
      <c r="Q188" s="33">
        <f t="shared" si="82"/>
        <v>6</v>
      </c>
      <c r="R188" s="36">
        <v>1200</v>
      </c>
      <c r="S188" s="36">
        <f t="shared" si="83"/>
        <v>2400</v>
      </c>
      <c r="T188" s="36">
        <f t="shared" si="84"/>
        <v>2400</v>
      </c>
      <c r="U188" s="36">
        <f t="shared" si="85"/>
        <v>0</v>
      </c>
      <c r="V188" s="36">
        <f t="shared" si="86"/>
        <v>0</v>
      </c>
      <c r="W188" s="36">
        <f t="shared" si="87"/>
        <v>0</v>
      </c>
      <c r="X188" s="36">
        <f t="shared" si="88"/>
        <v>2400</v>
      </c>
      <c r="Y188" s="36">
        <f t="shared" si="89"/>
        <v>7200</v>
      </c>
      <c r="Z188" s="33" t="s">
        <v>45</v>
      </c>
      <c r="AA188" s="33" t="s">
        <v>39</v>
      </c>
      <c r="AB188" s="33" t="s">
        <v>74</v>
      </c>
      <c r="AC188" s="22">
        <f t="shared" si="90"/>
        <v>0</v>
      </c>
    </row>
    <row r="189" spans="1:29">
      <c r="A189" s="44">
        <v>172</v>
      </c>
      <c r="B189" s="70"/>
      <c r="C189" s="77"/>
      <c r="D189" s="33" t="s">
        <v>352</v>
      </c>
      <c r="E189" s="33" t="s">
        <v>353</v>
      </c>
      <c r="F189" s="33" t="s">
        <v>354</v>
      </c>
      <c r="G189" s="33" t="s">
        <v>355</v>
      </c>
      <c r="H189" s="33" t="s">
        <v>35</v>
      </c>
      <c r="I189" s="34" t="s">
        <v>357</v>
      </c>
      <c r="J189" s="35" t="s">
        <v>37</v>
      </c>
      <c r="K189" s="33">
        <v>50</v>
      </c>
      <c r="L189" s="33">
        <v>100</v>
      </c>
      <c r="M189" s="33">
        <v>0</v>
      </c>
      <c r="N189" s="33">
        <v>0</v>
      </c>
      <c r="O189" s="33">
        <v>0</v>
      </c>
      <c r="P189" s="33">
        <v>60</v>
      </c>
      <c r="Q189" s="33">
        <f t="shared" si="82"/>
        <v>210</v>
      </c>
      <c r="R189" s="36">
        <v>300</v>
      </c>
      <c r="S189" s="36">
        <f t="shared" si="83"/>
        <v>15000</v>
      </c>
      <c r="T189" s="36">
        <f t="shared" si="84"/>
        <v>30000</v>
      </c>
      <c r="U189" s="36">
        <f t="shared" si="85"/>
        <v>0</v>
      </c>
      <c r="V189" s="36">
        <f t="shared" si="86"/>
        <v>0</v>
      </c>
      <c r="W189" s="36">
        <f t="shared" si="87"/>
        <v>0</v>
      </c>
      <c r="X189" s="36">
        <f t="shared" si="88"/>
        <v>18000</v>
      </c>
      <c r="Y189" s="36">
        <f t="shared" si="89"/>
        <v>63000</v>
      </c>
      <c r="Z189" s="33" t="s">
        <v>38</v>
      </c>
      <c r="AA189" s="33" t="s">
        <v>39</v>
      </c>
      <c r="AB189" s="33" t="s">
        <v>74</v>
      </c>
      <c r="AC189" s="22">
        <f t="shared" si="90"/>
        <v>0</v>
      </c>
    </row>
    <row r="190" spans="1:29">
      <c r="A190" s="44">
        <v>173</v>
      </c>
      <c r="B190" s="70"/>
      <c r="C190" s="77"/>
      <c r="D190" s="33" t="s">
        <v>352</v>
      </c>
      <c r="E190" s="33" t="s">
        <v>353</v>
      </c>
      <c r="F190" s="33" t="s">
        <v>354</v>
      </c>
      <c r="G190" s="33" t="s">
        <v>355</v>
      </c>
      <c r="H190" s="33" t="s">
        <v>35</v>
      </c>
      <c r="I190" s="34" t="s">
        <v>358</v>
      </c>
      <c r="J190" s="35" t="s">
        <v>55</v>
      </c>
      <c r="K190" s="33">
        <v>0</v>
      </c>
      <c r="L190" s="33">
        <v>100</v>
      </c>
      <c r="M190" s="33">
        <v>0</v>
      </c>
      <c r="N190" s="33">
        <v>0</v>
      </c>
      <c r="O190" s="33">
        <v>0</v>
      </c>
      <c r="P190" s="33">
        <v>100</v>
      </c>
      <c r="Q190" s="33">
        <f t="shared" si="82"/>
        <v>200</v>
      </c>
      <c r="R190" s="36">
        <v>30</v>
      </c>
      <c r="S190" s="36">
        <f t="shared" si="83"/>
        <v>0</v>
      </c>
      <c r="T190" s="36">
        <f t="shared" si="84"/>
        <v>3000</v>
      </c>
      <c r="U190" s="36">
        <f t="shared" si="85"/>
        <v>0</v>
      </c>
      <c r="V190" s="36">
        <f t="shared" si="86"/>
        <v>0</v>
      </c>
      <c r="W190" s="36">
        <f t="shared" si="87"/>
        <v>0</v>
      </c>
      <c r="X190" s="36">
        <f t="shared" si="88"/>
        <v>3000</v>
      </c>
      <c r="Y190" s="36">
        <f t="shared" si="89"/>
        <v>6000</v>
      </c>
      <c r="Z190" s="33" t="s">
        <v>45</v>
      </c>
      <c r="AA190" s="33" t="s">
        <v>39</v>
      </c>
      <c r="AB190" s="33" t="s">
        <v>74</v>
      </c>
      <c r="AC190" s="22">
        <f t="shared" si="90"/>
        <v>0</v>
      </c>
    </row>
    <row r="191" spans="1:29">
      <c r="A191" s="44">
        <v>174</v>
      </c>
      <c r="B191" s="70"/>
      <c r="C191" s="77"/>
      <c r="D191" s="33" t="s">
        <v>352</v>
      </c>
      <c r="E191" s="33" t="s">
        <v>353</v>
      </c>
      <c r="F191" s="33" t="s">
        <v>354</v>
      </c>
      <c r="G191" s="33" t="s">
        <v>355</v>
      </c>
      <c r="H191" s="33" t="s">
        <v>74</v>
      </c>
      <c r="I191" s="34" t="s">
        <v>359</v>
      </c>
      <c r="J191" s="35" t="s">
        <v>47</v>
      </c>
      <c r="K191" s="33">
        <v>12</v>
      </c>
      <c r="L191" s="33">
        <v>12</v>
      </c>
      <c r="M191" s="33">
        <v>12</v>
      </c>
      <c r="N191" s="33">
        <v>12</v>
      </c>
      <c r="O191" s="33">
        <v>12</v>
      </c>
      <c r="P191" s="33">
        <v>12</v>
      </c>
      <c r="Q191" s="33">
        <f t="shared" si="82"/>
        <v>72</v>
      </c>
      <c r="R191" s="36">
        <v>1250</v>
      </c>
      <c r="S191" s="36">
        <f t="shared" si="83"/>
        <v>15000</v>
      </c>
      <c r="T191" s="36">
        <f t="shared" si="84"/>
        <v>15000</v>
      </c>
      <c r="U191" s="36">
        <f t="shared" si="85"/>
        <v>15000</v>
      </c>
      <c r="V191" s="36">
        <f t="shared" si="86"/>
        <v>15000</v>
      </c>
      <c r="W191" s="36">
        <f t="shared" si="87"/>
        <v>15000</v>
      </c>
      <c r="X191" s="36">
        <f t="shared" si="88"/>
        <v>15000</v>
      </c>
      <c r="Y191" s="36">
        <f t="shared" si="89"/>
        <v>90000</v>
      </c>
      <c r="Z191" s="33" t="s">
        <v>68</v>
      </c>
      <c r="AA191" s="33" t="s">
        <v>85</v>
      </c>
      <c r="AB191" s="33" t="s">
        <v>74</v>
      </c>
      <c r="AC191" s="22">
        <f t="shared" si="90"/>
        <v>0</v>
      </c>
    </row>
    <row r="192" spans="1:29" s="61" customFormat="1">
      <c r="A192" s="59">
        <v>175</v>
      </c>
      <c r="B192" s="70"/>
      <c r="C192" s="77"/>
      <c r="D192" s="37" t="s">
        <v>352</v>
      </c>
      <c r="E192" s="37" t="s">
        <v>353</v>
      </c>
      <c r="F192" s="37" t="s">
        <v>360</v>
      </c>
      <c r="G192" s="37" t="s">
        <v>361</v>
      </c>
      <c r="H192" s="37" t="s">
        <v>74</v>
      </c>
      <c r="I192" s="38" t="s">
        <v>362</v>
      </c>
      <c r="J192" s="39" t="s">
        <v>84</v>
      </c>
      <c r="K192" s="37">
        <v>0</v>
      </c>
      <c r="L192" s="37">
        <v>40</v>
      </c>
      <c r="M192" s="37">
        <v>40</v>
      </c>
      <c r="N192" s="37">
        <v>40</v>
      </c>
      <c r="O192" s="37">
        <v>40</v>
      </c>
      <c r="P192" s="37">
        <v>40</v>
      </c>
      <c r="Q192" s="37">
        <f t="shared" si="82"/>
        <v>200</v>
      </c>
      <c r="R192" s="40">
        <v>450</v>
      </c>
      <c r="S192" s="40">
        <f t="shared" si="83"/>
        <v>0</v>
      </c>
      <c r="T192" s="40">
        <f t="shared" si="84"/>
        <v>18000</v>
      </c>
      <c r="U192" s="40">
        <f t="shared" si="85"/>
        <v>18000</v>
      </c>
      <c r="V192" s="40">
        <f t="shared" si="86"/>
        <v>18000</v>
      </c>
      <c r="W192" s="40">
        <f t="shared" si="87"/>
        <v>18000</v>
      </c>
      <c r="X192" s="40">
        <f t="shared" si="88"/>
        <v>18000</v>
      </c>
      <c r="Y192" s="40">
        <f t="shared" si="89"/>
        <v>90000</v>
      </c>
      <c r="Z192" s="37" t="s">
        <v>68</v>
      </c>
      <c r="AA192" s="37" t="s">
        <v>85</v>
      </c>
      <c r="AB192" s="37" t="s">
        <v>74</v>
      </c>
      <c r="AC192" s="60">
        <v>0</v>
      </c>
    </row>
    <row r="193" spans="1:29" s="61" customFormat="1">
      <c r="A193" s="59">
        <v>175</v>
      </c>
      <c r="B193" s="70"/>
      <c r="C193" s="77"/>
      <c r="D193" s="37" t="s">
        <v>352</v>
      </c>
      <c r="E193" s="37" t="s">
        <v>353</v>
      </c>
      <c r="F193" s="37" t="s">
        <v>360</v>
      </c>
      <c r="G193" s="37" t="s">
        <v>361</v>
      </c>
      <c r="H193" s="37" t="s">
        <v>74</v>
      </c>
      <c r="I193" s="38" t="s">
        <v>363</v>
      </c>
      <c r="J193" s="39" t="s">
        <v>87</v>
      </c>
      <c r="K193" s="37">
        <v>0</v>
      </c>
      <c r="L193" s="37">
        <v>1</v>
      </c>
      <c r="M193" s="37">
        <v>1</v>
      </c>
      <c r="N193" s="37">
        <v>1</v>
      </c>
      <c r="O193" s="37">
        <v>1</v>
      </c>
      <c r="P193" s="37">
        <v>1</v>
      </c>
      <c r="Q193" s="37">
        <f t="shared" ref="Q193" si="145">SUM(K193:P193)</f>
        <v>5</v>
      </c>
      <c r="R193" s="40">
        <v>7000</v>
      </c>
      <c r="S193" s="40">
        <f t="shared" ref="S193" si="146">K193*$R193</f>
        <v>0</v>
      </c>
      <c r="T193" s="40">
        <f t="shared" ref="T193" si="147">L193*$R193</f>
        <v>7000</v>
      </c>
      <c r="U193" s="40">
        <f t="shared" ref="U193" si="148">M193*$R193</f>
        <v>7000</v>
      </c>
      <c r="V193" s="40">
        <f t="shared" ref="V193" si="149">N193*$R193</f>
        <v>7000</v>
      </c>
      <c r="W193" s="40">
        <f t="shared" ref="W193" si="150">O193*$R193</f>
        <v>7000</v>
      </c>
      <c r="X193" s="40">
        <f t="shared" ref="X193" si="151">P193*$R193</f>
        <v>7000</v>
      </c>
      <c r="Y193" s="40">
        <f t="shared" ref="Y193" si="152">SUM(S193:X193)</f>
        <v>35000</v>
      </c>
      <c r="Z193" s="37" t="s">
        <v>108</v>
      </c>
      <c r="AA193" s="37" t="s">
        <v>85</v>
      </c>
      <c r="AB193" s="37" t="s">
        <v>74</v>
      </c>
      <c r="AC193" s="60">
        <f t="shared" ref="AC193" si="153">Y193-(Q193*R193)</f>
        <v>0</v>
      </c>
    </row>
    <row r="194" spans="1:29">
      <c r="A194" s="44">
        <v>176</v>
      </c>
      <c r="B194" s="70"/>
      <c r="C194" s="77"/>
      <c r="D194" s="33" t="s">
        <v>364</v>
      </c>
      <c r="E194" s="33" t="s">
        <v>365</v>
      </c>
      <c r="F194" s="33" t="s">
        <v>366</v>
      </c>
      <c r="G194" s="33" t="s">
        <v>367</v>
      </c>
      <c r="H194" s="33" t="s">
        <v>35</v>
      </c>
      <c r="I194" s="34" t="s">
        <v>368</v>
      </c>
      <c r="J194" s="35" t="s">
        <v>179</v>
      </c>
      <c r="K194" s="33">
        <v>0</v>
      </c>
      <c r="L194" s="33">
        <v>3</v>
      </c>
      <c r="M194" s="33">
        <v>2</v>
      </c>
      <c r="N194" s="33">
        <v>2</v>
      </c>
      <c r="O194" s="33">
        <v>1</v>
      </c>
      <c r="P194" s="33">
        <v>1</v>
      </c>
      <c r="Q194" s="33">
        <f t="shared" si="82"/>
        <v>9</v>
      </c>
      <c r="R194" s="36">
        <v>750</v>
      </c>
      <c r="S194" s="36">
        <f t="shared" si="83"/>
        <v>0</v>
      </c>
      <c r="T194" s="36">
        <f t="shared" si="84"/>
        <v>2250</v>
      </c>
      <c r="U194" s="36">
        <f t="shared" si="85"/>
        <v>1500</v>
      </c>
      <c r="V194" s="36">
        <f t="shared" si="86"/>
        <v>1500</v>
      </c>
      <c r="W194" s="36">
        <f t="shared" si="87"/>
        <v>750</v>
      </c>
      <c r="X194" s="36">
        <f t="shared" si="88"/>
        <v>750</v>
      </c>
      <c r="Y194" s="36">
        <f t="shared" si="89"/>
        <v>6750</v>
      </c>
      <c r="Z194" s="33" t="s">
        <v>45</v>
      </c>
      <c r="AA194" s="33" t="s">
        <v>39</v>
      </c>
      <c r="AB194" s="33" t="s">
        <v>40</v>
      </c>
      <c r="AC194" s="22">
        <f t="shared" si="90"/>
        <v>0</v>
      </c>
    </row>
    <row r="195" spans="1:29">
      <c r="A195" s="44">
        <v>177</v>
      </c>
      <c r="B195" s="70"/>
      <c r="C195" s="77"/>
      <c r="D195" s="33" t="s">
        <v>364</v>
      </c>
      <c r="E195" s="33" t="s">
        <v>365</v>
      </c>
      <c r="F195" s="33" t="s">
        <v>366</v>
      </c>
      <c r="G195" s="33" t="s">
        <v>367</v>
      </c>
      <c r="H195" s="33" t="s">
        <v>35</v>
      </c>
      <c r="I195" s="34" t="s">
        <v>369</v>
      </c>
      <c r="J195" s="35" t="s">
        <v>179</v>
      </c>
      <c r="K195" s="33">
        <v>0</v>
      </c>
      <c r="L195" s="33">
        <v>1</v>
      </c>
      <c r="M195" s="33">
        <v>0.3</v>
      </c>
      <c r="N195" s="33">
        <v>0.3</v>
      </c>
      <c r="O195" s="33">
        <v>0.3</v>
      </c>
      <c r="P195" s="33">
        <v>0.3</v>
      </c>
      <c r="Q195" s="33">
        <f t="shared" ref="Q195:Q235" si="154">SUM(K195:P195)</f>
        <v>2.2000000000000002</v>
      </c>
      <c r="R195" s="36">
        <v>40000</v>
      </c>
      <c r="S195" s="36">
        <f t="shared" ref="S195:S235" si="155">K195*$R195</f>
        <v>0</v>
      </c>
      <c r="T195" s="36">
        <f t="shared" ref="T195:T235" si="156">L195*$R195</f>
        <v>40000</v>
      </c>
      <c r="U195" s="36">
        <f t="shared" ref="U195:U235" si="157">M195*$R195</f>
        <v>12000</v>
      </c>
      <c r="V195" s="36">
        <f t="shared" ref="V195:V235" si="158">N195*$R195</f>
        <v>12000</v>
      </c>
      <c r="W195" s="36">
        <f t="shared" ref="W195:W235" si="159">O195*$R195</f>
        <v>12000</v>
      </c>
      <c r="X195" s="36">
        <f t="shared" ref="X195:X235" si="160">P195*$R195</f>
        <v>12000</v>
      </c>
      <c r="Y195" s="36">
        <f t="shared" ref="Y195:Y235" si="161">SUM(S195:X195)</f>
        <v>88000</v>
      </c>
      <c r="Z195" s="33" t="s">
        <v>53</v>
      </c>
      <c r="AA195" s="33" t="s">
        <v>39</v>
      </c>
      <c r="AB195" s="33" t="s">
        <v>40</v>
      </c>
      <c r="AC195" s="22">
        <f t="shared" ref="AC195:AC235" si="162">Y195-(Q195*R195)</f>
        <v>0</v>
      </c>
    </row>
    <row r="196" spans="1:29">
      <c r="A196" s="44">
        <v>178</v>
      </c>
      <c r="B196" s="70"/>
      <c r="C196" s="77"/>
      <c r="D196" s="33" t="s">
        <v>364</v>
      </c>
      <c r="E196" s="33" t="s">
        <v>365</v>
      </c>
      <c r="F196" s="33" t="s">
        <v>366</v>
      </c>
      <c r="G196" s="33" t="s">
        <v>367</v>
      </c>
      <c r="H196" s="33" t="s">
        <v>35</v>
      </c>
      <c r="I196" s="34" t="s">
        <v>370</v>
      </c>
      <c r="J196" s="35" t="s">
        <v>37</v>
      </c>
      <c r="K196" s="33">
        <v>0</v>
      </c>
      <c r="L196" s="33">
        <v>45</v>
      </c>
      <c r="M196" s="33">
        <v>0</v>
      </c>
      <c r="N196" s="33">
        <v>0</v>
      </c>
      <c r="O196" s="33">
        <v>0</v>
      </c>
      <c r="P196" s="33">
        <v>0</v>
      </c>
      <c r="Q196" s="33">
        <f t="shared" si="154"/>
        <v>45</v>
      </c>
      <c r="R196" s="36">
        <v>600</v>
      </c>
      <c r="S196" s="36">
        <f t="shared" si="155"/>
        <v>0</v>
      </c>
      <c r="T196" s="36">
        <f t="shared" si="156"/>
        <v>27000</v>
      </c>
      <c r="U196" s="36">
        <f t="shared" si="157"/>
        <v>0</v>
      </c>
      <c r="V196" s="36">
        <f t="shared" si="158"/>
        <v>0</v>
      </c>
      <c r="W196" s="36">
        <f t="shared" si="159"/>
        <v>0</v>
      </c>
      <c r="X196" s="36">
        <f t="shared" si="160"/>
        <v>0</v>
      </c>
      <c r="Y196" s="36">
        <f t="shared" si="161"/>
        <v>27000</v>
      </c>
      <c r="Z196" s="33" t="s">
        <v>159</v>
      </c>
      <c r="AA196" s="33" t="s">
        <v>39</v>
      </c>
      <c r="AB196" s="33" t="s">
        <v>40</v>
      </c>
      <c r="AC196" s="22">
        <f t="shared" si="162"/>
        <v>0</v>
      </c>
    </row>
    <row r="197" spans="1:29">
      <c r="A197" s="44">
        <v>179</v>
      </c>
      <c r="B197" s="70"/>
      <c r="C197" s="77"/>
      <c r="D197" s="33" t="s">
        <v>364</v>
      </c>
      <c r="E197" s="33" t="s">
        <v>365</v>
      </c>
      <c r="F197" s="33" t="s">
        <v>366</v>
      </c>
      <c r="G197" s="33" t="s">
        <v>367</v>
      </c>
      <c r="H197" s="33" t="s">
        <v>35</v>
      </c>
      <c r="I197" s="34" t="s">
        <v>371</v>
      </c>
      <c r="J197" s="35" t="s">
        <v>42</v>
      </c>
      <c r="K197" s="33">
        <v>0</v>
      </c>
      <c r="L197" s="33">
        <v>1</v>
      </c>
      <c r="M197" s="33">
        <v>0</v>
      </c>
      <c r="N197" s="33">
        <v>0</v>
      </c>
      <c r="O197" s="33">
        <v>0</v>
      </c>
      <c r="P197" s="33">
        <v>0</v>
      </c>
      <c r="Q197" s="33">
        <f t="shared" si="154"/>
        <v>1</v>
      </c>
      <c r="R197" s="36">
        <v>3620</v>
      </c>
      <c r="S197" s="36">
        <f t="shared" si="155"/>
        <v>0</v>
      </c>
      <c r="T197" s="36">
        <f t="shared" si="156"/>
        <v>3620</v>
      </c>
      <c r="U197" s="36">
        <f t="shared" si="157"/>
        <v>0</v>
      </c>
      <c r="V197" s="36">
        <f t="shared" si="158"/>
        <v>0</v>
      </c>
      <c r="W197" s="36">
        <f t="shared" si="159"/>
        <v>0</v>
      </c>
      <c r="X197" s="36">
        <f t="shared" si="160"/>
        <v>0</v>
      </c>
      <c r="Y197" s="36">
        <f t="shared" si="161"/>
        <v>3620</v>
      </c>
      <c r="Z197" s="33" t="s">
        <v>43</v>
      </c>
      <c r="AA197" s="33" t="s">
        <v>39</v>
      </c>
      <c r="AB197" s="33" t="s">
        <v>40</v>
      </c>
      <c r="AC197" s="22">
        <f t="shared" si="162"/>
        <v>0</v>
      </c>
    </row>
    <row r="198" spans="1:29">
      <c r="A198" s="44">
        <v>180</v>
      </c>
      <c r="B198" s="70"/>
      <c r="C198" s="77"/>
      <c r="D198" s="33" t="s">
        <v>364</v>
      </c>
      <c r="E198" s="33" t="s">
        <v>365</v>
      </c>
      <c r="F198" s="33" t="s">
        <v>366</v>
      </c>
      <c r="G198" s="33" t="s">
        <v>367</v>
      </c>
      <c r="H198" s="33" t="s">
        <v>35</v>
      </c>
      <c r="I198" s="34" t="s">
        <v>372</v>
      </c>
      <c r="J198" s="35" t="s">
        <v>47</v>
      </c>
      <c r="K198" s="33">
        <v>0</v>
      </c>
      <c r="L198" s="33">
        <v>2</v>
      </c>
      <c r="M198" s="33">
        <v>0</v>
      </c>
      <c r="N198" s="33">
        <v>0</v>
      </c>
      <c r="O198" s="33">
        <v>0</v>
      </c>
      <c r="P198" s="33">
        <v>0</v>
      </c>
      <c r="Q198" s="33">
        <f t="shared" si="154"/>
        <v>2</v>
      </c>
      <c r="R198" s="36">
        <v>1800</v>
      </c>
      <c r="S198" s="36">
        <f t="shared" si="155"/>
        <v>0</v>
      </c>
      <c r="T198" s="36">
        <f t="shared" si="156"/>
        <v>3600</v>
      </c>
      <c r="U198" s="36">
        <f t="shared" si="157"/>
        <v>0</v>
      </c>
      <c r="V198" s="36">
        <f t="shared" si="158"/>
        <v>0</v>
      </c>
      <c r="W198" s="36">
        <f t="shared" si="159"/>
        <v>0</v>
      </c>
      <c r="X198" s="36">
        <f t="shared" si="160"/>
        <v>0</v>
      </c>
      <c r="Y198" s="36">
        <f t="shared" si="161"/>
        <v>3600</v>
      </c>
      <c r="Z198" s="33" t="s">
        <v>159</v>
      </c>
      <c r="AA198" s="33" t="s">
        <v>39</v>
      </c>
      <c r="AB198" s="33" t="s">
        <v>40</v>
      </c>
      <c r="AC198" s="22">
        <f t="shared" si="162"/>
        <v>0</v>
      </c>
    </row>
    <row r="199" spans="1:29">
      <c r="A199" s="44">
        <v>181</v>
      </c>
      <c r="B199" s="70"/>
      <c r="C199" s="77"/>
      <c r="D199" s="33" t="s">
        <v>364</v>
      </c>
      <c r="E199" s="33" t="s">
        <v>365</v>
      </c>
      <c r="F199" s="33" t="s">
        <v>366</v>
      </c>
      <c r="G199" s="33" t="s">
        <v>367</v>
      </c>
      <c r="H199" s="33" t="s">
        <v>35</v>
      </c>
      <c r="I199" s="34" t="s">
        <v>373</v>
      </c>
      <c r="J199" s="35" t="s">
        <v>47</v>
      </c>
      <c r="K199" s="33">
        <v>1</v>
      </c>
      <c r="L199" s="33">
        <v>1</v>
      </c>
      <c r="M199" s="33">
        <v>1</v>
      </c>
      <c r="N199" s="33">
        <v>1</v>
      </c>
      <c r="O199" s="33">
        <v>1</v>
      </c>
      <c r="P199" s="33">
        <v>0</v>
      </c>
      <c r="Q199" s="33">
        <f t="shared" si="154"/>
        <v>5</v>
      </c>
      <c r="R199" s="36">
        <v>20515</v>
      </c>
      <c r="S199" s="36">
        <f t="shared" si="155"/>
        <v>20515</v>
      </c>
      <c r="T199" s="36">
        <f t="shared" si="156"/>
        <v>20515</v>
      </c>
      <c r="U199" s="36">
        <f t="shared" si="157"/>
        <v>20515</v>
      </c>
      <c r="V199" s="36">
        <f t="shared" si="158"/>
        <v>20515</v>
      </c>
      <c r="W199" s="36">
        <f t="shared" si="159"/>
        <v>20515</v>
      </c>
      <c r="X199" s="36">
        <f t="shared" si="160"/>
        <v>0</v>
      </c>
      <c r="Y199" s="36">
        <f t="shared" si="161"/>
        <v>102575</v>
      </c>
      <c r="Z199" s="33" t="s">
        <v>68</v>
      </c>
      <c r="AA199" s="33" t="s">
        <v>39</v>
      </c>
      <c r="AB199" s="33" t="s">
        <v>40</v>
      </c>
      <c r="AC199" s="22">
        <f t="shared" si="162"/>
        <v>0</v>
      </c>
    </row>
    <row r="200" spans="1:29">
      <c r="A200" s="44">
        <v>182</v>
      </c>
      <c r="B200" s="70"/>
      <c r="C200" s="77"/>
      <c r="D200" s="33" t="s">
        <v>364</v>
      </c>
      <c r="E200" s="33" t="s">
        <v>365</v>
      </c>
      <c r="F200" s="33" t="s">
        <v>366</v>
      </c>
      <c r="G200" s="33" t="s">
        <v>367</v>
      </c>
      <c r="H200" s="33" t="s">
        <v>35</v>
      </c>
      <c r="I200" s="34" t="s">
        <v>374</v>
      </c>
      <c r="J200" s="35" t="s">
        <v>47</v>
      </c>
      <c r="K200" s="33">
        <v>2</v>
      </c>
      <c r="L200" s="33">
        <v>2</v>
      </c>
      <c r="M200" s="33">
        <v>2</v>
      </c>
      <c r="N200" s="33">
        <v>2</v>
      </c>
      <c r="O200" s="33">
        <v>2</v>
      </c>
      <c r="P200" s="33">
        <v>2</v>
      </c>
      <c r="Q200" s="33">
        <f t="shared" si="154"/>
        <v>12</v>
      </c>
      <c r="R200" s="36">
        <v>3100</v>
      </c>
      <c r="S200" s="36">
        <f t="shared" si="155"/>
        <v>6200</v>
      </c>
      <c r="T200" s="36">
        <f t="shared" si="156"/>
        <v>6200</v>
      </c>
      <c r="U200" s="36">
        <f t="shared" si="157"/>
        <v>6200</v>
      </c>
      <c r="V200" s="36">
        <f t="shared" si="158"/>
        <v>6200</v>
      </c>
      <c r="W200" s="36">
        <f t="shared" si="159"/>
        <v>6200</v>
      </c>
      <c r="X200" s="36">
        <f t="shared" si="160"/>
        <v>6200</v>
      </c>
      <c r="Y200" s="36">
        <f t="shared" si="161"/>
        <v>37200</v>
      </c>
      <c r="Z200" s="33" t="s">
        <v>38</v>
      </c>
      <c r="AA200" s="33" t="s">
        <v>39</v>
      </c>
      <c r="AB200" s="33" t="s">
        <v>40</v>
      </c>
      <c r="AC200" s="22">
        <f t="shared" si="162"/>
        <v>0</v>
      </c>
    </row>
    <row r="201" spans="1:29">
      <c r="A201" s="44">
        <v>183</v>
      </c>
      <c r="B201" s="70"/>
      <c r="C201" s="77"/>
      <c r="D201" s="33" t="s">
        <v>364</v>
      </c>
      <c r="E201" s="33" t="s">
        <v>365</v>
      </c>
      <c r="F201" s="33" t="s">
        <v>366</v>
      </c>
      <c r="G201" s="33" t="s">
        <v>367</v>
      </c>
      <c r="H201" s="33" t="s">
        <v>35</v>
      </c>
      <c r="I201" s="34" t="s">
        <v>375</v>
      </c>
      <c r="J201" s="35" t="s">
        <v>9</v>
      </c>
      <c r="K201" s="33">
        <v>3</v>
      </c>
      <c r="L201" s="33">
        <v>0</v>
      </c>
      <c r="M201" s="33">
        <v>0</v>
      </c>
      <c r="N201" s="33">
        <v>0</v>
      </c>
      <c r="O201" s="33">
        <v>0</v>
      </c>
      <c r="P201" s="33">
        <v>0</v>
      </c>
      <c r="Q201" s="33">
        <f t="shared" si="154"/>
        <v>3</v>
      </c>
      <c r="R201" s="36">
        <v>1800</v>
      </c>
      <c r="S201" s="36">
        <f t="shared" si="155"/>
        <v>5400</v>
      </c>
      <c r="T201" s="36">
        <f t="shared" si="156"/>
        <v>0</v>
      </c>
      <c r="U201" s="36">
        <f t="shared" si="157"/>
        <v>0</v>
      </c>
      <c r="V201" s="36">
        <f t="shared" si="158"/>
        <v>0</v>
      </c>
      <c r="W201" s="36">
        <f t="shared" si="159"/>
        <v>0</v>
      </c>
      <c r="X201" s="36">
        <f t="shared" si="160"/>
        <v>0</v>
      </c>
      <c r="Y201" s="36">
        <f t="shared" si="161"/>
        <v>5400</v>
      </c>
      <c r="Z201" s="33" t="s">
        <v>113</v>
      </c>
      <c r="AA201" s="33" t="s">
        <v>39</v>
      </c>
      <c r="AB201" s="33" t="s">
        <v>40</v>
      </c>
      <c r="AC201" s="22">
        <f t="shared" si="162"/>
        <v>0</v>
      </c>
    </row>
    <row r="202" spans="1:29" ht="15.75" customHeight="1">
      <c r="A202" s="44">
        <v>184</v>
      </c>
      <c r="B202" s="70"/>
      <c r="C202" s="77"/>
      <c r="D202" s="37" t="s">
        <v>364</v>
      </c>
      <c r="E202" s="37" t="s">
        <v>365</v>
      </c>
      <c r="F202" s="37" t="s">
        <v>376</v>
      </c>
      <c r="G202" s="37" t="s">
        <v>377</v>
      </c>
      <c r="H202" s="37" t="s">
        <v>35</v>
      </c>
      <c r="I202" s="38" t="s">
        <v>378</v>
      </c>
      <c r="J202" s="39" t="s">
        <v>179</v>
      </c>
      <c r="K202" s="37">
        <v>0</v>
      </c>
      <c r="L202" s="37">
        <v>0</v>
      </c>
      <c r="M202" s="37">
        <v>8</v>
      </c>
      <c r="N202" s="37">
        <v>4</v>
      </c>
      <c r="O202" s="37">
        <v>4</v>
      </c>
      <c r="P202" s="37">
        <v>4</v>
      </c>
      <c r="Q202" s="37">
        <f t="shared" si="154"/>
        <v>20</v>
      </c>
      <c r="R202" s="40">
        <v>400</v>
      </c>
      <c r="S202" s="40">
        <f t="shared" si="155"/>
        <v>0</v>
      </c>
      <c r="T202" s="40">
        <f t="shared" si="156"/>
        <v>0</v>
      </c>
      <c r="U202" s="40">
        <f t="shared" si="157"/>
        <v>3200</v>
      </c>
      <c r="V202" s="40">
        <f t="shared" si="158"/>
        <v>1600</v>
      </c>
      <c r="W202" s="40">
        <f t="shared" si="159"/>
        <v>1600</v>
      </c>
      <c r="X202" s="40">
        <f t="shared" si="160"/>
        <v>1600</v>
      </c>
      <c r="Y202" s="40">
        <f t="shared" si="161"/>
        <v>8000</v>
      </c>
      <c r="Z202" s="37" t="s">
        <v>45</v>
      </c>
      <c r="AA202" s="37" t="s">
        <v>39</v>
      </c>
      <c r="AB202" s="37" t="s">
        <v>40</v>
      </c>
      <c r="AC202" s="22">
        <f t="shared" si="162"/>
        <v>0</v>
      </c>
    </row>
    <row r="203" spans="1:29">
      <c r="A203" s="44">
        <v>185</v>
      </c>
      <c r="B203" s="70"/>
      <c r="C203" s="77"/>
      <c r="D203" s="37" t="s">
        <v>364</v>
      </c>
      <c r="E203" s="37" t="s">
        <v>365</v>
      </c>
      <c r="F203" s="37" t="s">
        <v>376</v>
      </c>
      <c r="G203" s="37" t="s">
        <v>377</v>
      </c>
      <c r="H203" s="37" t="s">
        <v>35</v>
      </c>
      <c r="I203" s="38" t="s">
        <v>379</v>
      </c>
      <c r="J203" s="39" t="s">
        <v>9</v>
      </c>
      <c r="K203" s="37">
        <v>0</v>
      </c>
      <c r="L203" s="37">
        <v>1</v>
      </c>
      <c r="M203" s="37">
        <v>0</v>
      </c>
      <c r="N203" s="37">
        <v>0</v>
      </c>
      <c r="O203" s="37">
        <v>0</v>
      </c>
      <c r="P203" s="37">
        <v>0</v>
      </c>
      <c r="Q203" s="37">
        <f t="shared" si="154"/>
        <v>1</v>
      </c>
      <c r="R203" s="40">
        <v>35000</v>
      </c>
      <c r="S203" s="40">
        <f t="shared" si="155"/>
        <v>0</v>
      </c>
      <c r="T203" s="40">
        <f t="shared" si="156"/>
        <v>35000</v>
      </c>
      <c r="U203" s="40">
        <f t="shared" si="157"/>
        <v>0</v>
      </c>
      <c r="V203" s="40">
        <f t="shared" si="158"/>
        <v>0</v>
      </c>
      <c r="W203" s="40">
        <f t="shared" si="159"/>
        <v>0</v>
      </c>
      <c r="X203" s="40">
        <f t="shared" si="160"/>
        <v>0</v>
      </c>
      <c r="Y203" s="40">
        <f t="shared" si="161"/>
        <v>35000</v>
      </c>
      <c r="Z203" s="37" t="s">
        <v>53</v>
      </c>
      <c r="AA203" s="37" t="s">
        <v>39</v>
      </c>
      <c r="AB203" s="37" t="s">
        <v>40</v>
      </c>
      <c r="AC203" s="22">
        <f t="shared" si="162"/>
        <v>0</v>
      </c>
    </row>
    <row r="204" spans="1:29">
      <c r="A204" s="44">
        <v>186</v>
      </c>
      <c r="B204" s="70"/>
      <c r="C204" s="77"/>
      <c r="D204" s="37" t="s">
        <v>364</v>
      </c>
      <c r="E204" s="37" t="s">
        <v>365</v>
      </c>
      <c r="F204" s="37" t="s">
        <v>376</v>
      </c>
      <c r="G204" s="37" t="s">
        <v>377</v>
      </c>
      <c r="H204" s="37" t="s">
        <v>35</v>
      </c>
      <c r="I204" s="38" t="s">
        <v>380</v>
      </c>
      <c r="J204" s="39" t="s">
        <v>9</v>
      </c>
      <c r="K204" s="37">
        <v>0</v>
      </c>
      <c r="L204" s="37">
        <v>1</v>
      </c>
      <c r="M204" s="37">
        <v>0</v>
      </c>
      <c r="N204" s="37">
        <v>0</v>
      </c>
      <c r="O204" s="37">
        <v>0</v>
      </c>
      <c r="P204" s="37">
        <v>0</v>
      </c>
      <c r="Q204" s="37">
        <f t="shared" si="154"/>
        <v>1</v>
      </c>
      <c r="R204" s="40">
        <v>45000</v>
      </c>
      <c r="S204" s="40">
        <f t="shared" si="155"/>
        <v>0</v>
      </c>
      <c r="T204" s="40">
        <f t="shared" si="156"/>
        <v>45000</v>
      </c>
      <c r="U204" s="40">
        <f t="shared" si="157"/>
        <v>0</v>
      </c>
      <c r="V204" s="40">
        <f t="shared" si="158"/>
        <v>0</v>
      </c>
      <c r="W204" s="40">
        <f t="shared" si="159"/>
        <v>0</v>
      </c>
      <c r="X204" s="40">
        <f t="shared" si="160"/>
        <v>0</v>
      </c>
      <c r="Y204" s="40">
        <f t="shared" si="161"/>
        <v>45000</v>
      </c>
      <c r="Z204" s="37" t="s">
        <v>53</v>
      </c>
      <c r="AA204" s="37" t="s">
        <v>39</v>
      </c>
      <c r="AB204" s="37" t="s">
        <v>40</v>
      </c>
      <c r="AC204" s="22">
        <f t="shared" si="162"/>
        <v>0</v>
      </c>
    </row>
    <row r="205" spans="1:29">
      <c r="A205" s="44">
        <v>187</v>
      </c>
      <c r="B205" s="70"/>
      <c r="C205" s="77"/>
      <c r="D205" s="37" t="s">
        <v>364</v>
      </c>
      <c r="E205" s="37" t="s">
        <v>365</v>
      </c>
      <c r="F205" s="37" t="s">
        <v>376</v>
      </c>
      <c r="G205" s="37" t="s">
        <v>377</v>
      </c>
      <c r="H205" s="37" t="s">
        <v>35</v>
      </c>
      <c r="I205" s="38" t="s">
        <v>381</v>
      </c>
      <c r="J205" s="39" t="s">
        <v>9</v>
      </c>
      <c r="K205" s="37">
        <v>0</v>
      </c>
      <c r="L205" s="37">
        <v>0</v>
      </c>
      <c r="M205" s="37">
        <v>0.5</v>
      </c>
      <c r="N205" s="37">
        <v>0.5</v>
      </c>
      <c r="O205" s="37">
        <v>0</v>
      </c>
      <c r="P205" s="37">
        <v>0</v>
      </c>
      <c r="Q205" s="37">
        <f t="shared" si="154"/>
        <v>1</v>
      </c>
      <c r="R205" s="40">
        <v>170000</v>
      </c>
      <c r="S205" s="40">
        <f t="shared" si="155"/>
        <v>0</v>
      </c>
      <c r="T205" s="40">
        <f t="shared" si="156"/>
        <v>0</v>
      </c>
      <c r="U205" s="40">
        <f t="shared" si="157"/>
        <v>85000</v>
      </c>
      <c r="V205" s="40">
        <f t="shared" si="158"/>
        <v>85000</v>
      </c>
      <c r="W205" s="40">
        <f t="shared" si="159"/>
        <v>0</v>
      </c>
      <c r="X205" s="40">
        <f t="shared" si="160"/>
        <v>0</v>
      </c>
      <c r="Y205" s="40">
        <f t="shared" si="161"/>
        <v>170000</v>
      </c>
      <c r="Z205" s="37" t="s">
        <v>53</v>
      </c>
      <c r="AA205" s="37" t="s">
        <v>39</v>
      </c>
      <c r="AB205" s="37" t="s">
        <v>40</v>
      </c>
      <c r="AC205" s="22">
        <f t="shared" si="162"/>
        <v>0</v>
      </c>
    </row>
    <row r="206" spans="1:29">
      <c r="A206" s="44">
        <v>188</v>
      </c>
      <c r="B206" s="70"/>
      <c r="C206" s="77"/>
      <c r="D206" s="37" t="s">
        <v>364</v>
      </c>
      <c r="E206" s="37" t="s">
        <v>365</v>
      </c>
      <c r="F206" s="37" t="s">
        <v>376</v>
      </c>
      <c r="G206" s="37" t="s">
        <v>377</v>
      </c>
      <c r="H206" s="37" t="s">
        <v>35</v>
      </c>
      <c r="I206" s="38" t="s">
        <v>382</v>
      </c>
      <c r="J206" s="39" t="s">
        <v>47</v>
      </c>
      <c r="K206" s="37">
        <v>1</v>
      </c>
      <c r="L206" s="37">
        <v>1</v>
      </c>
      <c r="M206" s="37">
        <v>0.5</v>
      </c>
      <c r="N206" s="37">
        <v>0.5</v>
      </c>
      <c r="O206" s="37">
        <v>0</v>
      </c>
      <c r="P206" s="37">
        <v>0</v>
      </c>
      <c r="Q206" s="37">
        <f t="shared" si="154"/>
        <v>3</v>
      </c>
      <c r="R206" s="40">
        <v>15000</v>
      </c>
      <c r="S206" s="40">
        <f t="shared" si="155"/>
        <v>15000</v>
      </c>
      <c r="T206" s="40">
        <f t="shared" si="156"/>
        <v>15000</v>
      </c>
      <c r="U206" s="40">
        <f t="shared" si="157"/>
        <v>7500</v>
      </c>
      <c r="V206" s="40">
        <f t="shared" si="158"/>
        <v>7500</v>
      </c>
      <c r="W206" s="40">
        <f t="shared" si="159"/>
        <v>0</v>
      </c>
      <c r="X206" s="40">
        <f t="shared" si="160"/>
        <v>0</v>
      </c>
      <c r="Y206" s="40">
        <f t="shared" si="161"/>
        <v>45000</v>
      </c>
      <c r="Z206" s="37" t="s">
        <v>68</v>
      </c>
      <c r="AA206" s="37" t="s">
        <v>39</v>
      </c>
      <c r="AB206" s="37" t="s">
        <v>40</v>
      </c>
      <c r="AC206" s="22">
        <f t="shared" si="162"/>
        <v>0</v>
      </c>
    </row>
    <row r="207" spans="1:29">
      <c r="A207" s="44">
        <v>189</v>
      </c>
      <c r="B207" s="70"/>
      <c r="C207" s="77"/>
      <c r="D207" s="37" t="s">
        <v>364</v>
      </c>
      <c r="E207" s="37" t="s">
        <v>365</v>
      </c>
      <c r="F207" s="37" t="s">
        <v>376</v>
      </c>
      <c r="G207" s="37" t="s">
        <v>377</v>
      </c>
      <c r="H207" s="37" t="s">
        <v>35</v>
      </c>
      <c r="I207" s="38" t="s">
        <v>383</v>
      </c>
      <c r="J207" s="39" t="s">
        <v>47</v>
      </c>
      <c r="K207" s="37">
        <v>12</v>
      </c>
      <c r="L207" s="37">
        <v>12</v>
      </c>
      <c r="M207" s="37">
        <v>12</v>
      </c>
      <c r="N207" s="37">
        <v>12</v>
      </c>
      <c r="O207" s="37">
        <v>12</v>
      </c>
      <c r="P207" s="37">
        <v>12</v>
      </c>
      <c r="Q207" s="37">
        <f t="shared" si="154"/>
        <v>72</v>
      </c>
      <c r="R207" s="40">
        <v>3100</v>
      </c>
      <c r="S207" s="40">
        <f t="shared" si="155"/>
        <v>37200</v>
      </c>
      <c r="T207" s="40">
        <f t="shared" si="156"/>
        <v>37200</v>
      </c>
      <c r="U207" s="40">
        <f t="shared" si="157"/>
        <v>37200</v>
      </c>
      <c r="V207" s="40">
        <f t="shared" si="158"/>
        <v>37200</v>
      </c>
      <c r="W207" s="40">
        <f t="shared" si="159"/>
        <v>37200</v>
      </c>
      <c r="X207" s="40">
        <f t="shared" si="160"/>
        <v>37200</v>
      </c>
      <c r="Y207" s="40">
        <f t="shared" si="161"/>
        <v>223200</v>
      </c>
      <c r="Z207" s="37" t="s">
        <v>38</v>
      </c>
      <c r="AA207" s="37" t="s">
        <v>39</v>
      </c>
      <c r="AB207" s="37" t="s">
        <v>40</v>
      </c>
      <c r="AC207" s="22">
        <f t="shared" si="162"/>
        <v>0</v>
      </c>
    </row>
    <row r="208" spans="1:29">
      <c r="A208" s="44">
        <v>190</v>
      </c>
      <c r="B208" s="70"/>
      <c r="C208" s="77"/>
      <c r="D208" s="33" t="s">
        <v>384</v>
      </c>
      <c r="E208" s="33" t="s">
        <v>385</v>
      </c>
      <c r="F208" s="33" t="s">
        <v>386</v>
      </c>
      <c r="G208" s="33" t="s">
        <v>387</v>
      </c>
      <c r="H208" s="33" t="s">
        <v>35</v>
      </c>
      <c r="I208" s="34" t="s">
        <v>388</v>
      </c>
      <c r="J208" s="35" t="s">
        <v>9</v>
      </c>
      <c r="K208" s="33">
        <v>4</v>
      </c>
      <c r="L208" s="33">
        <v>4</v>
      </c>
      <c r="M208" s="33">
        <v>4</v>
      </c>
      <c r="N208" s="33">
        <v>4</v>
      </c>
      <c r="O208" s="33">
        <v>4</v>
      </c>
      <c r="P208" s="33">
        <v>4</v>
      </c>
      <c r="Q208" s="33">
        <f t="shared" si="154"/>
        <v>24</v>
      </c>
      <c r="R208" s="36">
        <v>7500</v>
      </c>
      <c r="S208" s="36">
        <f t="shared" si="155"/>
        <v>30000</v>
      </c>
      <c r="T208" s="36">
        <f t="shared" si="156"/>
        <v>30000</v>
      </c>
      <c r="U208" s="36">
        <f t="shared" si="157"/>
        <v>30000</v>
      </c>
      <c r="V208" s="36">
        <f t="shared" si="158"/>
        <v>30000</v>
      </c>
      <c r="W208" s="36">
        <f t="shared" si="159"/>
        <v>30000</v>
      </c>
      <c r="X208" s="36">
        <f t="shared" si="160"/>
        <v>30000</v>
      </c>
      <c r="Y208" s="36">
        <f t="shared" si="161"/>
        <v>180000</v>
      </c>
      <c r="Z208" s="33" t="s">
        <v>45</v>
      </c>
      <c r="AA208" s="33" t="s">
        <v>39</v>
      </c>
      <c r="AB208" s="33" t="s">
        <v>138</v>
      </c>
      <c r="AC208" s="22">
        <f t="shared" si="162"/>
        <v>0</v>
      </c>
    </row>
    <row r="209" spans="1:29" s="61" customFormat="1">
      <c r="A209" s="59">
        <v>191</v>
      </c>
      <c r="B209" s="70"/>
      <c r="C209" s="77"/>
      <c r="D209" s="33" t="s">
        <v>384</v>
      </c>
      <c r="E209" s="33" t="s">
        <v>385</v>
      </c>
      <c r="F209" s="33" t="s">
        <v>386</v>
      </c>
      <c r="G209" s="33" t="s">
        <v>387</v>
      </c>
      <c r="H209" s="33" t="s">
        <v>138</v>
      </c>
      <c r="I209" s="34" t="s">
        <v>389</v>
      </c>
      <c r="J209" s="35" t="s">
        <v>84</v>
      </c>
      <c r="K209" s="33">
        <v>0</v>
      </c>
      <c r="L209" s="33">
        <v>20</v>
      </c>
      <c r="M209" s="33">
        <v>20</v>
      </c>
      <c r="N209" s="33">
        <v>20</v>
      </c>
      <c r="O209" s="33">
        <v>20</v>
      </c>
      <c r="P209" s="65">
        <v>17.1784</v>
      </c>
      <c r="Q209" s="65">
        <f t="shared" ref="Q209" si="163">SUM(K209:P209)</f>
        <v>97.178399999999996</v>
      </c>
      <c r="R209" s="36">
        <v>450</v>
      </c>
      <c r="S209" s="36">
        <f t="shared" si="155"/>
        <v>0</v>
      </c>
      <c r="T209" s="36">
        <f t="shared" si="156"/>
        <v>9000</v>
      </c>
      <c r="U209" s="36">
        <f t="shared" si="157"/>
        <v>9000</v>
      </c>
      <c r="V209" s="36">
        <f t="shared" si="158"/>
        <v>9000</v>
      </c>
      <c r="W209" s="36">
        <f t="shared" si="159"/>
        <v>9000</v>
      </c>
      <c r="X209" s="36">
        <f t="shared" si="160"/>
        <v>7730.28</v>
      </c>
      <c r="Y209" s="36">
        <f t="shared" si="161"/>
        <v>43730.28</v>
      </c>
      <c r="Z209" s="33" t="s">
        <v>68</v>
      </c>
      <c r="AA209" s="33" t="s">
        <v>85</v>
      </c>
      <c r="AB209" s="33" t="s">
        <v>138</v>
      </c>
      <c r="AC209" s="60">
        <v>0</v>
      </c>
    </row>
    <row r="210" spans="1:29">
      <c r="A210" s="44">
        <v>192</v>
      </c>
      <c r="B210" s="70"/>
      <c r="C210" s="77"/>
      <c r="D210" s="37" t="s">
        <v>384</v>
      </c>
      <c r="E210" s="37" t="s">
        <v>385</v>
      </c>
      <c r="F210" s="37" t="s">
        <v>390</v>
      </c>
      <c r="G210" s="37" t="s">
        <v>391</v>
      </c>
      <c r="H210" s="37" t="s">
        <v>35</v>
      </c>
      <c r="I210" s="38" t="s">
        <v>392</v>
      </c>
      <c r="J210" s="39" t="s">
        <v>179</v>
      </c>
      <c r="K210" s="37">
        <v>4</v>
      </c>
      <c r="L210" s="37">
        <v>3</v>
      </c>
      <c r="M210" s="37">
        <v>3</v>
      </c>
      <c r="N210" s="37">
        <v>3</v>
      </c>
      <c r="O210" s="37">
        <v>3</v>
      </c>
      <c r="P210" s="37">
        <v>3</v>
      </c>
      <c r="Q210" s="37">
        <f t="shared" si="154"/>
        <v>19</v>
      </c>
      <c r="R210" s="40">
        <v>750</v>
      </c>
      <c r="S210" s="40">
        <f t="shared" si="155"/>
        <v>3000</v>
      </c>
      <c r="T210" s="40">
        <f t="shared" si="156"/>
        <v>2250</v>
      </c>
      <c r="U210" s="40">
        <f t="shared" si="157"/>
        <v>2250</v>
      </c>
      <c r="V210" s="40">
        <f t="shared" si="158"/>
        <v>2250</v>
      </c>
      <c r="W210" s="40">
        <f t="shared" si="159"/>
        <v>2250</v>
      </c>
      <c r="X210" s="40">
        <f t="shared" si="160"/>
        <v>2250</v>
      </c>
      <c r="Y210" s="40">
        <f t="shared" si="161"/>
        <v>14250</v>
      </c>
      <c r="Z210" s="37" t="s">
        <v>45</v>
      </c>
      <c r="AA210" s="37" t="s">
        <v>39</v>
      </c>
      <c r="AB210" s="37" t="s">
        <v>138</v>
      </c>
      <c r="AC210" s="22">
        <f t="shared" si="162"/>
        <v>0</v>
      </c>
    </row>
    <row r="211" spans="1:29">
      <c r="A211" s="44">
        <v>193</v>
      </c>
      <c r="B211" s="70"/>
      <c r="C211" s="77"/>
      <c r="D211" s="37" t="s">
        <v>384</v>
      </c>
      <c r="E211" s="37" t="s">
        <v>385</v>
      </c>
      <c r="F211" s="37" t="s">
        <v>390</v>
      </c>
      <c r="G211" s="37" t="s">
        <v>391</v>
      </c>
      <c r="H211" s="37" t="s">
        <v>35</v>
      </c>
      <c r="I211" s="38" t="s">
        <v>393</v>
      </c>
      <c r="J211" s="39" t="s">
        <v>9</v>
      </c>
      <c r="K211" s="37">
        <v>0</v>
      </c>
      <c r="L211" s="37">
        <v>3</v>
      </c>
      <c r="M211" s="37">
        <v>3</v>
      </c>
      <c r="N211" s="37">
        <v>3</v>
      </c>
      <c r="O211" s="37">
        <v>3</v>
      </c>
      <c r="P211" s="37">
        <v>3</v>
      </c>
      <c r="Q211" s="37">
        <f t="shared" si="154"/>
        <v>15</v>
      </c>
      <c r="R211" s="40">
        <v>6000</v>
      </c>
      <c r="S211" s="40">
        <f t="shared" si="155"/>
        <v>0</v>
      </c>
      <c r="T211" s="40">
        <f t="shared" si="156"/>
        <v>18000</v>
      </c>
      <c r="U211" s="40">
        <f t="shared" si="157"/>
        <v>18000</v>
      </c>
      <c r="V211" s="40">
        <f t="shared" si="158"/>
        <v>18000</v>
      </c>
      <c r="W211" s="40">
        <f t="shared" si="159"/>
        <v>18000</v>
      </c>
      <c r="X211" s="40">
        <f t="shared" si="160"/>
        <v>18000</v>
      </c>
      <c r="Y211" s="40">
        <f t="shared" si="161"/>
        <v>90000</v>
      </c>
      <c r="Z211" s="37" t="s">
        <v>38</v>
      </c>
      <c r="AA211" s="37" t="s">
        <v>39</v>
      </c>
      <c r="AB211" s="37" t="s">
        <v>138</v>
      </c>
      <c r="AC211" s="22">
        <f t="shared" si="162"/>
        <v>0</v>
      </c>
    </row>
    <row r="212" spans="1:29" s="61" customFormat="1">
      <c r="A212" s="59">
        <v>194</v>
      </c>
      <c r="B212" s="70"/>
      <c r="C212" s="78"/>
      <c r="D212" s="37" t="s">
        <v>384</v>
      </c>
      <c r="E212" s="37" t="s">
        <v>385</v>
      </c>
      <c r="F212" s="37" t="s">
        <v>390</v>
      </c>
      <c r="G212" s="37" t="s">
        <v>391</v>
      </c>
      <c r="H212" s="37" t="s">
        <v>138</v>
      </c>
      <c r="I212" s="38" t="s">
        <v>394</v>
      </c>
      <c r="J212" s="39" t="s">
        <v>47</v>
      </c>
      <c r="K212" s="37">
        <v>12</v>
      </c>
      <c r="L212" s="37">
        <v>12</v>
      </c>
      <c r="M212" s="37">
        <v>12</v>
      </c>
      <c r="N212" s="37">
        <v>12</v>
      </c>
      <c r="O212" s="37">
        <v>12</v>
      </c>
      <c r="P212" s="37">
        <v>12</v>
      </c>
      <c r="Q212" s="37">
        <f t="shared" si="154"/>
        <v>72</v>
      </c>
      <c r="R212" s="40">
        <v>1250</v>
      </c>
      <c r="S212" s="40">
        <f t="shared" si="155"/>
        <v>15000</v>
      </c>
      <c r="T212" s="40">
        <f t="shared" si="156"/>
        <v>15000</v>
      </c>
      <c r="U212" s="40">
        <f t="shared" si="157"/>
        <v>15000</v>
      </c>
      <c r="V212" s="40">
        <f t="shared" si="158"/>
        <v>15000</v>
      </c>
      <c r="W212" s="40">
        <f t="shared" si="159"/>
        <v>15000</v>
      </c>
      <c r="X212" s="40">
        <f t="shared" si="160"/>
        <v>15000</v>
      </c>
      <c r="Y212" s="40">
        <f t="shared" si="161"/>
        <v>90000</v>
      </c>
      <c r="Z212" s="37" t="s">
        <v>68</v>
      </c>
      <c r="AA212" s="37" t="s">
        <v>85</v>
      </c>
      <c r="AB212" s="37" t="s">
        <v>138</v>
      </c>
      <c r="AC212" s="60">
        <f t="shared" si="162"/>
        <v>0</v>
      </c>
    </row>
    <row r="213" spans="1:29">
      <c r="A213" s="44">
        <v>195</v>
      </c>
      <c r="B213" s="70"/>
      <c r="C213" s="76" t="s">
        <v>395</v>
      </c>
      <c r="D213" s="33" t="s">
        <v>396</v>
      </c>
      <c r="E213" s="33" t="s">
        <v>397</v>
      </c>
      <c r="F213" s="33" t="s">
        <v>398</v>
      </c>
      <c r="G213" s="33" t="s">
        <v>399</v>
      </c>
      <c r="H213" s="33" t="s">
        <v>35</v>
      </c>
      <c r="I213" s="34" t="s">
        <v>400</v>
      </c>
      <c r="J213" s="35" t="s">
        <v>179</v>
      </c>
      <c r="K213" s="33">
        <v>2</v>
      </c>
      <c r="L213" s="33">
        <v>5</v>
      </c>
      <c r="M213" s="33">
        <v>2</v>
      </c>
      <c r="N213" s="33">
        <v>2</v>
      </c>
      <c r="O213" s="33">
        <v>1</v>
      </c>
      <c r="P213" s="33">
        <v>1</v>
      </c>
      <c r="Q213" s="33">
        <f t="shared" si="154"/>
        <v>13</v>
      </c>
      <c r="R213" s="36">
        <v>750</v>
      </c>
      <c r="S213" s="36">
        <f t="shared" si="155"/>
        <v>1500</v>
      </c>
      <c r="T213" s="36">
        <f t="shared" si="156"/>
        <v>3750</v>
      </c>
      <c r="U213" s="36">
        <f t="shared" si="157"/>
        <v>1500</v>
      </c>
      <c r="V213" s="36">
        <f t="shared" si="158"/>
        <v>1500</v>
      </c>
      <c r="W213" s="36">
        <f t="shared" si="159"/>
        <v>750</v>
      </c>
      <c r="X213" s="36">
        <f t="shared" si="160"/>
        <v>750</v>
      </c>
      <c r="Y213" s="36">
        <f t="shared" si="161"/>
        <v>9750</v>
      </c>
      <c r="Z213" s="33" t="s">
        <v>45</v>
      </c>
      <c r="AA213" s="33" t="s">
        <v>39</v>
      </c>
      <c r="AB213" s="33" t="s">
        <v>138</v>
      </c>
      <c r="AC213" s="22">
        <f t="shared" si="162"/>
        <v>0</v>
      </c>
    </row>
    <row r="214" spans="1:29" s="61" customFormat="1">
      <c r="A214" s="59">
        <v>196</v>
      </c>
      <c r="B214" s="70"/>
      <c r="C214" s="77"/>
      <c r="D214" s="33" t="s">
        <v>396</v>
      </c>
      <c r="E214" s="33" t="s">
        <v>397</v>
      </c>
      <c r="F214" s="33" t="s">
        <v>398</v>
      </c>
      <c r="G214" s="33" t="s">
        <v>399</v>
      </c>
      <c r="H214" s="33" t="s">
        <v>138</v>
      </c>
      <c r="I214" s="34" t="s">
        <v>401</v>
      </c>
      <c r="J214" s="35" t="s">
        <v>84</v>
      </c>
      <c r="K214" s="33">
        <v>0</v>
      </c>
      <c r="L214" s="33">
        <v>60</v>
      </c>
      <c r="M214" s="33">
        <v>60</v>
      </c>
      <c r="N214" s="33">
        <v>50</v>
      </c>
      <c r="O214" s="33">
        <v>50</v>
      </c>
      <c r="P214" s="65">
        <v>46.665999999999997</v>
      </c>
      <c r="Q214" s="65">
        <f t="shared" ref="Q214" si="164">SUM(K214:P214)</f>
        <v>266.666</v>
      </c>
      <c r="R214" s="36">
        <v>450</v>
      </c>
      <c r="S214" s="36">
        <f t="shared" ref="S214" si="165">K214*$R214</f>
        <v>0</v>
      </c>
      <c r="T214" s="36">
        <f t="shared" ref="T214" si="166">L214*$R214</f>
        <v>27000</v>
      </c>
      <c r="U214" s="36">
        <f t="shared" ref="U214" si="167">M214*$R214</f>
        <v>27000</v>
      </c>
      <c r="V214" s="36">
        <f t="shared" ref="V214" si="168">N214*$R214</f>
        <v>22500</v>
      </c>
      <c r="W214" s="36">
        <f t="shared" ref="W214" si="169">O214*$R214</f>
        <v>22500</v>
      </c>
      <c r="X214" s="36">
        <f t="shared" ref="X214" si="170">P214*$R214</f>
        <v>20999.699999999997</v>
      </c>
      <c r="Y214" s="36">
        <f t="shared" ref="Y214" si="171">SUM(S214:X214)</f>
        <v>119999.7</v>
      </c>
      <c r="Z214" s="33" t="s">
        <v>68</v>
      </c>
      <c r="AA214" s="33" t="s">
        <v>85</v>
      </c>
      <c r="AB214" s="33" t="s">
        <v>138</v>
      </c>
      <c r="AC214" s="60">
        <v>0</v>
      </c>
    </row>
    <row r="215" spans="1:29" s="61" customFormat="1">
      <c r="A215" s="59">
        <v>196</v>
      </c>
      <c r="B215" s="70"/>
      <c r="C215" s="77"/>
      <c r="D215" s="33" t="s">
        <v>396</v>
      </c>
      <c r="E215" s="33" t="s">
        <v>397</v>
      </c>
      <c r="F215" s="33" t="s">
        <v>398</v>
      </c>
      <c r="G215" s="33" t="s">
        <v>399</v>
      </c>
      <c r="H215" s="33" t="s">
        <v>138</v>
      </c>
      <c r="I215" s="34" t="s">
        <v>402</v>
      </c>
      <c r="J215" s="35" t="s">
        <v>87</v>
      </c>
      <c r="K215" s="33">
        <v>0</v>
      </c>
      <c r="L215" s="33">
        <v>1</v>
      </c>
      <c r="M215" s="33">
        <v>1</v>
      </c>
      <c r="N215" s="33">
        <v>1</v>
      </c>
      <c r="O215" s="33">
        <v>1</v>
      </c>
      <c r="P215" s="33">
        <v>1</v>
      </c>
      <c r="Q215" s="33">
        <f t="shared" ref="Q215" si="172">SUM(K215:P215)</f>
        <v>5</v>
      </c>
      <c r="R215" s="36">
        <v>6000</v>
      </c>
      <c r="S215" s="36">
        <f t="shared" si="155"/>
        <v>0</v>
      </c>
      <c r="T215" s="36">
        <f t="shared" si="156"/>
        <v>6000</v>
      </c>
      <c r="U215" s="36">
        <f t="shared" si="157"/>
        <v>6000</v>
      </c>
      <c r="V215" s="36">
        <f t="shared" si="158"/>
        <v>6000</v>
      </c>
      <c r="W215" s="36">
        <f t="shared" si="159"/>
        <v>6000</v>
      </c>
      <c r="X215" s="36">
        <f t="shared" si="160"/>
        <v>6000</v>
      </c>
      <c r="Y215" s="36">
        <f t="shared" si="161"/>
        <v>30000</v>
      </c>
      <c r="Z215" s="33" t="s">
        <v>108</v>
      </c>
      <c r="AA215" s="33" t="s">
        <v>85</v>
      </c>
      <c r="AB215" s="33" t="s">
        <v>138</v>
      </c>
      <c r="AC215" s="60">
        <f t="shared" ref="AC215" si="173">Y215-(Q215*R215)</f>
        <v>0</v>
      </c>
    </row>
    <row r="216" spans="1:29">
      <c r="A216" s="44">
        <v>197</v>
      </c>
      <c r="B216" s="70"/>
      <c r="C216" s="77"/>
      <c r="D216" s="37" t="s">
        <v>396</v>
      </c>
      <c r="E216" s="37" t="s">
        <v>397</v>
      </c>
      <c r="F216" s="37" t="s">
        <v>403</v>
      </c>
      <c r="G216" s="37" t="s">
        <v>404</v>
      </c>
      <c r="H216" s="37" t="s">
        <v>35</v>
      </c>
      <c r="I216" s="38" t="s">
        <v>405</v>
      </c>
      <c r="J216" s="39" t="s">
        <v>179</v>
      </c>
      <c r="K216" s="37">
        <v>1</v>
      </c>
      <c r="L216" s="37">
        <v>2</v>
      </c>
      <c r="M216" s="37">
        <v>1</v>
      </c>
      <c r="N216" s="37">
        <v>1</v>
      </c>
      <c r="O216" s="37">
        <v>0</v>
      </c>
      <c r="P216" s="37">
        <v>1</v>
      </c>
      <c r="Q216" s="37">
        <f t="shared" si="154"/>
        <v>6</v>
      </c>
      <c r="R216" s="40">
        <v>750</v>
      </c>
      <c r="S216" s="40">
        <f t="shared" si="155"/>
        <v>750</v>
      </c>
      <c r="T216" s="40">
        <f t="shared" si="156"/>
        <v>1500</v>
      </c>
      <c r="U216" s="40">
        <f t="shared" si="157"/>
        <v>750</v>
      </c>
      <c r="V216" s="40">
        <f t="shared" si="158"/>
        <v>750</v>
      </c>
      <c r="W216" s="40">
        <f t="shared" si="159"/>
        <v>0</v>
      </c>
      <c r="X216" s="40">
        <f t="shared" si="160"/>
        <v>750</v>
      </c>
      <c r="Y216" s="40">
        <f t="shared" si="161"/>
        <v>4500</v>
      </c>
      <c r="Z216" s="37" t="s">
        <v>45</v>
      </c>
      <c r="AA216" s="37" t="s">
        <v>39</v>
      </c>
      <c r="AB216" s="37" t="s">
        <v>138</v>
      </c>
      <c r="AC216" s="22">
        <f t="shared" si="162"/>
        <v>0</v>
      </c>
    </row>
    <row r="217" spans="1:29">
      <c r="A217" s="44">
        <v>198</v>
      </c>
      <c r="B217" s="70"/>
      <c r="C217" s="77"/>
      <c r="D217" s="33" t="s">
        <v>396</v>
      </c>
      <c r="E217" s="33" t="s">
        <v>397</v>
      </c>
      <c r="F217" s="33" t="s">
        <v>406</v>
      </c>
      <c r="G217" s="33" t="s">
        <v>407</v>
      </c>
      <c r="H217" s="33" t="s">
        <v>35</v>
      </c>
      <c r="I217" s="34" t="s">
        <v>408</v>
      </c>
      <c r="J217" s="35" t="s">
        <v>179</v>
      </c>
      <c r="K217" s="33">
        <v>1</v>
      </c>
      <c r="L217" s="33">
        <v>0.4</v>
      </c>
      <c r="M217" s="33">
        <v>0.4</v>
      </c>
      <c r="N217" s="33">
        <v>0.4</v>
      </c>
      <c r="O217" s="33">
        <v>0.4</v>
      </c>
      <c r="P217" s="33">
        <v>0.4</v>
      </c>
      <c r="Q217" s="33">
        <f t="shared" si="154"/>
        <v>2.9999999999999996</v>
      </c>
      <c r="R217" s="36">
        <v>30000</v>
      </c>
      <c r="S217" s="36">
        <f t="shared" si="155"/>
        <v>30000</v>
      </c>
      <c r="T217" s="36">
        <f t="shared" si="156"/>
        <v>12000</v>
      </c>
      <c r="U217" s="36">
        <f t="shared" si="157"/>
        <v>12000</v>
      </c>
      <c r="V217" s="36">
        <f t="shared" si="158"/>
        <v>12000</v>
      </c>
      <c r="W217" s="36">
        <f t="shared" si="159"/>
        <v>12000</v>
      </c>
      <c r="X217" s="36">
        <f t="shared" si="160"/>
        <v>12000</v>
      </c>
      <c r="Y217" s="36">
        <f t="shared" si="161"/>
        <v>90000</v>
      </c>
      <c r="Z217" s="33" t="s">
        <v>53</v>
      </c>
      <c r="AA217" s="33" t="s">
        <v>39</v>
      </c>
      <c r="AB217" s="33" t="s">
        <v>40</v>
      </c>
      <c r="AC217" s="22">
        <f t="shared" si="162"/>
        <v>0</v>
      </c>
    </row>
    <row r="218" spans="1:29">
      <c r="A218" s="44">
        <v>203</v>
      </c>
      <c r="B218" s="70"/>
      <c r="C218" s="77"/>
      <c r="D218" s="33" t="s">
        <v>396</v>
      </c>
      <c r="E218" s="33" t="s">
        <v>397</v>
      </c>
      <c r="F218" s="33" t="s">
        <v>406</v>
      </c>
      <c r="G218" s="33" t="s">
        <v>407</v>
      </c>
      <c r="H218" s="33" t="s">
        <v>35</v>
      </c>
      <c r="I218" s="34" t="s">
        <v>409</v>
      </c>
      <c r="J218" s="35" t="s">
        <v>179</v>
      </c>
      <c r="K218" s="33">
        <v>0</v>
      </c>
      <c r="L218" s="33">
        <v>1</v>
      </c>
      <c r="M218" s="33">
        <v>0.1</v>
      </c>
      <c r="N218" s="33">
        <v>0.1</v>
      </c>
      <c r="O218" s="33">
        <v>0.1</v>
      </c>
      <c r="P218" s="33">
        <v>0.1</v>
      </c>
      <c r="Q218" s="33">
        <f t="shared" si="154"/>
        <v>1.4000000000000004</v>
      </c>
      <c r="R218" s="36">
        <v>15000</v>
      </c>
      <c r="S218" s="36">
        <f t="shared" si="155"/>
        <v>0</v>
      </c>
      <c r="T218" s="36">
        <f t="shared" si="156"/>
        <v>15000</v>
      </c>
      <c r="U218" s="36">
        <f t="shared" si="157"/>
        <v>1500</v>
      </c>
      <c r="V218" s="36">
        <f t="shared" si="158"/>
        <v>1500</v>
      </c>
      <c r="W218" s="36">
        <f t="shared" si="159"/>
        <v>1500</v>
      </c>
      <c r="X218" s="36">
        <f t="shared" si="160"/>
        <v>1500</v>
      </c>
      <c r="Y218" s="36">
        <f t="shared" si="161"/>
        <v>21000</v>
      </c>
      <c r="Z218" s="33" t="s">
        <v>53</v>
      </c>
      <c r="AA218" s="33" t="s">
        <v>39</v>
      </c>
      <c r="AB218" s="33" t="s">
        <v>40</v>
      </c>
      <c r="AC218" s="22">
        <f t="shared" si="162"/>
        <v>0</v>
      </c>
    </row>
    <row r="219" spans="1:29">
      <c r="A219" s="44">
        <v>209</v>
      </c>
      <c r="B219" s="70"/>
      <c r="C219" s="77"/>
      <c r="D219" s="33" t="s">
        <v>396</v>
      </c>
      <c r="E219" s="33" t="s">
        <v>397</v>
      </c>
      <c r="F219" s="33" t="s">
        <v>406</v>
      </c>
      <c r="G219" s="33" t="s">
        <v>407</v>
      </c>
      <c r="H219" s="33" t="s">
        <v>35</v>
      </c>
      <c r="I219" s="34" t="s">
        <v>410</v>
      </c>
      <c r="J219" s="35" t="s">
        <v>55</v>
      </c>
      <c r="K219" s="33">
        <v>10</v>
      </c>
      <c r="L219" s="33">
        <v>0</v>
      </c>
      <c r="M219" s="33">
        <v>0</v>
      </c>
      <c r="N219" s="33">
        <v>0</v>
      </c>
      <c r="O219" s="33">
        <v>0</v>
      </c>
      <c r="P219" s="33">
        <v>0</v>
      </c>
      <c r="Q219" s="33">
        <f t="shared" si="154"/>
        <v>10</v>
      </c>
      <c r="R219" s="36">
        <v>350</v>
      </c>
      <c r="S219" s="36">
        <f t="shared" si="155"/>
        <v>3500</v>
      </c>
      <c r="T219" s="36">
        <f t="shared" si="156"/>
        <v>0</v>
      </c>
      <c r="U219" s="36">
        <f t="shared" si="157"/>
        <v>0</v>
      </c>
      <c r="V219" s="36">
        <f t="shared" si="158"/>
        <v>0</v>
      </c>
      <c r="W219" s="36">
        <f t="shared" si="159"/>
        <v>0</v>
      </c>
      <c r="X219" s="36">
        <f t="shared" si="160"/>
        <v>0</v>
      </c>
      <c r="Y219" s="36">
        <f t="shared" si="161"/>
        <v>3500</v>
      </c>
      <c r="Z219" s="33" t="s">
        <v>113</v>
      </c>
      <c r="AA219" s="33" t="s">
        <v>39</v>
      </c>
      <c r="AB219" s="33" t="s">
        <v>40</v>
      </c>
      <c r="AC219" s="22">
        <f t="shared" si="162"/>
        <v>0</v>
      </c>
    </row>
    <row r="220" spans="1:29">
      <c r="A220" s="44">
        <v>210</v>
      </c>
      <c r="B220" s="70"/>
      <c r="C220" s="77"/>
      <c r="D220" s="33" t="s">
        <v>396</v>
      </c>
      <c r="E220" s="33" t="s">
        <v>397</v>
      </c>
      <c r="F220" s="33" t="s">
        <v>406</v>
      </c>
      <c r="G220" s="33" t="s">
        <v>407</v>
      </c>
      <c r="H220" s="33" t="s">
        <v>35</v>
      </c>
      <c r="I220" s="34" t="s">
        <v>411</v>
      </c>
      <c r="J220" s="35" t="s">
        <v>9</v>
      </c>
      <c r="K220" s="33">
        <v>1</v>
      </c>
      <c r="L220" s="33">
        <v>0</v>
      </c>
      <c r="M220" s="33">
        <v>0</v>
      </c>
      <c r="N220" s="33">
        <v>1</v>
      </c>
      <c r="O220" s="33">
        <v>0</v>
      </c>
      <c r="P220" s="33">
        <v>1</v>
      </c>
      <c r="Q220" s="33">
        <f t="shared" si="154"/>
        <v>3</v>
      </c>
      <c r="R220" s="36">
        <v>8000</v>
      </c>
      <c r="S220" s="36">
        <f t="shared" si="155"/>
        <v>8000</v>
      </c>
      <c r="T220" s="36">
        <f t="shared" si="156"/>
        <v>0</v>
      </c>
      <c r="U220" s="36">
        <f t="shared" si="157"/>
        <v>0</v>
      </c>
      <c r="V220" s="36">
        <f t="shared" si="158"/>
        <v>8000</v>
      </c>
      <c r="W220" s="36">
        <f t="shared" si="159"/>
        <v>0</v>
      </c>
      <c r="X220" s="36">
        <f t="shared" si="160"/>
        <v>8000</v>
      </c>
      <c r="Y220" s="36">
        <f t="shared" si="161"/>
        <v>24000</v>
      </c>
      <c r="Z220" s="33" t="s">
        <v>45</v>
      </c>
      <c r="AA220" s="33" t="s">
        <v>39</v>
      </c>
      <c r="AB220" s="33" t="s">
        <v>40</v>
      </c>
      <c r="AC220" s="22">
        <f t="shared" si="162"/>
        <v>0</v>
      </c>
    </row>
    <row r="221" spans="1:29">
      <c r="A221" s="44">
        <v>211</v>
      </c>
      <c r="B221" s="70"/>
      <c r="C221" s="77"/>
      <c r="D221" s="33" t="s">
        <v>396</v>
      </c>
      <c r="E221" s="33" t="s">
        <v>397</v>
      </c>
      <c r="F221" s="33" t="s">
        <v>406</v>
      </c>
      <c r="G221" s="33" t="s">
        <v>407</v>
      </c>
      <c r="H221" s="33" t="s">
        <v>35</v>
      </c>
      <c r="I221" s="34" t="s">
        <v>412</v>
      </c>
      <c r="J221" s="35" t="s">
        <v>9</v>
      </c>
      <c r="K221" s="33">
        <v>4</v>
      </c>
      <c r="L221" s="33">
        <v>0</v>
      </c>
      <c r="M221" s="33">
        <v>0</v>
      </c>
      <c r="N221" s="33">
        <v>4</v>
      </c>
      <c r="O221" s="33">
        <v>0</v>
      </c>
      <c r="P221" s="33">
        <v>0</v>
      </c>
      <c r="Q221" s="33">
        <f t="shared" si="154"/>
        <v>8</v>
      </c>
      <c r="R221" s="36">
        <v>2500</v>
      </c>
      <c r="S221" s="36">
        <f t="shared" si="155"/>
        <v>10000</v>
      </c>
      <c r="T221" s="36">
        <f t="shared" si="156"/>
        <v>0</v>
      </c>
      <c r="U221" s="36">
        <f t="shared" si="157"/>
        <v>0</v>
      </c>
      <c r="V221" s="36">
        <f t="shared" si="158"/>
        <v>10000</v>
      </c>
      <c r="W221" s="36">
        <f t="shared" si="159"/>
        <v>0</v>
      </c>
      <c r="X221" s="36">
        <f t="shared" si="160"/>
        <v>0</v>
      </c>
      <c r="Y221" s="36">
        <f t="shared" si="161"/>
        <v>20000</v>
      </c>
      <c r="Z221" s="33" t="s">
        <v>45</v>
      </c>
      <c r="AA221" s="33" t="s">
        <v>39</v>
      </c>
      <c r="AB221" s="33" t="s">
        <v>40</v>
      </c>
      <c r="AC221" s="22">
        <f t="shared" si="162"/>
        <v>0</v>
      </c>
    </row>
    <row r="222" spans="1:29">
      <c r="A222" s="44">
        <v>212</v>
      </c>
      <c r="B222" s="70"/>
      <c r="C222" s="77"/>
      <c r="D222" s="33" t="s">
        <v>396</v>
      </c>
      <c r="E222" s="33" t="s">
        <v>397</v>
      </c>
      <c r="F222" s="33" t="s">
        <v>406</v>
      </c>
      <c r="G222" s="33" t="s">
        <v>407</v>
      </c>
      <c r="H222" s="33" t="s">
        <v>35</v>
      </c>
      <c r="I222" s="34" t="s">
        <v>413</v>
      </c>
      <c r="J222" s="35" t="s">
        <v>47</v>
      </c>
      <c r="K222" s="33">
        <v>2</v>
      </c>
      <c r="L222" s="33">
        <v>2</v>
      </c>
      <c r="M222" s="33">
        <v>2</v>
      </c>
      <c r="N222" s="33">
        <v>2</v>
      </c>
      <c r="O222" s="33">
        <v>2</v>
      </c>
      <c r="P222" s="33">
        <v>2</v>
      </c>
      <c r="Q222" s="33">
        <f t="shared" si="154"/>
        <v>12</v>
      </c>
      <c r="R222" s="36">
        <v>2250</v>
      </c>
      <c r="S222" s="36">
        <f t="shared" si="155"/>
        <v>4500</v>
      </c>
      <c r="T222" s="36">
        <f t="shared" si="156"/>
        <v>4500</v>
      </c>
      <c r="U222" s="36">
        <f t="shared" si="157"/>
        <v>4500</v>
      </c>
      <c r="V222" s="36">
        <f t="shared" si="158"/>
        <v>4500</v>
      </c>
      <c r="W222" s="36">
        <f t="shared" si="159"/>
        <v>4500</v>
      </c>
      <c r="X222" s="36">
        <f t="shared" si="160"/>
        <v>4500</v>
      </c>
      <c r="Y222" s="36">
        <f t="shared" si="161"/>
        <v>27000</v>
      </c>
      <c r="Z222" s="33" t="s">
        <v>38</v>
      </c>
      <c r="AA222" s="33" t="s">
        <v>39</v>
      </c>
      <c r="AB222" s="33" t="s">
        <v>40</v>
      </c>
      <c r="AC222" s="22">
        <f t="shared" si="162"/>
        <v>0</v>
      </c>
    </row>
    <row r="223" spans="1:29">
      <c r="A223" s="44">
        <v>213</v>
      </c>
      <c r="B223" s="70"/>
      <c r="C223" s="77"/>
      <c r="D223" s="33" t="s">
        <v>396</v>
      </c>
      <c r="E223" s="33" t="s">
        <v>397</v>
      </c>
      <c r="F223" s="33" t="s">
        <v>406</v>
      </c>
      <c r="G223" s="33" t="s">
        <v>407</v>
      </c>
      <c r="H223" s="33" t="s">
        <v>35</v>
      </c>
      <c r="I223" s="34" t="s">
        <v>414</v>
      </c>
      <c r="J223" s="35" t="s">
        <v>42</v>
      </c>
      <c r="K223" s="33">
        <v>5</v>
      </c>
      <c r="L223" s="33">
        <v>5</v>
      </c>
      <c r="M223" s="33">
        <v>5</v>
      </c>
      <c r="N223" s="33">
        <v>5</v>
      </c>
      <c r="O223" s="33">
        <v>5</v>
      </c>
      <c r="P223" s="33">
        <v>4</v>
      </c>
      <c r="Q223" s="33">
        <f t="shared" si="154"/>
        <v>29</v>
      </c>
      <c r="R223" s="36">
        <v>600</v>
      </c>
      <c r="S223" s="36">
        <f t="shared" si="155"/>
        <v>3000</v>
      </c>
      <c r="T223" s="36">
        <f t="shared" si="156"/>
        <v>3000</v>
      </c>
      <c r="U223" s="36">
        <f t="shared" si="157"/>
        <v>3000</v>
      </c>
      <c r="V223" s="36">
        <f t="shared" si="158"/>
        <v>3000</v>
      </c>
      <c r="W223" s="36">
        <f t="shared" si="159"/>
        <v>3000</v>
      </c>
      <c r="X223" s="36">
        <f t="shared" si="160"/>
        <v>2400</v>
      </c>
      <c r="Y223" s="36">
        <f t="shared" si="161"/>
        <v>17400</v>
      </c>
      <c r="Z223" s="33" t="s">
        <v>43</v>
      </c>
      <c r="AA223" s="33" t="s">
        <v>39</v>
      </c>
      <c r="AB223" s="33" t="s">
        <v>40</v>
      </c>
      <c r="AC223" s="22">
        <f t="shared" si="162"/>
        <v>0</v>
      </c>
    </row>
    <row r="224" spans="1:29">
      <c r="A224" s="44">
        <v>214</v>
      </c>
      <c r="B224" s="70"/>
      <c r="C224" s="77"/>
      <c r="D224" s="37" t="s">
        <v>396</v>
      </c>
      <c r="E224" s="37" t="s">
        <v>397</v>
      </c>
      <c r="F224" s="37" t="s">
        <v>415</v>
      </c>
      <c r="G224" s="37" t="s">
        <v>416</v>
      </c>
      <c r="H224" s="37" t="s">
        <v>35</v>
      </c>
      <c r="I224" s="38" t="s">
        <v>417</v>
      </c>
      <c r="J224" s="39" t="s">
        <v>418</v>
      </c>
      <c r="K224" s="37">
        <v>0</v>
      </c>
      <c r="L224" s="37">
        <v>30</v>
      </c>
      <c r="M224" s="37">
        <v>30</v>
      </c>
      <c r="N224" s="37">
        <v>30</v>
      </c>
      <c r="O224" s="37">
        <v>30</v>
      </c>
      <c r="P224" s="37">
        <v>30</v>
      </c>
      <c r="Q224" s="37">
        <f t="shared" si="154"/>
        <v>150</v>
      </c>
      <c r="R224" s="40">
        <v>200</v>
      </c>
      <c r="S224" s="40">
        <f t="shared" si="155"/>
        <v>0</v>
      </c>
      <c r="T224" s="40">
        <f t="shared" si="156"/>
        <v>6000</v>
      </c>
      <c r="U224" s="40">
        <f t="shared" si="157"/>
        <v>6000</v>
      </c>
      <c r="V224" s="40">
        <f t="shared" si="158"/>
        <v>6000</v>
      </c>
      <c r="W224" s="40">
        <f t="shared" si="159"/>
        <v>6000</v>
      </c>
      <c r="X224" s="40">
        <f t="shared" si="160"/>
        <v>6000</v>
      </c>
      <c r="Y224" s="40">
        <f t="shared" si="161"/>
        <v>30000</v>
      </c>
      <c r="Z224" s="37" t="s">
        <v>45</v>
      </c>
      <c r="AA224" s="37" t="s">
        <v>39</v>
      </c>
      <c r="AB224" s="37" t="s">
        <v>138</v>
      </c>
      <c r="AC224" s="22">
        <f t="shared" si="162"/>
        <v>0</v>
      </c>
    </row>
    <row r="225" spans="1:29" s="61" customFormat="1">
      <c r="A225" s="59">
        <v>215</v>
      </c>
      <c r="B225" s="70"/>
      <c r="C225" s="77"/>
      <c r="D225" s="37" t="s">
        <v>396</v>
      </c>
      <c r="E225" s="37" t="s">
        <v>397</v>
      </c>
      <c r="F225" s="37" t="s">
        <v>415</v>
      </c>
      <c r="G225" s="37" t="s">
        <v>416</v>
      </c>
      <c r="H225" s="37" t="s">
        <v>138</v>
      </c>
      <c r="I225" s="38" t="s">
        <v>419</v>
      </c>
      <c r="J225" s="39" t="s">
        <v>84</v>
      </c>
      <c r="K225" s="37">
        <v>0</v>
      </c>
      <c r="L225" s="37">
        <v>35</v>
      </c>
      <c r="M225" s="37">
        <v>35</v>
      </c>
      <c r="N225" s="37">
        <v>35</v>
      </c>
      <c r="O225" s="37">
        <v>32</v>
      </c>
      <c r="P225" s="66">
        <v>29.667000000000002</v>
      </c>
      <c r="Q225" s="66">
        <f t="shared" ref="Q225" si="174">SUM(K225:P225)</f>
        <v>166.667</v>
      </c>
      <c r="R225" s="40">
        <v>450</v>
      </c>
      <c r="S225" s="40">
        <f t="shared" si="155"/>
        <v>0</v>
      </c>
      <c r="T225" s="40">
        <f t="shared" si="156"/>
        <v>15750</v>
      </c>
      <c r="U225" s="40">
        <f t="shared" si="157"/>
        <v>15750</v>
      </c>
      <c r="V225" s="40">
        <f t="shared" si="158"/>
        <v>15750</v>
      </c>
      <c r="W225" s="40">
        <f t="shared" si="159"/>
        <v>14400</v>
      </c>
      <c r="X225" s="40">
        <f t="shared" si="160"/>
        <v>13350.150000000001</v>
      </c>
      <c r="Y225" s="40">
        <f t="shared" si="161"/>
        <v>75000.149999999994</v>
      </c>
      <c r="Z225" s="37" t="s">
        <v>68</v>
      </c>
      <c r="AA225" s="37" t="s">
        <v>85</v>
      </c>
      <c r="AB225" s="37" t="s">
        <v>138</v>
      </c>
      <c r="AC225" s="60">
        <v>0</v>
      </c>
    </row>
    <row r="226" spans="1:29">
      <c r="A226" s="44">
        <v>216</v>
      </c>
      <c r="B226" s="70"/>
      <c r="C226" s="77"/>
      <c r="D226" s="33" t="s">
        <v>396</v>
      </c>
      <c r="E226" s="33" t="s">
        <v>397</v>
      </c>
      <c r="F226" s="33" t="s">
        <v>420</v>
      </c>
      <c r="G226" s="33" t="s">
        <v>421</v>
      </c>
      <c r="H226" s="33" t="s">
        <v>35</v>
      </c>
      <c r="I226" s="34" t="s">
        <v>422</v>
      </c>
      <c r="J226" s="35" t="s">
        <v>179</v>
      </c>
      <c r="K226" s="33">
        <v>0</v>
      </c>
      <c r="L226" s="33">
        <v>1</v>
      </c>
      <c r="M226" s="33">
        <v>0.45</v>
      </c>
      <c r="N226" s="33">
        <v>0.45</v>
      </c>
      <c r="O226" s="33">
        <v>0.45</v>
      </c>
      <c r="P226" s="33">
        <v>0.45</v>
      </c>
      <c r="Q226" s="33">
        <f t="shared" si="154"/>
        <v>2.8000000000000003</v>
      </c>
      <c r="R226" s="36">
        <v>30000</v>
      </c>
      <c r="S226" s="36">
        <f t="shared" si="155"/>
        <v>0</v>
      </c>
      <c r="T226" s="36">
        <f t="shared" si="156"/>
        <v>30000</v>
      </c>
      <c r="U226" s="36">
        <f t="shared" si="157"/>
        <v>13500</v>
      </c>
      <c r="V226" s="36">
        <f t="shared" si="158"/>
        <v>13500</v>
      </c>
      <c r="W226" s="36">
        <f t="shared" si="159"/>
        <v>13500</v>
      </c>
      <c r="X226" s="36">
        <f t="shared" si="160"/>
        <v>13500</v>
      </c>
      <c r="Y226" s="36">
        <f t="shared" si="161"/>
        <v>84000</v>
      </c>
      <c r="Z226" s="33" t="s">
        <v>53</v>
      </c>
      <c r="AA226" s="33" t="s">
        <v>39</v>
      </c>
      <c r="AB226" s="33" t="s">
        <v>40</v>
      </c>
      <c r="AC226" s="22">
        <f t="shared" si="162"/>
        <v>0</v>
      </c>
    </row>
    <row r="227" spans="1:29">
      <c r="A227" s="44">
        <v>217</v>
      </c>
      <c r="B227" s="70"/>
      <c r="C227" s="77"/>
      <c r="D227" s="33" t="s">
        <v>396</v>
      </c>
      <c r="E227" s="33" t="s">
        <v>397</v>
      </c>
      <c r="F227" s="33" t="s">
        <v>420</v>
      </c>
      <c r="G227" s="33" t="s">
        <v>421</v>
      </c>
      <c r="H227" s="33" t="s">
        <v>35</v>
      </c>
      <c r="I227" s="34" t="s">
        <v>423</v>
      </c>
      <c r="J227" s="35" t="s">
        <v>37</v>
      </c>
      <c r="K227" s="33">
        <v>10</v>
      </c>
      <c r="L227" s="33">
        <v>10</v>
      </c>
      <c r="M227" s="33">
        <v>5</v>
      </c>
      <c r="N227" s="33">
        <v>5</v>
      </c>
      <c r="O227" s="33">
        <v>5</v>
      </c>
      <c r="P227" s="33">
        <v>5</v>
      </c>
      <c r="Q227" s="33">
        <f t="shared" si="154"/>
        <v>40</v>
      </c>
      <c r="R227" s="36">
        <v>950</v>
      </c>
      <c r="S227" s="36">
        <f t="shared" si="155"/>
        <v>9500</v>
      </c>
      <c r="T227" s="36">
        <f t="shared" si="156"/>
        <v>9500</v>
      </c>
      <c r="U227" s="36">
        <f t="shared" si="157"/>
        <v>4750</v>
      </c>
      <c r="V227" s="36">
        <f t="shared" si="158"/>
        <v>4750</v>
      </c>
      <c r="W227" s="36">
        <f t="shared" si="159"/>
        <v>4750</v>
      </c>
      <c r="X227" s="36">
        <f t="shared" si="160"/>
        <v>4750</v>
      </c>
      <c r="Y227" s="36">
        <f t="shared" si="161"/>
        <v>38000</v>
      </c>
      <c r="Z227" s="33" t="s">
        <v>68</v>
      </c>
      <c r="AA227" s="33" t="s">
        <v>39</v>
      </c>
      <c r="AB227" s="33" t="s">
        <v>40</v>
      </c>
      <c r="AC227" s="22">
        <f t="shared" si="162"/>
        <v>0</v>
      </c>
    </row>
    <row r="228" spans="1:29">
      <c r="A228" s="44">
        <v>218</v>
      </c>
      <c r="B228" s="70"/>
      <c r="C228" s="77"/>
      <c r="D228" s="33" t="s">
        <v>396</v>
      </c>
      <c r="E228" s="33" t="s">
        <v>397</v>
      </c>
      <c r="F228" s="33" t="s">
        <v>420</v>
      </c>
      <c r="G228" s="33" t="s">
        <v>421</v>
      </c>
      <c r="H228" s="33" t="s">
        <v>35</v>
      </c>
      <c r="I228" s="34" t="s">
        <v>424</v>
      </c>
      <c r="J228" s="35" t="s">
        <v>42</v>
      </c>
      <c r="K228" s="33">
        <v>2</v>
      </c>
      <c r="L228" s="33">
        <v>2</v>
      </c>
      <c r="M228" s="33">
        <v>1</v>
      </c>
      <c r="N228" s="33">
        <v>1</v>
      </c>
      <c r="O228" s="33">
        <v>1</v>
      </c>
      <c r="P228" s="33">
        <v>1</v>
      </c>
      <c r="Q228" s="33">
        <f t="shared" si="154"/>
        <v>8</v>
      </c>
      <c r="R228" s="36">
        <v>2820</v>
      </c>
      <c r="S228" s="36">
        <f t="shared" si="155"/>
        <v>5640</v>
      </c>
      <c r="T228" s="36">
        <f t="shared" si="156"/>
        <v>5640</v>
      </c>
      <c r="U228" s="36">
        <f t="shared" si="157"/>
        <v>2820</v>
      </c>
      <c r="V228" s="36">
        <f t="shared" si="158"/>
        <v>2820</v>
      </c>
      <c r="W228" s="36">
        <f t="shared" si="159"/>
        <v>2820</v>
      </c>
      <c r="X228" s="36">
        <f t="shared" si="160"/>
        <v>2820</v>
      </c>
      <c r="Y228" s="36">
        <f t="shared" si="161"/>
        <v>22560</v>
      </c>
      <c r="Z228" s="33" t="s">
        <v>43</v>
      </c>
      <c r="AA228" s="33" t="s">
        <v>39</v>
      </c>
      <c r="AB228" s="33" t="s">
        <v>40</v>
      </c>
      <c r="AC228" s="22">
        <f t="shared" si="162"/>
        <v>0</v>
      </c>
    </row>
    <row r="229" spans="1:29">
      <c r="A229" s="44">
        <v>219</v>
      </c>
      <c r="B229" s="70"/>
      <c r="C229" s="77"/>
      <c r="D229" s="33" t="s">
        <v>396</v>
      </c>
      <c r="E229" s="33" t="s">
        <v>397</v>
      </c>
      <c r="F229" s="33" t="s">
        <v>420</v>
      </c>
      <c r="G229" s="33" t="s">
        <v>421</v>
      </c>
      <c r="H229" s="33" t="s">
        <v>35</v>
      </c>
      <c r="I229" s="34" t="s">
        <v>425</v>
      </c>
      <c r="J229" s="35" t="s">
        <v>37</v>
      </c>
      <c r="K229" s="33">
        <v>100</v>
      </c>
      <c r="L229" s="33">
        <v>100</v>
      </c>
      <c r="M229" s="33">
        <v>100</v>
      </c>
      <c r="N229" s="33">
        <v>100</v>
      </c>
      <c r="O229" s="33">
        <v>62</v>
      </c>
      <c r="P229" s="33">
        <v>0</v>
      </c>
      <c r="Q229" s="33">
        <f t="shared" si="154"/>
        <v>462</v>
      </c>
      <c r="R229" s="36">
        <v>450</v>
      </c>
      <c r="S229" s="36">
        <f t="shared" si="155"/>
        <v>45000</v>
      </c>
      <c r="T229" s="36">
        <f t="shared" si="156"/>
        <v>45000</v>
      </c>
      <c r="U229" s="36">
        <f t="shared" si="157"/>
        <v>45000</v>
      </c>
      <c r="V229" s="36">
        <f t="shared" si="158"/>
        <v>45000</v>
      </c>
      <c r="W229" s="36">
        <f t="shared" si="159"/>
        <v>27900</v>
      </c>
      <c r="X229" s="36">
        <f t="shared" si="160"/>
        <v>0</v>
      </c>
      <c r="Y229" s="36">
        <f t="shared" si="161"/>
        <v>207900</v>
      </c>
      <c r="Z229" s="33" t="s">
        <v>68</v>
      </c>
      <c r="AA229" s="33" t="s">
        <v>39</v>
      </c>
      <c r="AB229" s="33" t="s">
        <v>40</v>
      </c>
      <c r="AC229" s="22">
        <f t="shared" si="162"/>
        <v>0</v>
      </c>
    </row>
    <row r="230" spans="1:29">
      <c r="A230" s="44">
        <v>220</v>
      </c>
      <c r="B230" s="70"/>
      <c r="C230" s="77"/>
      <c r="D230" s="33" t="s">
        <v>396</v>
      </c>
      <c r="E230" s="33" t="s">
        <v>397</v>
      </c>
      <c r="F230" s="33" t="s">
        <v>420</v>
      </c>
      <c r="G230" s="33" t="s">
        <v>421</v>
      </c>
      <c r="H230" s="33" t="s">
        <v>35</v>
      </c>
      <c r="I230" s="34" t="s">
        <v>426</v>
      </c>
      <c r="J230" s="35" t="s">
        <v>42</v>
      </c>
      <c r="K230" s="33">
        <v>1</v>
      </c>
      <c r="L230" s="33">
        <v>1</v>
      </c>
      <c r="M230" s="33">
        <v>1</v>
      </c>
      <c r="N230" s="33">
        <v>1</v>
      </c>
      <c r="O230" s="33">
        <v>1</v>
      </c>
      <c r="P230" s="33">
        <v>0</v>
      </c>
      <c r="Q230" s="33">
        <f t="shared" si="154"/>
        <v>5</v>
      </c>
      <c r="R230" s="36">
        <v>3000</v>
      </c>
      <c r="S230" s="36">
        <f t="shared" si="155"/>
        <v>3000</v>
      </c>
      <c r="T230" s="36">
        <f t="shared" si="156"/>
        <v>3000</v>
      </c>
      <c r="U230" s="36">
        <f t="shared" si="157"/>
        <v>3000</v>
      </c>
      <c r="V230" s="36">
        <f t="shared" si="158"/>
        <v>3000</v>
      </c>
      <c r="W230" s="36">
        <f t="shared" si="159"/>
        <v>3000</v>
      </c>
      <c r="X230" s="36">
        <f t="shared" si="160"/>
        <v>0</v>
      </c>
      <c r="Y230" s="36">
        <f t="shared" si="161"/>
        <v>15000</v>
      </c>
      <c r="Z230" s="33" t="s">
        <v>43</v>
      </c>
      <c r="AA230" s="33" t="s">
        <v>39</v>
      </c>
      <c r="AB230" s="33" t="s">
        <v>40</v>
      </c>
      <c r="AC230" s="22">
        <f t="shared" si="162"/>
        <v>0</v>
      </c>
    </row>
    <row r="231" spans="1:29">
      <c r="A231" s="44">
        <v>221</v>
      </c>
      <c r="B231" s="70"/>
      <c r="C231" s="77"/>
      <c r="D231" s="33" t="s">
        <v>396</v>
      </c>
      <c r="E231" s="33" t="s">
        <v>397</v>
      </c>
      <c r="F231" s="33" t="s">
        <v>420</v>
      </c>
      <c r="G231" s="33" t="s">
        <v>421</v>
      </c>
      <c r="H231" s="33" t="s">
        <v>35</v>
      </c>
      <c r="I231" s="34" t="s">
        <v>427</v>
      </c>
      <c r="J231" s="35" t="s">
        <v>47</v>
      </c>
      <c r="K231" s="33">
        <v>5</v>
      </c>
      <c r="L231" s="33">
        <v>5</v>
      </c>
      <c r="M231" s="33">
        <v>5</v>
      </c>
      <c r="N231" s="33">
        <v>5</v>
      </c>
      <c r="O231" s="33">
        <v>3</v>
      </c>
      <c r="P231" s="33">
        <v>0</v>
      </c>
      <c r="Q231" s="33">
        <f t="shared" si="154"/>
        <v>23</v>
      </c>
      <c r="R231" s="36">
        <v>1800</v>
      </c>
      <c r="S231" s="36">
        <f t="shared" si="155"/>
        <v>9000</v>
      </c>
      <c r="T231" s="36">
        <f t="shared" si="156"/>
        <v>9000</v>
      </c>
      <c r="U231" s="36">
        <f t="shared" si="157"/>
        <v>9000</v>
      </c>
      <c r="V231" s="36">
        <f t="shared" si="158"/>
        <v>9000</v>
      </c>
      <c r="W231" s="36">
        <f t="shared" si="159"/>
        <v>5400</v>
      </c>
      <c r="X231" s="36">
        <f t="shared" si="160"/>
        <v>0</v>
      </c>
      <c r="Y231" s="36">
        <f t="shared" si="161"/>
        <v>41400</v>
      </c>
      <c r="Z231" s="33" t="s">
        <v>159</v>
      </c>
      <c r="AA231" s="33" t="s">
        <v>39</v>
      </c>
      <c r="AB231" s="33" t="s">
        <v>40</v>
      </c>
      <c r="AC231" s="22">
        <f t="shared" si="162"/>
        <v>0</v>
      </c>
    </row>
    <row r="232" spans="1:29">
      <c r="A232" s="44">
        <v>222</v>
      </c>
      <c r="B232" s="70"/>
      <c r="C232" s="77"/>
      <c r="D232" s="33" t="s">
        <v>396</v>
      </c>
      <c r="E232" s="33" t="s">
        <v>397</v>
      </c>
      <c r="F232" s="33" t="s">
        <v>420</v>
      </c>
      <c r="G232" s="33" t="s">
        <v>421</v>
      </c>
      <c r="H232" s="33" t="s">
        <v>35</v>
      </c>
      <c r="I232" s="34" t="s">
        <v>428</v>
      </c>
      <c r="J232" s="35" t="s">
        <v>47</v>
      </c>
      <c r="K232" s="33">
        <v>12</v>
      </c>
      <c r="L232" s="33">
        <v>12</v>
      </c>
      <c r="M232" s="33">
        <v>12</v>
      </c>
      <c r="N232" s="33">
        <v>12</v>
      </c>
      <c r="O232" s="33">
        <v>12</v>
      </c>
      <c r="P232" s="33">
        <v>12</v>
      </c>
      <c r="Q232" s="33">
        <f t="shared" si="154"/>
        <v>72</v>
      </c>
      <c r="R232" s="36">
        <v>3100</v>
      </c>
      <c r="S232" s="36">
        <f t="shared" si="155"/>
        <v>37200</v>
      </c>
      <c r="T232" s="36">
        <f t="shared" si="156"/>
        <v>37200</v>
      </c>
      <c r="U232" s="36">
        <f t="shared" si="157"/>
        <v>37200</v>
      </c>
      <c r="V232" s="36">
        <f t="shared" si="158"/>
        <v>37200</v>
      </c>
      <c r="W232" s="36">
        <f t="shared" si="159"/>
        <v>37200</v>
      </c>
      <c r="X232" s="36">
        <f t="shared" si="160"/>
        <v>37200</v>
      </c>
      <c r="Y232" s="36">
        <f t="shared" si="161"/>
        <v>223200</v>
      </c>
      <c r="Z232" s="33" t="s">
        <v>38</v>
      </c>
      <c r="AA232" s="33" t="s">
        <v>39</v>
      </c>
      <c r="AB232" s="33" t="s">
        <v>40</v>
      </c>
      <c r="AC232" s="22">
        <f t="shared" si="162"/>
        <v>0</v>
      </c>
    </row>
    <row r="233" spans="1:29">
      <c r="A233" s="44">
        <v>223</v>
      </c>
      <c r="B233" s="70"/>
      <c r="C233" s="77"/>
      <c r="D233" s="33" t="s">
        <v>396</v>
      </c>
      <c r="E233" s="33" t="s">
        <v>397</v>
      </c>
      <c r="F233" s="33" t="s">
        <v>420</v>
      </c>
      <c r="G233" s="33" t="s">
        <v>421</v>
      </c>
      <c r="H233" s="33" t="s">
        <v>35</v>
      </c>
      <c r="I233" s="34" t="s">
        <v>429</v>
      </c>
      <c r="J233" s="35" t="s">
        <v>47</v>
      </c>
      <c r="K233" s="33">
        <v>6</v>
      </c>
      <c r="L233" s="33">
        <v>6</v>
      </c>
      <c r="M233" s="33">
        <v>6</v>
      </c>
      <c r="N233" s="33">
        <v>6</v>
      </c>
      <c r="O233" s="33">
        <v>6</v>
      </c>
      <c r="P233" s="33">
        <v>6</v>
      </c>
      <c r="Q233" s="33">
        <f t="shared" si="154"/>
        <v>36</v>
      </c>
      <c r="R233" s="36">
        <v>1500</v>
      </c>
      <c r="S233" s="36">
        <f t="shared" si="155"/>
        <v>9000</v>
      </c>
      <c r="T233" s="36">
        <f t="shared" si="156"/>
        <v>9000</v>
      </c>
      <c r="U233" s="36">
        <f t="shared" si="157"/>
        <v>9000</v>
      </c>
      <c r="V233" s="36">
        <f t="shared" si="158"/>
        <v>9000</v>
      </c>
      <c r="W233" s="36">
        <f t="shared" si="159"/>
        <v>9000</v>
      </c>
      <c r="X233" s="36">
        <f t="shared" si="160"/>
        <v>9000</v>
      </c>
      <c r="Y233" s="36">
        <f t="shared" si="161"/>
        <v>54000</v>
      </c>
      <c r="Z233" s="33" t="s">
        <v>38</v>
      </c>
      <c r="AA233" s="33" t="s">
        <v>39</v>
      </c>
      <c r="AB233" s="33" t="s">
        <v>40</v>
      </c>
      <c r="AC233" s="22">
        <f t="shared" si="162"/>
        <v>0</v>
      </c>
    </row>
    <row r="234" spans="1:29">
      <c r="A234" s="44">
        <v>224</v>
      </c>
      <c r="B234" s="70"/>
      <c r="C234" s="77"/>
      <c r="D234" s="33" t="s">
        <v>396</v>
      </c>
      <c r="E234" s="33" t="s">
        <v>397</v>
      </c>
      <c r="F234" s="33" t="s">
        <v>420</v>
      </c>
      <c r="G234" s="33" t="s">
        <v>421</v>
      </c>
      <c r="H234" s="33" t="s">
        <v>35</v>
      </c>
      <c r="I234" s="34" t="s">
        <v>430</v>
      </c>
      <c r="J234" s="35" t="s">
        <v>55</v>
      </c>
      <c r="K234" s="33">
        <v>15</v>
      </c>
      <c r="L234" s="33">
        <v>25</v>
      </c>
      <c r="M234" s="33">
        <v>25</v>
      </c>
      <c r="N234" s="33">
        <v>15</v>
      </c>
      <c r="O234" s="33">
        <v>10</v>
      </c>
      <c r="P234" s="33">
        <v>10</v>
      </c>
      <c r="Q234" s="33">
        <f t="shared" si="154"/>
        <v>100</v>
      </c>
      <c r="R234" s="36">
        <v>300</v>
      </c>
      <c r="S234" s="36">
        <f t="shared" si="155"/>
        <v>4500</v>
      </c>
      <c r="T234" s="36">
        <f t="shared" si="156"/>
        <v>7500</v>
      </c>
      <c r="U234" s="36">
        <f t="shared" si="157"/>
        <v>7500</v>
      </c>
      <c r="V234" s="36">
        <f t="shared" si="158"/>
        <v>4500</v>
      </c>
      <c r="W234" s="36">
        <f t="shared" si="159"/>
        <v>3000</v>
      </c>
      <c r="X234" s="36">
        <f t="shared" si="160"/>
        <v>3000</v>
      </c>
      <c r="Y234" s="36">
        <f t="shared" si="161"/>
        <v>30000</v>
      </c>
      <c r="Z234" s="33" t="s">
        <v>45</v>
      </c>
      <c r="AA234" s="33" t="s">
        <v>39</v>
      </c>
      <c r="AB234" s="33" t="s">
        <v>40</v>
      </c>
      <c r="AC234" s="22">
        <f t="shared" si="162"/>
        <v>0</v>
      </c>
    </row>
    <row r="235" spans="1:29">
      <c r="A235" s="44">
        <v>225</v>
      </c>
      <c r="B235" s="70"/>
      <c r="C235" s="77"/>
      <c r="D235" s="37" t="s">
        <v>431</v>
      </c>
      <c r="E235" s="37" t="s">
        <v>432</v>
      </c>
      <c r="F235" s="37" t="s">
        <v>433</v>
      </c>
      <c r="G235" s="37" t="s">
        <v>434</v>
      </c>
      <c r="H235" s="37" t="s">
        <v>35</v>
      </c>
      <c r="I235" s="38" t="s">
        <v>435</v>
      </c>
      <c r="J235" s="39" t="s">
        <v>179</v>
      </c>
      <c r="K235" s="37"/>
      <c r="L235" s="37">
        <v>1</v>
      </c>
      <c r="M235" s="37">
        <v>0.3</v>
      </c>
      <c r="N235" s="37">
        <v>0.3</v>
      </c>
      <c r="O235" s="37">
        <v>0.3</v>
      </c>
      <c r="P235" s="37">
        <v>0.3</v>
      </c>
      <c r="Q235" s="37">
        <f t="shared" si="154"/>
        <v>2.2000000000000002</v>
      </c>
      <c r="R235" s="40">
        <v>20000</v>
      </c>
      <c r="S235" s="40">
        <f t="shared" si="155"/>
        <v>0</v>
      </c>
      <c r="T235" s="40">
        <f t="shared" si="156"/>
        <v>20000</v>
      </c>
      <c r="U235" s="40">
        <f t="shared" si="157"/>
        <v>6000</v>
      </c>
      <c r="V235" s="40">
        <f t="shared" si="158"/>
        <v>6000</v>
      </c>
      <c r="W235" s="40">
        <f t="shared" si="159"/>
        <v>6000</v>
      </c>
      <c r="X235" s="40">
        <f t="shared" si="160"/>
        <v>6000</v>
      </c>
      <c r="Y235" s="40">
        <f t="shared" si="161"/>
        <v>44000</v>
      </c>
      <c r="Z235" s="37" t="s">
        <v>45</v>
      </c>
      <c r="AA235" s="37" t="s">
        <v>39</v>
      </c>
      <c r="AB235" s="37" t="s">
        <v>138</v>
      </c>
      <c r="AC235" s="22">
        <f t="shared" si="162"/>
        <v>0</v>
      </c>
    </row>
    <row r="236" spans="1:29">
      <c r="A236" s="44">
        <v>226</v>
      </c>
      <c r="B236" s="71"/>
      <c r="C236" s="78"/>
      <c r="D236" s="37" t="s">
        <v>431</v>
      </c>
      <c r="E236" s="37" t="s">
        <v>432</v>
      </c>
      <c r="F236" s="37" t="s">
        <v>436</v>
      </c>
      <c r="G236" s="37" t="s">
        <v>437</v>
      </c>
      <c r="H236" s="37" t="s">
        <v>35</v>
      </c>
      <c r="I236" s="38" t="s">
        <v>438</v>
      </c>
      <c r="J236" s="39" t="s">
        <v>55</v>
      </c>
      <c r="K236" s="37">
        <v>0</v>
      </c>
      <c r="L236" s="37">
        <v>500</v>
      </c>
      <c r="M236" s="37">
        <v>500</v>
      </c>
      <c r="N236" s="37">
        <v>500</v>
      </c>
      <c r="O236" s="37">
        <v>500</v>
      </c>
      <c r="P236" s="37">
        <v>500</v>
      </c>
      <c r="Q236" s="37">
        <f t="shared" ref="Q236:Q260" si="175">SUM(K236:P236)</f>
        <v>2500</v>
      </c>
      <c r="R236" s="40">
        <v>25</v>
      </c>
      <c r="S236" s="40">
        <f t="shared" ref="S236:S260" si="176">K236*$R236</f>
        <v>0</v>
      </c>
      <c r="T236" s="40">
        <f t="shared" ref="T236:T260" si="177">L236*$R236</f>
        <v>12500</v>
      </c>
      <c r="U236" s="40">
        <f t="shared" ref="U236:U260" si="178">M236*$R236</f>
        <v>12500</v>
      </c>
      <c r="V236" s="40">
        <f t="shared" ref="V236:V260" si="179">N236*$R236</f>
        <v>12500</v>
      </c>
      <c r="W236" s="40">
        <f t="shared" ref="W236:W260" si="180">O236*$R236</f>
        <v>12500</v>
      </c>
      <c r="X236" s="40">
        <f t="shared" ref="X236:X260" si="181">P236*$R236</f>
        <v>12500</v>
      </c>
      <c r="Y236" s="40">
        <f t="shared" ref="Y236:Y260" si="182">SUM(S236:X236)</f>
        <v>62500</v>
      </c>
      <c r="Z236" s="37" t="s">
        <v>45</v>
      </c>
      <c r="AA236" s="37" t="s">
        <v>39</v>
      </c>
      <c r="AB236" s="37" t="s">
        <v>138</v>
      </c>
      <c r="AC236" s="22">
        <f t="shared" ref="AC236:AC260" si="183">Y236-(Q236*R236)</f>
        <v>0</v>
      </c>
    </row>
    <row r="237" spans="1:29" ht="16.149999999999999" customHeight="1">
      <c r="A237" s="44">
        <v>227</v>
      </c>
      <c r="B237" s="79" t="s">
        <v>439</v>
      </c>
      <c r="C237" s="80"/>
      <c r="D237" s="46" t="s">
        <v>439</v>
      </c>
      <c r="E237" s="46" t="s">
        <v>439</v>
      </c>
      <c r="F237" s="46" t="s">
        <v>439</v>
      </c>
      <c r="G237" s="46" t="s">
        <v>439</v>
      </c>
      <c r="H237" s="46" t="s">
        <v>35</v>
      </c>
      <c r="I237" s="50" t="s">
        <v>440</v>
      </c>
      <c r="J237" s="47" t="s">
        <v>47</v>
      </c>
      <c r="K237" s="46">
        <v>12</v>
      </c>
      <c r="L237" s="46">
        <v>12</v>
      </c>
      <c r="M237" s="46">
        <v>12</v>
      </c>
      <c r="N237" s="46">
        <v>12</v>
      </c>
      <c r="O237" s="46">
        <v>12</v>
      </c>
      <c r="P237" s="46">
        <v>12</v>
      </c>
      <c r="Q237" s="46">
        <f t="shared" ref="Q237:Q241" si="184">SUM(K237:P237)</f>
        <v>72</v>
      </c>
      <c r="R237" s="48">
        <v>2250</v>
      </c>
      <c r="S237" s="48">
        <f t="shared" si="176"/>
        <v>27000</v>
      </c>
      <c r="T237" s="48">
        <f t="shared" si="177"/>
        <v>27000</v>
      </c>
      <c r="U237" s="48">
        <f t="shared" si="178"/>
        <v>27000</v>
      </c>
      <c r="V237" s="48">
        <f t="shared" si="179"/>
        <v>27000</v>
      </c>
      <c r="W237" s="48">
        <f t="shared" si="180"/>
        <v>27000</v>
      </c>
      <c r="X237" s="48">
        <f t="shared" si="181"/>
        <v>27000</v>
      </c>
      <c r="Y237" s="48">
        <f t="shared" ref="Y237:Y241" si="185">SUM(S237:X237)</f>
        <v>162000</v>
      </c>
      <c r="Z237" s="46" t="s">
        <v>38</v>
      </c>
      <c r="AA237" s="46" t="s">
        <v>39</v>
      </c>
      <c r="AB237" s="46" t="s">
        <v>40</v>
      </c>
      <c r="AC237" s="49">
        <f t="shared" si="183"/>
        <v>0</v>
      </c>
    </row>
    <row r="238" spans="1:29" ht="16.149999999999999" customHeight="1">
      <c r="A238" s="44">
        <v>228</v>
      </c>
      <c r="B238" s="81"/>
      <c r="C238" s="82"/>
      <c r="D238" s="46" t="s">
        <v>439</v>
      </c>
      <c r="E238" s="46" t="s">
        <v>439</v>
      </c>
      <c r="F238" s="46" t="s">
        <v>439</v>
      </c>
      <c r="G238" s="46" t="s">
        <v>439</v>
      </c>
      <c r="H238" s="46" t="s">
        <v>35</v>
      </c>
      <c r="I238" s="50" t="s">
        <v>441</v>
      </c>
      <c r="J238" s="47" t="s">
        <v>47</v>
      </c>
      <c r="K238" s="46">
        <v>12</v>
      </c>
      <c r="L238" s="46">
        <v>12</v>
      </c>
      <c r="M238" s="46">
        <v>12</v>
      </c>
      <c r="N238" s="46">
        <v>12</v>
      </c>
      <c r="O238" s="46">
        <v>12</v>
      </c>
      <c r="P238" s="46">
        <v>12</v>
      </c>
      <c r="Q238" s="46">
        <f t="shared" si="184"/>
        <v>72</v>
      </c>
      <c r="R238" s="48">
        <v>1000</v>
      </c>
      <c r="S238" s="48">
        <f t="shared" si="176"/>
        <v>12000</v>
      </c>
      <c r="T238" s="48">
        <f t="shared" si="177"/>
        <v>12000</v>
      </c>
      <c r="U238" s="48">
        <f t="shared" si="178"/>
        <v>12000</v>
      </c>
      <c r="V238" s="48">
        <f t="shared" si="179"/>
        <v>12000</v>
      </c>
      <c r="W238" s="48">
        <f t="shared" si="180"/>
        <v>12000</v>
      </c>
      <c r="X238" s="48">
        <f t="shared" si="181"/>
        <v>12000</v>
      </c>
      <c r="Y238" s="48">
        <f t="shared" si="185"/>
        <v>72000</v>
      </c>
      <c r="Z238" s="46" t="s">
        <v>38</v>
      </c>
      <c r="AA238" s="46" t="s">
        <v>39</v>
      </c>
      <c r="AB238" s="46" t="s">
        <v>40</v>
      </c>
      <c r="AC238" s="49">
        <f t="shared" si="183"/>
        <v>0</v>
      </c>
    </row>
    <row r="239" spans="1:29" ht="16.149999999999999" customHeight="1">
      <c r="A239" s="44">
        <v>229</v>
      </c>
      <c r="B239" s="81"/>
      <c r="C239" s="82"/>
      <c r="D239" s="46" t="s">
        <v>439</v>
      </c>
      <c r="E239" s="46" t="s">
        <v>439</v>
      </c>
      <c r="F239" s="46" t="s">
        <v>439</v>
      </c>
      <c r="G239" s="46" t="s">
        <v>439</v>
      </c>
      <c r="H239" s="46" t="s">
        <v>35</v>
      </c>
      <c r="I239" s="50" t="s">
        <v>442</v>
      </c>
      <c r="J239" s="47" t="s">
        <v>37</v>
      </c>
      <c r="K239" s="46">
        <v>200</v>
      </c>
      <c r="L239" s="46">
        <v>200</v>
      </c>
      <c r="M239" s="46">
        <v>0</v>
      </c>
      <c r="N239" s="46">
        <v>10</v>
      </c>
      <c r="O239" s="46">
        <v>0</v>
      </c>
      <c r="P239" s="46">
        <v>40</v>
      </c>
      <c r="Q239" s="46">
        <f t="shared" si="184"/>
        <v>450</v>
      </c>
      <c r="R239" s="48">
        <v>450</v>
      </c>
      <c r="S239" s="48">
        <f t="shared" si="176"/>
        <v>90000</v>
      </c>
      <c r="T239" s="48">
        <f t="shared" si="177"/>
        <v>90000</v>
      </c>
      <c r="U239" s="48">
        <f t="shared" si="178"/>
        <v>0</v>
      </c>
      <c r="V239" s="48">
        <f t="shared" si="179"/>
        <v>4500</v>
      </c>
      <c r="W239" s="48">
        <f t="shared" si="180"/>
        <v>0</v>
      </c>
      <c r="X239" s="48">
        <f t="shared" si="181"/>
        <v>18000</v>
      </c>
      <c r="Y239" s="48">
        <f t="shared" si="185"/>
        <v>202500</v>
      </c>
      <c r="Z239" s="46" t="s">
        <v>159</v>
      </c>
      <c r="AA239" s="46" t="s">
        <v>39</v>
      </c>
      <c r="AB239" s="46" t="s">
        <v>40</v>
      </c>
      <c r="AC239" s="49">
        <f t="shared" si="183"/>
        <v>0</v>
      </c>
    </row>
    <row r="240" spans="1:29">
      <c r="A240" s="44">
        <v>234</v>
      </c>
      <c r="B240" s="81"/>
      <c r="C240" s="82"/>
      <c r="D240" s="46" t="s">
        <v>439</v>
      </c>
      <c r="E240" s="46" t="s">
        <v>439</v>
      </c>
      <c r="F240" s="46" t="s">
        <v>439</v>
      </c>
      <c r="G240" s="46" t="s">
        <v>439</v>
      </c>
      <c r="H240" s="46" t="s">
        <v>35</v>
      </c>
      <c r="I240" s="50" t="s">
        <v>443</v>
      </c>
      <c r="J240" s="47" t="s">
        <v>47</v>
      </c>
      <c r="K240" s="46">
        <v>11</v>
      </c>
      <c r="L240" s="46">
        <v>11</v>
      </c>
      <c r="M240" s="46">
        <v>0</v>
      </c>
      <c r="N240" s="46">
        <v>1</v>
      </c>
      <c r="O240" s="46">
        <v>0</v>
      </c>
      <c r="P240" s="46">
        <v>2</v>
      </c>
      <c r="Q240" s="46">
        <f t="shared" si="184"/>
        <v>25</v>
      </c>
      <c r="R240" s="48">
        <v>1800</v>
      </c>
      <c r="S240" s="48">
        <f t="shared" ref="S240:S241" si="186">K240*$R240</f>
        <v>19800</v>
      </c>
      <c r="T240" s="48">
        <f t="shared" ref="T240:T241" si="187">L240*$R240</f>
        <v>19800</v>
      </c>
      <c r="U240" s="48">
        <f t="shared" ref="U240:U241" si="188">M240*$R240</f>
        <v>0</v>
      </c>
      <c r="V240" s="48">
        <f t="shared" ref="V240:V241" si="189">N240*$R240</f>
        <v>1800</v>
      </c>
      <c r="W240" s="48">
        <f t="shared" ref="W240:W241" si="190">O240*$R240</f>
        <v>0</v>
      </c>
      <c r="X240" s="48">
        <f t="shared" ref="X240:X241" si="191">P240*$R240</f>
        <v>3600</v>
      </c>
      <c r="Y240" s="48">
        <f t="shared" si="185"/>
        <v>45000</v>
      </c>
      <c r="Z240" s="46" t="s">
        <v>159</v>
      </c>
      <c r="AA240" s="46" t="s">
        <v>39</v>
      </c>
      <c r="AB240" s="46" t="s">
        <v>40</v>
      </c>
      <c r="AC240" s="49">
        <f t="shared" ref="AC240:AC241" si="192">Y240-(Q240*R240)</f>
        <v>0</v>
      </c>
    </row>
    <row r="241" spans="1:29">
      <c r="A241" s="44">
        <v>235</v>
      </c>
      <c r="B241" s="81"/>
      <c r="C241" s="82"/>
      <c r="D241" s="46" t="s">
        <v>439</v>
      </c>
      <c r="E241" s="46" t="s">
        <v>439</v>
      </c>
      <c r="F241" s="46" t="s">
        <v>439</v>
      </c>
      <c r="G241" s="46" t="s">
        <v>439</v>
      </c>
      <c r="H241" s="46" t="s">
        <v>35</v>
      </c>
      <c r="I241" s="50" t="s">
        <v>444</v>
      </c>
      <c r="J241" s="47" t="s">
        <v>42</v>
      </c>
      <c r="K241" s="46">
        <v>1</v>
      </c>
      <c r="L241" s="46">
        <v>1</v>
      </c>
      <c r="M241" s="46">
        <v>0</v>
      </c>
      <c r="N241" s="46">
        <v>1</v>
      </c>
      <c r="O241" s="46">
        <v>0</v>
      </c>
      <c r="P241" s="46">
        <v>1</v>
      </c>
      <c r="Q241" s="46">
        <f t="shared" si="184"/>
        <v>4</v>
      </c>
      <c r="R241" s="48">
        <v>3620</v>
      </c>
      <c r="S241" s="48">
        <f t="shared" si="186"/>
        <v>3620</v>
      </c>
      <c r="T241" s="48">
        <f t="shared" si="187"/>
        <v>3620</v>
      </c>
      <c r="U241" s="48">
        <f t="shared" si="188"/>
        <v>0</v>
      </c>
      <c r="V241" s="48">
        <f t="shared" si="189"/>
        <v>3620</v>
      </c>
      <c r="W241" s="48">
        <f t="shared" si="190"/>
        <v>0</v>
      </c>
      <c r="X241" s="48">
        <f t="shared" si="191"/>
        <v>3620</v>
      </c>
      <c r="Y241" s="48">
        <f t="shared" si="185"/>
        <v>14480</v>
      </c>
      <c r="Z241" s="46" t="s">
        <v>43</v>
      </c>
      <c r="AA241" s="46" t="s">
        <v>39</v>
      </c>
      <c r="AB241" s="46" t="s">
        <v>40</v>
      </c>
      <c r="AC241" s="49">
        <f t="shared" si="192"/>
        <v>0</v>
      </c>
    </row>
    <row r="242" spans="1:29" ht="16.149999999999999" customHeight="1">
      <c r="A242" s="44">
        <v>230</v>
      </c>
      <c r="B242" s="81"/>
      <c r="C242" s="82"/>
      <c r="D242" s="46" t="s">
        <v>439</v>
      </c>
      <c r="E242" s="46" t="s">
        <v>439</v>
      </c>
      <c r="F242" s="46" t="s">
        <v>439</v>
      </c>
      <c r="G242" s="46" t="s">
        <v>439</v>
      </c>
      <c r="H242" s="46" t="s">
        <v>35</v>
      </c>
      <c r="I242" s="50" t="s">
        <v>445</v>
      </c>
      <c r="J242" s="47" t="s">
        <v>9</v>
      </c>
      <c r="K242" s="46">
        <v>1</v>
      </c>
      <c r="L242" s="46">
        <v>0</v>
      </c>
      <c r="M242" s="46">
        <v>1</v>
      </c>
      <c r="N242" s="46">
        <v>0</v>
      </c>
      <c r="O242" s="46">
        <v>0</v>
      </c>
      <c r="P242" s="46">
        <v>1</v>
      </c>
      <c r="Q242" s="46">
        <f t="shared" ref="Q242:Q244" si="193">SUM(K242:P242)</f>
        <v>3</v>
      </c>
      <c r="R242" s="48">
        <v>60000</v>
      </c>
      <c r="S242" s="48">
        <f t="shared" si="176"/>
        <v>60000</v>
      </c>
      <c r="T242" s="48">
        <f t="shared" si="177"/>
        <v>0</v>
      </c>
      <c r="U242" s="48">
        <f t="shared" si="178"/>
        <v>60000</v>
      </c>
      <c r="V242" s="48">
        <f t="shared" si="179"/>
        <v>0</v>
      </c>
      <c r="W242" s="48">
        <f t="shared" si="180"/>
        <v>0</v>
      </c>
      <c r="X242" s="48">
        <f t="shared" si="181"/>
        <v>60000</v>
      </c>
      <c r="Y242" s="48">
        <f t="shared" ref="Y242:Y244" si="194">SUM(S242:X242)</f>
        <v>180000</v>
      </c>
      <c r="Z242" s="46" t="s">
        <v>53</v>
      </c>
      <c r="AA242" s="46" t="s">
        <v>39</v>
      </c>
      <c r="AB242" s="46" t="s">
        <v>40</v>
      </c>
      <c r="AC242" s="49">
        <f t="shared" si="183"/>
        <v>0</v>
      </c>
    </row>
    <row r="243" spans="1:29">
      <c r="A243" s="44">
        <v>231</v>
      </c>
      <c r="B243" s="81"/>
      <c r="C243" s="82"/>
      <c r="D243" s="46" t="s">
        <v>439</v>
      </c>
      <c r="E243" s="46" t="s">
        <v>439</v>
      </c>
      <c r="F243" s="46" t="s">
        <v>439</v>
      </c>
      <c r="G243" s="46" t="s">
        <v>439</v>
      </c>
      <c r="H243" s="46" t="s">
        <v>35</v>
      </c>
      <c r="I243" s="50" t="s">
        <v>446</v>
      </c>
      <c r="J243" s="47" t="s">
        <v>9</v>
      </c>
      <c r="K243" s="46">
        <v>0</v>
      </c>
      <c r="L243" s="46">
        <v>1</v>
      </c>
      <c r="M243" s="46">
        <v>1</v>
      </c>
      <c r="N243" s="46">
        <v>1</v>
      </c>
      <c r="O243" s="46">
        <v>1</v>
      </c>
      <c r="P243" s="46">
        <v>1</v>
      </c>
      <c r="Q243" s="46">
        <f t="shared" si="193"/>
        <v>5</v>
      </c>
      <c r="R243" s="48">
        <v>42000</v>
      </c>
      <c r="S243" s="48">
        <f t="shared" si="176"/>
        <v>0</v>
      </c>
      <c r="T243" s="48">
        <f t="shared" si="177"/>
        <v>42000</v>
      </c>
      <c r="U243" s="48">
        <f t="shared" si="178"/>
        <v>42000</v>
      </c>
      <c r="V243" s="48">
        <f t="shared" si="179"/>
        <v>42000</v>
      </c>
      <c r="W243" s="48">
        <f t="shared" si="180"/>
        <v>42000</v>
      </c>
      <c r="X243" s="48">
        <f t="shared" si="181"/>
        <v>42000</v>
      </c>
      <c r="Y243" s="48">
        <f t="shared" si="194"/>
        <v>210000</v>
      </c>
      <c r="Z243" s="46" t="s">
        <v>53</v>
      </c>
      <c r="AA243" s="46" t="s">
        <v>39</v>
      </c>
      <c r="AB243" s="46" t="s">
        <v>40</v>
      </c>
      <c r="AC243" s="49">
        <f>Y243-(Q243*R243)</f>
        <v>0</v>
      </c>
    </row>
    <row r="244" spans="1:29">
      <c r="A244" s="44">
        <v>232</v>
      </c>
      <c r="B244" s="81"/>
      <c r="C244" s="82"/>
      <c r="D244" s="46" t="s">
        <v>439</v>
      </c>
      <c r="E244" s="46" t="s">
        <v>439</v>
      </c>
      <c r="F244" s="46" t="s">
        <v>439</v>
      </c>
      <c r="G244" s="46" t="s">
        <v>439</v>
      </c>
      <c r="H244" s="46" t="s">
        <v>35</v>
      </c>
      <c r="I244" s="50" t="s">
        <v>447</v>
      </c>
      <c r="J244" s="47" t="s">
        <v>9</v>
      </c>
      <c r="K244" s="46">
        <v>1</v>
      </c>
      <c r="L244" s="46">
        <v>0</v>
      </c>
      <c r="M244" s="46">
        <v>0</v>
      </c>
      <c r="N244" s="46">
        <v>1</v>
      </c>
      <c r="O244" s="46">
        <v>0</v>
      </c>
      <c r="P244" s="46">
        <v>1</v>
      </c>
      <c r="Q244" s="46">
        <f t="shared" si="193"/>
        <v>3</v>
      </c>
      <c r="R244" s="48">
        <v>60000</v>
      </c>
      <c r="S244" s="48">
        <f t="shared" si="176"/>
        <v>60000</v>
      </c>
      <c r="T244" s="48">
        <f t="shared" si="177"/>
        <v>0</v>
      </c>
      <c r="U244" s="48">
        <f t="shared" si="178"/>
        <v>0</v>
      </c>
      <c r="V244" s="48">
        <f t="shared" si="179"/>
        <v>60000</v>
      </c>
      <c r="W244" s="48">
        <f t="shared" si="180"/>
        <v>0</v>
      </c>
      <c r="X244" s="48">
        <f t="shared" si="181"/>
        <v>60000</v>
      </c>
      <c r="Y244" s="48">
        <f t="shared" si="194"/>
        <v>180000</v>
      </c>
      <c r="Z244" s="46" t="s">
        <v>53</v>
      </c>
      <c r="AA244" s="46" t="s">
        <v>39</v>
      </c>
      <c r="AB244" s="46" t="s">
        <v>40</v>
      </c>
      <c r="AC244" s="49">
        <f t="shared" si="183"/>
        <v>0</v>
      </c>
    </row>
    <row r="245" spans="1:29" ht="15.75" customHeight="1">
      <c r="A245" s="44">
        <v>236</v>
      </c>
      <c r="B245" s="72" t="s">
        <v>448</v>
      </c>
      <c r="C245" s="73"/>
      <c r="D245" s="33" t="s">
        <v>448</v>
      </c>
      <c r="E245" s="33" t="s">
        <v>448</v>
      </c>
      <c r="F245" s="33" t="s">
        <v>448</v>
      </c>
      <c r="G245" s="33" t="s">
        <v>449</v>
      </c>
      <c r="H245" s="33" t="s">
        <v>35</v>
      </c>
      <c r="I245" s="34" t="s">
        <v>450</v>
      </c>
      <c r="J245" s="35" t="s">
        <v>47</v>
      </c>
      <c r="K245" s="33">
        <v>3</v>
      </c>
      <c r="L245" s="33">
        <v>3</v>
      </c>
      <c r="M245" s="33">
        <v>3</v>
      </c>
      <c r="N245" s="33">
        <v>3</v>
      </c>
      <c r="O245" s="33">
        <v>3</v>
      </c>
      <c r="P245" s="33">
        <v>2</v>
      </c>
      <c r="Q245" s="33">
        <f t="shared" si="175"/>
        <v>17</v>
      </c>
      <c r="R245" s="36">
        <v>17000</v>
      </c>
      <c r="S245" s="36">
        <f t="shared" si="176"/>
        <v>51000</v>
      </c>
      <c r="T245" s="36">
        <f t="shared" si="177"/>
        <v>51000</v>
      </c>
      <c r="U245" s="36">
        <f t="shared" si="178"/>
        <v>51000</v>
      </c>
      <c r="V245" s="36">
        <f t="shared" si="179"/>
        <v>51000</v>
      </c>
      <c r="W245" s="36">
        <f t="shared" si="180"/>
        <v>51000</v>
      </c>
      <c r="X245" s="36">
        <f t="shared" si="181"/>
        <v>34000</v>
      </c>
      <c r="Y245" s="36">
        <f t="shared" si="182"/>
        <v>289000</v>
      </c>
      <c r="Z245" s="33" t="s">
        <v>68</v>
      </c>
      <c r="AA245" s="33" t="s">
        <v>39</v>
      </c>
      <c r="AB245" s="33" t="s">
        <v>40</v>
      </c>
      <c r="AC245" s="22">
        <f t="shared" si="183"/>
        <v>0</v>
      </c>
    </row>
    <row r="246" spans="1:29" ht="15.75" customHeight="1">
      <c r="A246" s="44">
        <v>237</v>
      </c>
      <c r="B246" s="74"/>
      <c r="C246" s="75"/>
      <c r="D246" s="33" t="s">
        <v>448</v>
      </c>
      <c r="E246" s="33" t="s">
        <v>448</v>
      </c>
      <c r="F246" s="33" t="s">
        <v>448</v>
      </c>
      <c r="G246" s="33" t="s">
        <v>449</v>
      </c>
      <c r="H246" s="33" t="s">
        <v>35</v>
      </c>
      <c r="I246" s="34" t="s">
        <v>451</v>
      </c>
      <c r="J246" s="35" t="s">
        <v>47</v>
      </c>
      <c r="K246" s="33">
        <v>3</v>
      </c>
      <c r="L246" s="33">
        <v>3</v>
      </c>
      <c r="M246" s="33">
        <v>2</v>
      </c>
      <c r="N246" s="33">
        <v>2</v>
      </c>
      <c r="O246" s="33">
        <v>2</v>
      </c>
      <c r="P246" s="33">
        <v>0</v>
      </c>
      <c r="Q246" s="33">
        <f t="shared" si="175"/>
        <v>12</v>
      </c>
      <c r="R246" s="36">
        <v>15000</v>
      </c>
      <c r="S246" s="36">
        <f t="shared" si="176"/>
        <v>45000</v>
      </c>
      <c r="T246" s="36">
        <f t="shared" si="177"/>
        <v>45000</v>
      </c>
      <c r="U246" s="36">
        <f t="shared" si="178"/>
        <v>30000</v>
      </c>
      <c r="V246" s="36">
        <f t="shared" si="179"/>
        <v>30000</v>
      </c>
      <c r="W246" s="36">
        <f t="shared" si="180"/>
        <v>30000</v>
      </c>
      <c r="X246" s="36">
        <f t="shared" si="181"/>
        <v>0</v>
      </c>
      <c r="Y246" s="36">
        <f t="shared" si="182"/>
        <v>180000</v>
      </c>
      <c r="Z246" s="33" t="s">
        <v>68</v>
      </c>
      <c r="AA246" s="33" t="s">
        <v>39</v>
      </c>
      <c r="AB246" s="33" t="s">
        <v>40</v>
      </c>
      <c r="AC246" s="22">
        <f t="shared" si="183"/>
        <v>0</v>
      </c>
    </row>
    <row r="247" spans="1:29" ht="15.75" customHeight="1">
      <c r="A247" s="44">
        <v>238</v>
      </c>
      <c r="B247" s="74"/>
      <c r="C247" s="75"/>
      <c r="D247" s="33" t="s">
        <v>448</v>
      </c>
      <c r="E247" s="33" t="s">
        <v>448</v>
      </c>
      <c r="F247" s="33" t="s">
        <v>448</v>
      </c>
      <c r="G247" s="33" t="s">
        <v>449</v>
      </c>
      <c r="H247" s="33" t="s">
        <v>35</v>
      </c>
      <c r="I247" s="34" t="s">
        <v>452</v>
      </c>
      <c r="J247" s="35" t="s">
        <v>47</v>
      </c>
      <c r="K247" s="33">
        <v>7</v>
      </c>
      <c r="L247" s="33">
        <v>6</v>
      </c>
      <c r="M247" s="33">
        <v>6</v>
      </c>
      <c r="N247" s="33">
        <v>6</v>
      </c>
      <c r="O247" s="33">
        <v>6</v>
      </c>
      <c r="P247" s="33">
        <v>6</v>
      </c>
      <c r="Q247" s="33">
        <f t="shared" si="175"/>
        <v>37</v>
      </c>
      <c r="R247" s="36">
        <v>2250</v>
      </c>
      <c r="S247" s="36">
        <f t="shared" si="176"/>
        <v>15750</v>
      </c>
      <c r="T247" s="36">
        <f t="shared" si="177"/>
        <v>13500</v>
      </c>
      <c r="U247" s="36">
        <f t="shared" si="178"/>
        <v>13500</v>
      </c>
      <c r="V247" s="36">
        <f t="shared" si="179"/>
        <v>13500</v>
      </c>
      <c r="W247" s="36">
        <f t="shared" si="180"/>
        <v>13500</v>
      </c>
      <c r="X247" s="36">
        <f t="shared" si="181"/>
        <v>13500</v>
      </c>
      <c r="Y247" s="36">
        <f t="shared" si="182"/>
        <v>83250</v>
      </c>
      <c r="Z247" s="33" t="s">
        <v>38</v>
      </c>
      <c r="AA247" s="33" t="s">
        <v>39</v>
      </c>
      <c r="AB247" s="33" t="s">
        <v>40</v>
      </c>
      <c r="AC247" s="22">
        <f t="shared" si="183"/>
        <v>0</v>
      </c>
    </row>
    <row r="248" spans="1:29" ht="15.75" customHeight="1">
      <c r="A248" s="44">
        <v>239</v>
      </c>
      <c r="B248" s="74"/>
      <c r="C248" s="75"/>
      <c r="D248" s="33" t="s">
        <v>448</v>
      </c>
      <c r="E248" s="33" t="s">
        <v>448</v>
      </c>
      <c r="F248" s="33" t="s">
        <v>448</v>
      </c>
      <c r="G248" s="33" t="s">
        <v>449</v>
      </c>
      <c r="H248" s="33" t="s">
        <v>35</v>
      </c>
      <c r="I248" s="34" t="s">
        <v>453</v>
      </c>
      <c r="J248" s="35" t="s">
        <v>47</v>
      </c>
      <c r="K248" s="33">
        <v>6</v>
      </c>
      <c r="L248" s="33">
        <v>6</v>
      </c>
      <c r="M248" s="33">
        <v>6</v>
      </c>
      <c r="N248" s="33">
        <v>6</v>
      </c>
      <c r="O248" s="33">
        <v>6</v>
      </c>
      <c r="P248" s="33">
        <v>6</v>
      </c>
      <c r="Q248" s="33">
        <f t="shared" si="175"/>
        <v>36</v>
      </c>
      <c r="R248" s="36">
        <v>1500</v>
      </c>
      <c r="S248" s="36">
        <f t="shared" si="176"/>
        <v>9000</v>
      </c>
      <c r="T248" s="36">
        <f t="shared" si="177"/>
        <v>9000</v>
      </c>
      <c r="U248" s="36">
        <f t="shared" si="178"/>
        <v>9000</v>
      </c>
      <c r="V248" s="36">
        <f t="shared" si="179"/>
        <v>9000</v>
      </c>
      <c r="W248" s="36">
        <f t="shared" si="180"/>
        <v>9000</v>
      </c>
      <c r="X248" s="36">
        <f t="shared" si="181"/>
        <v>9000</v>
      </c>
      <c r="Y248" s="36">
        <f t="shared" si="182"/>
        <v>54000</v>
      </c>
      <c r="Z248" s="33" t="s">
        <v>38</v>
      </c>
      <c r="AA248" s="33" t="s">
        <v>39</v>
      </c>
      <c r="AB248" s="33" t="s">
        <v>40</v>
      </c>
      <c r="AC248" s="22">
        <f t="shared" si="183"/>
        <v>0</v>
      </c>
    </row>
    <row r="249" spans="1:29" ht="15.75" customHeight="1">
      <c r="A249" s="44">
        <v>240</v>
      </c>
      <c r="B249" s="74"/>
      <c r="C249" s="75"/>
      <c r="D249" s="33" t="s">
        <v>448</v>
      </c>
      <c r="E249" s="33" t="s">
        <v>448</v>
      </c>
      <c r="F249" s="33" t="s">
        <v>448</v>
      </c>
      <c r="G249" s="33" t="s">
        <v>449</v>
      </c>
      <c r="H249" s="33" t="s">
        <v>35</v>
      </c>
      <c r="I249" s="34" t="s">
        <v>454</v>
      </c>
      <c r="J249" s="35" t="s">
        <v>47</v>
      </c>
      <c r="K249" s="33">
        <v>12</v>
      </c>
      <c r="L249" s="33">
        <v>12</v>
      </c>
      <c r="M249" s="33">
        <v>12</v>
      </c>
      <c r="N249" s="33">
        <v>12</v>
      </c>
      <c r="O249" s="33">
        <v>12</v>
      </c>
      <c r="P249" s="33">
        <v>12</v>
      </c>
      <c r="Q249" s="33">
        <f t="shared" si="175"/>
        <v>72</v>
      </c>
      <c r="R249" s="36">
        <v>2250</v>
      </c>
      <c r="S249" s="36">
        <f t="shared" si="176"/>
        <v>27000</v>
      </c>
      <c r="T249" s="36">
        <f t="shared" si="177"/>
        <v>27000</v>
      </c>
      <c r="U249" s="36">
        <f t="shared" si="178"/>
        <v>27000</v>
      </c>
      <c r="V249" s="36">
        <f t="shared" si="179"/>
        <v>27000</v>
      </c>
      <c r="W249" s="36">
        <f t="shared" si="180"/>
        <v>27000</v>
      </c>
      <c r="X249" s="36">
        <f t="shared" si="181"/>
        <v>27000</v>
      </c>
      <c r="Y249" s="36">
        <f t="shared" si="182"/>
        <v>162000</v>
      </c>
      <c r="Z249" s="33" t="s">
        <v>38</v>
      </c>
      <c r="AA249" s="33" t="s">
        <v>39</v>
      </c>
      <c r="AB249" s="33" t="s">
        <v>40</v>
      </c>
      <c r="AC249" s="22">
        <f t="shared" si="183"/>
        <v>0</v>
      </c>
    </row>
    <row r="250" spans="1:29" ht="15.75" customHeight="1">
      <c r="A250" s="44">
        <v>241</v>
      </c>
      <c r="B250" s="74"/>
      <c r="C250" s="75"/>
      <c r="D250" s="33" t="s">
        <v>448</v>
      </c>
      <c r="E250" s="33" t="s">
        <v>448</v>
      </c>
      <c r="F250" s="33" t="s">
        <v>448</v>
      </c>
      <c r="G250" s="33" t="s">
        <v>449</v>
      </c>
      <c r="H250" s="33" t="s">
        <v>35</v>
      </c>
      <c r="I250" s="34" t="s">
        <v>455</v>
      </c>
      <c r="J250" s="35" t="s">
        <v>47</v>
      </c>
      <c r="K250" s="33">
        <v>12</v>
      </c>
      <c r="L250" s="33">
        <v>12</v>
      </c>
      <c r="M250" s="33">
        <v>12</v>
      </c>
      <c r="N250" s="33">
        <v>12</v>
      </c>
      <c r="O250" s="33">
        <v>12</v>
      </c>
      <c r="P250" s="33">
        <v>12</v>
      </c>
      <c r="Q250" s="33">
        <f t="shared" si="175"/>
        <v>72</v>
      </c>
      <c r="R250" s="36">
        <v>2250</v>
      </c>
      <c r="S250" s="36">
        <f t="shared" si="176"/>
        <v>27000</v>
      </c>
      <c r="T250" s="36">
        <f t="shared" si="177"/>
        <v>27000</v>
      </c>
      <c r="U250" s="36">
        <f t="shared" si="178"/>
        <v>27000</v>
      </c>
      <c r="V250" s="36">
        <f t="shared" si="179"/>
        <v>27000</v>
      </c>
      <c r="W250" s="36">
        <f t="shared" si="180"/>
        <v>27000</v>
      </c>
      <c r="X250" s="36">
        <f t="shared" si="181"/>
        <v>27000</v>
      </c>
      <c r="Y250" s="36">
        <f t="shared" si="182"/>
        <v>162000</v>
      </c>
      <c r="Z250" s="33" t="s">
        <v>38</v>
      </c>
      <c r="AA250" s="33" t="s">
        <v>39</v>
      </c>
      <c r="AB250" s="33" t="s">
        <v>40</v>
      </c>
      <c r="AC250" s="22">
        <f t="shared" si="183"/>
        <v>0</v>
      </c>
    </row>
    <row r="251" spans="1:29" ht="15.75" customHeight="1">
      <c r="A251" s="44">
        <v>242</v>
      </c>
      <c r="B251" s="74"/>
      <c r="C251" s="75"/>
      <c r="D251" s="33" t="s">
        <v>448</v>
      </c>
      <c r="E251" s="33" t="s">
        <v>448</v>
      </c>
      <c r="F251" s="33" t="s">
        <v>448</v>
      </c>
      <c r="G251" s="33" t="s">
        <v>449</v>
      </c>
      <c r="H251" s="33" t="s">
        <v>35</v>
      </c>
      <c r="I251" s="34" t="s">
        <v>456</v>
      </c>
      <c r="J251" s="35" t="s">
        <v>47</v>
      </c>
      <c r="K251" s="33">
        <v>12</v>
      </c>
      <c r="L251" s="33">
        <v>12</v>
      </c>
      <c r="M251" s="33">
        <v>12</v>
      </c>
      <c r="N251" s="33">
        <v>12</v>
      </c>
      <c r="O251" s="33">
        <v>12</v>
      </c>
      <c r="P251" s="33">
        <v>12</v>
      </c>
      <c r="Q251" s="33">
        <f t="shared" si="175"/>
        <v>72</v>
      </c>
      <c r="R251" s="36">
        <v>1500</v>
      </c>
      <c r="S251" s="36">
        <f t="shared" si="176"/>
        <v>18000</v>
      </c>
      <c r="T251" s="36">
        <f t="shared" si="177"/>
        <v>18000</v>
      </c>
      <c r="U251" s="36">
        <f t="shared" si="178"/>
        <v>18000</v>
      </c>
      <c r="V251" s="36">
        <f t="shared" si="179"/>
        <v>18000</v>
      </c>
      <c r="W251" s="36">
        <f t="shared" si="180"/>
        <v>18000</v>
      </c>
      <c r="X251" s="36">
        <f t="shared" si="181"/>
        <v>18000</v>
      </c>
      <c r="Y251" s="36">
        <f t="shared" si="182"/>
        <v>108000</v>
      </c>
      <c r="Z251" s="33" t="s">
        <v>38</v>
      </c>
      <c r="AA251" s="33" t="s">
        <v>39</v>
      </c>
      <c r="AB251" s="33" t="s">
        <v>40</v>
      </c>
      <c r="AC251" s="22">
        <f t="shared" si="183"/>
        <v>0</v>
      </c>
    </row>
    <row r="252" spans="1:29" ht="15.75" customHeight="1">
      <c r="A252" s="44">
        <v>243</v>
      </c>
      <c r="B252" s="74"/>
      <c r="C252" s="75"/>
      <c r="D252" s="33" t="s">
        <v>448</v>
      </c>
      <c r="E252" s="33" t="s">
        <v>448</v>
      </c>
      <c r="F252" s="33" t="s">
        <v>448</v>
      </c>
      <c r="G252" s="33" t="s">
        <v>449</v>
      </c>
      <c r="H252" s="33" t="s">
        <v>35</v>
      </c>
      <c r="I252" s="34" t="s">
        <v>457</v>
      </c>
      <c r="J252" s="35" t="s">
        <v>47</v>
      </c>
      <c r="K252" s="33">
        <v>12</v>
      </c>
      <c r="L252" s="33">
        <v>12</v>
      </c>
      <c r="M252" s="33">
        <v>12</v>
      </c>
      <c r="N252" s="33">
        <v>12</v>
      </c>
      <c r="O252" s="33">
        <v>12</v>
      </c>
      <c r="P252" s="33">
        <v>12</v>
      </c>
      <c r="Q252" s="33">
        <f t="shared" si="175"/>
        <v>72</v>
      </c>
      <c r="R252" s="36">
        <v>2250</v>
      </c>
      <c r="S252" s="36">
        <f t="shared" si="176"/>
        <v>27000</v>
      </c>
      <c r="T252" s="36">
        <f t="shared" si="177"/>
        <v>27000</v>
      </c>
      <c r="U252" s="36">
        <f t="shared" si="178"/>
        <v>27000</v>
      </c>
      <c r="V252" s="36">
        <f t="shared" si="179"/>
        <v>27000</v>
      </c>
      <c r="W252" s="36">
        <f t="shared" si="180"/>
        <v>27000</v>
      </c>
      <c r="X252" s="36">
        <f t="shared" si="181"/>
        <v>27000</v>
      </c>
      <c r="Y252" s="36">
        <f t="shared" si="182"/>
        <v>162000</v>
      </c>
      <c r="Z252" s="33" t="s">
        <v>38</v>
      </c>
      <c r="AA252" s="33" t="s">
        <v>39</v>
      </c>
      <c r="AB252" s="33" t="s">
        <v>40</v>
      </c>
      <c r="AC252" s="22">
        <f t="shared" si="183"/>
        <v>0</v>
      </c>
    </row>
    <row r="253" spans="1:29" ht="15.75" customHeight="1">
      <c r="A253" s="44">
        <v>244</v>
      </c>
      <c r="B253" s="74"/>
      <c r="C253" s="75"/>
      <c r="D253" s="33" t="s">
        <v>448</v>
      </c>
      <c r="E253" s="33" t="s">
        <v>448</v>
      </c>
      <c r="F253" s="33" t="s">
        <v>448</v>
      </c>
      <c r="G253" s="33" t="s">
        <v>449</v>
      </c>
      <c r="H253" s="33" t="s">
        <v>35</v>
      </c>
      <c r="I253" s="34" t="s">
        <v>458</v>
      </c>
      <c r="J253" s="35" t="s">
        <v>47</v>
      </c>
      <c r="K253" s="33">
        <v>12</v>
      </c>
      <c r="L253" s="33">
        <v>12</v>
      </c>
      <c r="M253" s="33">
        <v>12</v>
      </c>
      <c r="N253" s="33">
        <v>12</v>
      </c>
      <c r="O253" s="33">
        <v>12</v>
      </c>
      <c r="P253" s="33">
        <v>12</v>
      </c>
      <c r="Q253" s="33">
        <f t="shared" si="175"/>
        <v>72</v>
      </c>
      <c r="R253" s="36">
        <v>1500</v>
      </c>
      <c r="S253" s="36">
        <f t="shared" si="176"/>
        <v>18000</v>
      </c>
      <c r="T253" s="36">
        <f t="shared" si="177"/>
        <v>18000</v>
      </c>
      <c r="U253" s="36">
        <f t="shared" si="178"/>
        <v>18000</v>
      </c>
      <c r="V253" s="36">
        <f t="shared" si="179"/>
        <v>18000</v>
      </c>
      <c r="W253" s="36">
        <f t="shared" si="180"/>
        <v>18000</v>
      </c>
      <c r="X253" s="36">
        <f t="shared" si="181"/>
        <v>18000</v>
      </c>
      <c r="Y253" s="36">
        <f t="shared" si="182"/>
        <v>108000</v>
      </c>
      <c r="Z253" s="33" t="s">
        <v>38</v>
      </c>
      <c r="AA253" s="33" t="s">
        <v>39</v>
      </c>
      <c r="AB253" s="33" t="s">
        <v>40</v>
      </c>
      <c r="AC253" s="22">
        <f t="shared" si="183"/>
        <v>0</v>
      </c>
    </row>
    <row r="254" spans="1:29" ht="15.75" customHeight="1">
      <c r="A254" s="44">
        <v>245</v>
      </c>
      <c r="B254" s="74"/>
      <c r="C254" s="75"/>
      <c r="D254" s="33" t="s">
        <v>448</v>
      </c>
      <c r="E254" s="33" t="s">
        <v>448</v>
      </c>
      <c r="F254" s="33" t="s">
        <v>448</v>
      </c>
      <c r="G254" s="33" t="s">
        <v>449</v>
      </c>
      <c r="H254" s="33" t="s">
        <v>35</v>
      </c>
      <c r="I254" s="34" t="s">
        <v>459</v>
      </c>
      <c r="J254" s="35" t="s">
        <v>47</v>
      </c>
      <c r="K254" s="33">
        <v>12</v>
      </c>
      <c r="L254" s="33">
        <v>12</v>
      </c>
      <c r="M254" s="33">
        <v>12</v>
      </c>
      <c r="N254" s="33">
        <v>12</v>
      </c>
      <c r="O254" s="33">
        <v>12</v>
      </c>
      <c r="P254" s="33">
        <v>12</v>
      </c>
      <c r="Q254" s="33">
        <f t="shared" si="175"/>
        <v>72</v>
      </c>
      <c r="R254" s="36">
        <v>600</v>
      </c>
      <c r="S254" s="36">
        <f t="shared" si="176"/>
        <v>7200</v>
      </c>
      <c r="T254" s="36">
        <f t="shared" si="177"/>
        <v>7200</v>
      </c>
      <c r="U254" s="36">
        <f t="shared" si="178"/>
        <v>7200</v>
      </c>
      <c r="V254" s="36">
        <f t="shared" si="179"/>
        <v>7200</v>
      </c>
      <c r="W254" s="36">
        <f t="shared" si="180"/>
        <v>7200</v>
      </c>
      <c r="X254" s="36">
        <f t="shared" si="181"/>
        <v>7200</v>
      </c>
      <c r="Y254" s="36">
        <f t="shared" si="182"/>
        <v>43200</v>
      </c>
      <c r="Z254" s="33" t="s">
        <v>38</v>
      </c>
      <c r="AA254" s="33" t="s">
        <v>39</v>
      </c>
      <c r="AB254" s="33" t="s">
        <v>40</v>
      </c>
      <c r="AC254" s="22">
        <f t="shared" si="183"/>
        <v>0</v>
      </c>
    </row>
    <row r="255" spans="1:29" ht="15.75" customHeight="1">
      <c r="A255" s="44">
        <v>246</v>
      </c>
      <c r="B255" s="74"/>
      <c r="C255" s="75"/>
      <c r="D255" s="33" t="s">
        <v>448</v>
      </c>
      <c r="E255" s="33" t="s">
        <v>448</v>
      </c>
      <c r="F255" s="33" t="s">
        <v>448</v>
      </c>
      <c r="G255" s="33" t="s">
        <v>449</v>
      </c>
      <c r="H255" s="33" t="s">
        <v>35</v>
      </c>
      <c r="I255" s="34" t="s">
        <v>460</v>
      </c>
      <c r="J255" s="35" t="s">
        <v>47</v>
      </c>
      <c r="K255" s="33">
        <v>12</v>
      </c>
      <c r="L255" s="33">
        <v>12</v>
      </c>
      <c r="M255" s="33">
        <v>12</v>
      </c>
      <c r="N255" s="33">
        <v>12</v>
      </c>
      <c r="O255" s="33">
        <v>12</v>
      </c>
      <c r="P255" s="33">
        <v>12</v>
      </c>
      <c r="Q255" s="33">
        <f t="shared" si="175"/>
        <v>72</v>
      </c>
      <c r="R255" s="36">
        <v>5000</v>
      </c>
      <c r="S255" s="36">
        <f t="shared" si="176"/>
        <v>60000</v>
      </c>
      <c r="T255" s="36">
        <f t="shared" si="177"/>
        <v>60000</v>
      </c>
      <c r="U255" s="36">
        <f t="shared" si="178"/>
        <v>60000</v>
      </c>
      <c r="V255" s="36">
        <f t="shared" si="179"/>
        <v>60000</v>
      </c>
      <c r="W255" s="36">
        <f t="shared" si="180"/>
        <v>60000</v>
      </c>
      <c r="X255" s="36">
        <f t="shared" si="181"/>
        <v>60000</v>
      </c>
      <c r="Y255" s="36">
        <f t="shared" si="182"/>
        <v>360000</v>
      </c>
      <c r="Z255" s="33" t="s">
        <v>108</v>
      </c>
      <c r="AA255" s="33" t="s">
        <v>39</v>
      </c>
      <c r="AB255" s="33" t="s">
        <v>40</v>
      </c>
      <c r="AC255" s="22">
        <f t="shared" si="183"/>
        <v>0</v>
      </c>
    </row>
    <row r="256" spans="1:29" ht="15.75" customHeight="1">
      <c r="A256" s="44">
        <v>247</v>
      </c>
      <c r="B256" s="74"/>
      <c r="C256" s="75"/>
      <c r="D256" s="33" t="s">
        <v>448</v>
      </c>
      <c r="E256" s="33" t="s">
        <v>448</v>
      </c>
      <c r="F256" s="33" t="s">
        <v>448</v>
      </c>
      <c r="G256" s="33" t="s">
        <v>449</v>
      </c>
      <c r="H256" s="33" t="s">
        <v>74</v>
      </c>
      <c r="I256" s="34" t="s">
        <v>461</v>
      </c>
      <c r="J256" s="35" t="s">
        <v>179</v>
      </c>
      <c r="K256" s="33">
        <v>12</v>
      </c>
      <c r="L256" s="33">
        <v>12</v>
      </c>
      <c r="M256" s="33">
        <v>12</v>
      </c>
      <c r="N256" s="33">
        <v>12</v>
      </c>
      <c r="O256" s="33">
        <v>12</v>
      </c>
      <c r="P256" s="33">
        <v>12</v>
      </c>
      <c r="Q256" s="33">
        <f t="shared" si="175"/>
        <v>72</v>
      </c>
      <c r="R256" s="36">
        <v>2500</v>
      </c>
      <c r="S256" s="36">
        <f t="shared" si="176"/>
        <v>30000</v>
      </c>
      <c r="T256" s="36">
        <f t="shared" si="177"/>
        <v>30000</v>
      </c>
      <c r="U256" s="36">
        <f t="shared" si="178"/>
        <v>30000</v>
      </c>
      <c r="V256" s="36">
        <f t="shared" si="179"/>
        <v>30000</v>
      </c>
      <c r="W256" s="36">
        <f t="shared" si="180"/>
        <v>30000</v>
      </c>
      <c r="X256" s="36">
        <f t="shared" si="181"/>
        <v>30000</v>
      </c>
      <c r="Y256" s="36">
        <f t="shared" si="182"/>
        <v>180000</v>
      </c>
      <c r="Z256" s="33" t="s">
        <v>108</v>
      </c>
      <c r="AA256" s="33" t="s">
        <v>85</v>
      </c>
      <c r="AB256" s="33" t="s">
        <v>74</v>
      </c>
      <c r="AC256" s="22">
        <f t="shared" si="183"/>
        <v>0</v>
      </c>
    </row>
    <row r="257" spans="1:29" ht="15.75" customHeight="1">
      <c r="A257" s="44">
        <v>248</v>
      </c>
      <c r="B257" s="74"/>
      <c r="C257" s="75"/>
      <c r="D257" s="33" t="s">
        <v>448</v>
      </c>
      <c r="E257" s="33" t="s">
        <v>448</v>
      </c>
      <c r="F257" s="33" t="s">
        <v>448</v>
      </c>
      <c r="G257" s="33" t="s">
        <v>449</v>
      </c>
      <c r="H257" s="33" t="s">
        <v>74</v>
      </c>
      <c r="I257" s="34" t="s">
        <v>462</v>
      </c>
      <c r="J257" s="35" t="s">
        <v>47</v>
      </c>
      <c r="K257" s="33">
        <v>1.8</v>
      </c>
      <c r="L257" s="33">
        <v>1.8</v>
      </c>
      <c r="M257" s="33">
        <v>1.8</v>
      </c>
      <c r="N257" s="33">
        <v>1.8</v>
      </c>
      <c r="O257" s="33">
        <v>1.8</v>
      </c>
      <c r="P257" s="33">
        <v>1.8</v>
      </c>
      <c r="Q257" s="33">
        <f t="shared" si="175"/>
        <v>10.8</v>
      </c>
      <c r="R257" s="36">
        <v>2100</v>
      </c>
      <c r="S257" s="36">
        <f t="shared" si="176"/>
        <v>3780</v>
      </c>
      <c r="T257" s="36">
        <f t="shared" si="177"/>
        <v>3780</v>
      </c>
      <c r="U257" s="36">
        <f t="shared" si="178"/>
        <v>3780</v>
      </c>
      <c r="V257" s="36">
        <f t="shared" si="179"/>
        <v>3780</v>
      </c>
      <c r="W257" s="36">
        <f t="shared" si="180"/>
        <v>3780</v>
      </c>
      <c r="X257" s="36">
        <f t="shared" si="181"/>
        <v>3780</v>
      </c>
      <c r="Y257" s="36">
        <f t="shared" si="182"/>
        <v>22680</v>
      </c>
      <c r="Z257" s="33" t="s">
        <v>68</v>
      </c>
      <c r="AA257" s="33" t="s">
        <v>85</v>
      </c>
      <c r="AB257" s="33" t="s">
        <v>74</v>
      </c>
      <c r="AC257" s="22">
        <f t="shared" si="183"/>
        <v>0</v>
      </c>
    </row>
    <row r="258" spans="1:29" ht="15.75" customHeight="1">
      <c r="A258" s="44">
        <v>249</v>
      </c>
      <c r="B258" s="74"/>
      <c r="C258" s="75"/>
      <c r="D258" s="33" t="s">
        <v>448</v>
      </c>
      <c r="E258" s="33" t="s">
        <v>448</v>
      </c>
      <c r="F258" s="33" t="s">
        <v>448</v>
      </c>
      <c r="G258" s="33" t="s">
        <v>449</v>
      </c>
      <c r="H258" s="33" t="s">
        <v>138</v>
      </c>
      <c r="I258" s="34" t="s">
        <v>463</v>
      </c>
      <c r="J258" s="35" t="s">
        <v>47</v>
      </c>
      <c r="K258" s="33">
        <v>1.8</v>
      </c>
      <c r="L258" s="33">
        <v>1.8</v>
      </c>
      <c r="M258" s="33">
        <v>1.8</v>
      </c>
      <c r="N258" s="33">
        <v>1.8</v>
      </c>
      <c r="O258" s="33">
        <v>1.8</v>
      </c>
      <c r="P258" s="33">
        <v>1.8</v>
      </c>
      <c r="Q258" s="33">
        <f t="shared" si="175"/>
        <v>10.8</v>
      </c>
      <c r="R258" s="36">
        <v>2100</v>
      </c>
      <c r="S258" s="36">
        <f t="shared" si="176"/>
        <v>3780</v>
      </c>
      <c r="T258" s="36">
        <f t="shared" si="177"/>
        <v>3780</v>
      </c>
      <c r="U258" s="36">
        <f t="shared" si="178"/>
        <v>3780</v>
      </c>
      <c r="V258" s="36">
        <f t="shared" si="179"/>
        <v>3780</v>
      </c>
      <c r="W258" s="36">
        <f t="shared" si="180"/>
        <v>3780</v>
      </c>
      <c r="X258" s="36">
        <f t="shared" si="181"/>
        <v>3780</v>
      </c>
      <c r="Y258" s="36">
        <f t="shared" si="182"/>
        <v>22680</v>
      </c>
      <c r="Z258" s="33" t="s">
        <v>68</v>
      </c>
      <c r="AA258" s="33" t="s">
        <v>85</v>
      </c>
      <c r="AB258" s="33" t="s">
        <v>138</v>
      </c>
      <c r="AC258" s="22">
        <f t="shared" si="183"/>
        <v>0</v>
      </c>
    </row>
    <row r="259" spans="1:29" ht="15.75" customHeight="1">
      <c r="A259" s="44">
        <v>250</v>
      </c>
      <c r="B259" s="74"/>
      <c r="C259" s="75"/>
      <c r="D259" s="33" t="s">
        <v>448</v>
      </c>
      <c r="E259" s="33" t="s">
        <v>448</v>
      </c>
      <c r="F259" s="33" t="s">
        <v>448</v>
      </c>
      <c r="G259" s="33" t="s">
        <v>449</v>
      </c>
      <c r="H259" s="33" t="s">
        <v>74</v>
      </c>
      <c r="I259" s="34" t="s">
        <v>464</v>
      </c>
      <c r="J259" s="35" t="s">
        <v>47</v>
      </c>
      <c r="K259" s="33">
        <v>1.8</v>
      </c>
      <c r="L259" s="33">
        <v>1.8</v>
      </c>
      <c r="M259" s="33">
        <v>1.8</v>
      </c>
      <c r="N259" s="33">
        <v>1.8</v>
      </c>
      <c r="O259" s="33">
        <v>1.8</v>
      </c>
      <c r="P259" s="33">
        <v>1.8</v>
      </c>
      <c r="Q259" s="33">
        <f t="shared" si="175"/>
        <v>10.8</v>
      </c>
      <c r="R259" s="36">
        <v>4800</v>
      </c>
      <c r="S259" s="36">
        <f t="shared" si="176"/>
        <v>8640</v>
      </c>
      <c r="T259" s="36">
        <f t="shared" si="177"/>
        <v>8640</v>
      </c>
      <c r="U259" s="36">
        <f t="shared" si="178"/>
        <v>8640</v>
      </c>
      <c r="V259" s="36">
        <f t="shared" si="179"/>
        <v>8640</v>
      </c>
      <c r="W259" s="36">
        <f t="shared" si="180"/>
        <v>8640</v>
      </c>
      <c r="X259" s="36">
        <f t="shared" si="181"/>
        <v>8640</v>
      </c>
      <c r="Y259" s="36">
        <f t="shared" si="182"/>
        <v>51840</v>
      </c>
      <c r="Z259" s="33" t="s">
        <v>68</v>
      </c>
      <c r="AA259" s="33" t="s">
        <v>85</v>
      </c>
      <c r="AB259" s="33" t="s">
        <v>74</v>
      </c>
      <c r="AC259" s="22">
        <f t="shared" si="183"/>
        <v>0</v>
      </c>
    </row>
    <row r="260" spans="1:29" ht="15.75" customHeight="1">
      <c r="A260" s="44">
        <v>251</v>
      </c>
      <c r="B260" s="74"/>
      <c r="C260" s="75"/>
      <c r="D260" s="43" t="s">
        <v>448</v>
      </c>
      <c r="E260" s="43" t="s">
        <v>448</v>
      </c>
      <c r="F260" s="33" t="s">
        <v>448</v>
      </c>
      <c r="G260" s="33" t="s">
        <v>449</v>
      </c>
      <c r="H260" s="33" t="s">
        <v>138</v>
      </c>
      <c r="I260" s="34" t="s">
        <v>465</v>
      </c>
      <c r="J260" s="35" t="s">
        <v>47</v>
      </c>
      <c r="K260" s="33">
        <v>1.8</v>
      </c>
      <c r="L260" s="33">
        <v>1.8</v>
      </c>
      <c r="M260" s="33">
        <v>1.8</v>
      </c>
      <c r="N260" s="33">
        <v>1.8</v>
      </c>
      <c r="O260" s="33">
        <v>1.8</v>
      </c>
      <c r="P260" s="33">
        <v>1.8</v>
      </c>
      <c r="Q260" s="33">
        <f t="shared" si="175"/>
        <v>10.8</v>
      </c>
      <c r="R260" s="36">
        <v>4800</v>
      </c>
      <c r="S260" s="36">
        <f t="shared" si="176"/>
        <v>8640</v>
      </c>
      <c r="T260" s="36">
        <f t="shared" si="177"/>
        <v>8640</v>
      </c>
      <c r="U260" s="36">
        <f t="shared" si="178"/>
        <v>8640</v>
      </c>
      <c r="V260" s="36">
        <f t="shared" si="179"/>
        <v>8640</v>
      </c>
      <c r="W260" s="36">
        <f t="shared" si="180"/>
        <v>8640</v>
      </c>
      <c r="X260" s="36">
        <f t="shared" si="181"/>
        <v>8640</v>
      </c>
      <c r="Y260" s="36">
        <f t="shared" si="182"/>
        <v>51840</v>
      </c>
      <c r="Z260" s="33" t="s">
        <v>68</v>
      </c>
      <c r="AA260" s="33" t="s">
        <v>85</v>
      </c>
      <c r="AB260" s="33" t="s">
        <v>138</v>
      </c>
      <c r="AC260" s="22">
        <f t="shared" si="183"/>
        <v>0</v>
      </c>
    </row>
    <row r="261" spans="1:29" ht="18">
      <c r="G261" s="29" t="s">
        <v>466</v>
      </c>
      <c r="H261" s="29" t="s">
        <v>35</v>
      </c>
      <c r="I261" s="30"/>
      <c r="J261" s="31"/>
      <c r="K261" s="29"/>
      <c r="L261" s="29"/>
      <c r="M261" s="29"/>
      <c r="N261" s="29"/>
      <c r="O261" s="29"/>
      <c r="P261" s="29"/>
      <c r="Q261" s="29"/>
      <c r="R261" s="32"/>
      <c r="S261" s="32">
        <f>S264-S263</f>
        <v>3986902.5</v>
      </c>
      <c r="T261" s="32">
        <f t="shared" ref="T261:Y261" si="195">T264-T263</f>
        <v>9913291.5</v>
      </c>
      <c r="U261" s="32">
        <f t="shared" si="195"/>
        <v>8105494.5</v>
      </c>
      <c r="V261" s="32">
        <f t="shared" si="195"/>
        <v>4574439.5</v>
      </c>
      <c r="W261" s="32">
        <f t="shared" si="195"/>
        <v>4031744</v>
      </c>
      <c r="X261" s="32">
        <f t="shared" si="195"/>
        <v>3908659</v>
      </c>
      <c r="Y261" s="32">
        <f t="shared" si="195"/>
        <v>34520531</v>
      </c>
    </row>
    <row r="262" spans="1:29" ht="18">
      <c r="G262" s="29" t="s">
        <v>467</v>
      </c>
      <c r="H262" s="29" t="s">
        <v>35</v>
      </c>
      <c r="I262" s="30"/>
      <c r="J262" s="31"/>
      <c r="K262" s="29"/>
      <c r="L262" s="29"/>
      <c r="M262" s="29"/>
      <c r="N262" s="29"/>
      <c r="O262" s="29"/>
      <c r="P262" s="29"/>
      <c r="Q262" s="29"/>
      <c r="R262" s="32"/>
      <c r="S262" s="32">
        <f>SUMIFS(S$4:S$260,$H$4:$H$260,$H263,$F4:$F260,#REF!)</f>
        <v>0</v>
      </c>
      <c r="T262" s="32">
        <f>SUMIFS(T$4:T$260,$H$4:$H$260,$H263,$F4:$F260,#REF!)</f>
        <v>0</v>
      </c>
      <c r="U262" s="32">
        <f>SUMIFS(U$4:U$260,$H$4:$H$260,$H263,$F4:$F260,#REF!)</f>
        <v>0</v>
      </c>
      <c r="V262" s="32">
        <f>SUMIFS(V$4:V$260,$H$4:$H$260,$H263,$F4:$F260,#REF!)</f>
        <v>0</v>
      </c>
      <c r="W262" s="32">
        <f>SUMIFS(W$4:W$260,$H$4:$H$260,$H263,$F4:$F260,#REF!)</f>
        <v>0</v>
      </c>
      <c r="X262" s="32">
        <f>SUMIFS(X$4:X$260,$H$4:$H$260,$H263,$F4:$F260,#REF!)</f>
        <v>0</v>
      </c>
      <c r="Y262" s="32">
        <f>SUMIFS(Y$4:Y$260,$H$4:$H$260,$H263,$F4:$F260,#REF!)</f>
        <v>0</v>
      </c>
    </row>
    <row r="263" spans="1:29" ht="18">
      <c r="G263" s="29" t="s">
        <v>468</v>
      </c>
      <c r="H263" s="29" t="s">
        <v>35</v>
      </c>
      <c r="I263" s="30"/>
      <c r="J263" s="31"/>
      <c r="K263" s="29"/>
      <c r="L263" s="29"/>
      <c r="M263" s="29"/>
      <c r="N263" s="29"/>
      <c r="O263" s="29"/>
      <c r="P263" s="29"/>
      <c r="Q263" s="29"/>
      <c r="R263" s="32"/>
      <c r="S263" s="32">
        <f t="shared" ref="S263:Y263" si="196">SUMIFS(S$4:S$260,$H$4:$H$260,$H263,$F4:$F260,$F$260)</f>
        <v>304950</v>
      </c>
      <c r="T263" s="32">
        <f t="shared" si="196"/>
        <v>302700</v>
      </c>
      <c r="U263" s="32">
        <f t="shared" si="196"/>
        <v>287700</v>
      </c>
      <c r="V263" s="32">
        <f t="shared" si="196"/>
        <v>287700</v>
      </c>
      <c r="W263" s="32">
        <f t="shared" si="196"/>
        <v>287700</v>
      </c>
      <c r="X263" s="32">
        <f t="shared" si="196"/>
        <v>240700</v>
      </c>
      <c r="Y263" s="32">
        <f t="shared" si="196"/>
        <v>1711450</v>
      </c>
    </row>
    <row r="264" spans="1:29" ht="18">
      <c r="G264" s="29" t="s">
        <v>469</v>
      </c>
      <c r="H264" s="29" t="s">
        <v>35</v>
      </c>
      <c r="I264" s="30"/>
      <c r="J264" s="31"/>
      <c r="K264" s="29"/>
      <c r="L264" s="29"/>
      <c r="M264" s="29"/>
      <c r="N264" s="29"/>
      <c r="O264" s="29"/>
      <c r="P264" s="29"/>
      <c r="Q264" s="29"/>
      <c r="R264" s="32"/>
      <c r="S264" s="32">
        <f t="shared" ref="S264:Y264" si="197">SUMIF($H$4:$H$260,$H264,S$4:S$260)</f>
        <v>4291852.5</v>
      </c>
      <c r="T264" s="32">
        <f t="shared" si="197"/>
        <v>10215991.5</v>
      </c>
      <c r="U264" s="32">
        <f t="shared" si="197"/>
        <v>8393194.5</v>
      </c>
      <c r="V264" s="32">
        <f t="shared" si="197"/>
        <v>4862139.5</v>
      </c>
      <c r="W264" s="32">
        <f t="shared" si="197"/>
        <v>4319444</v>
      </c>
      <c r="X264" s="32">
        <f t="shared" si="197"/>
        <v>4149359</v>
      </c>
      <c r="Y264" s="32">
        <f t="shared" si="197"/>
        <v>36231981</v>
      </c>
    </row>
    <row r="265" spans="1:29" ht="18">
      <c r="G265" s="29" t="s">
        <v>466</v>
      </c>
      <c r="H265" s="29" t="s">
        <v>74</v>
      </c>
      <c r="I265" s="30"/>
      <c r="J265" s="31"/>
      <c r="K265" s="29"/>
      <c r="L265" s="29"/>
      <c r="M265" s="29"/>
      <c r="N265" s="29"/>
      <c r="O265" s="29"/>
      <c r="P265" s="29"/>
      <c r="Q265" s="29"/>
      <c r="R265" s="32"/>
      <c r="S265" s="32">
        <f>S268-S267</f>
        <v>347250</v>
      </c>
      <c r="T265" s="32">
        <f t="shared" ref="T265" si="198">T268-T267</f>
        <v>622146</v>
      </c>
      <c r="U265" s="32">
        <f t="shared" ref="U265" si="199">U268-U267</f>
        <v>622146</v>
      </c>
      <c r="V265" s="32">
        <f t="shared" ref="V265" si="200">V268-V267</f>
        <v>622146</v>
      </c>
      <c r="W265" s="32">
        <f t="shared" ref="W265" si="201">W268-W267</f>
        <v>617646</v>
      </c>
      <c r="X265" s="32">
        <f t="shared" ref="X265" si="202">X268-X267</f>
        <v>604146</v>
      </c>
      <c r="Y265" s="32">
        <f t="shared" ref="Y265" si="203">Y268-Y267</f>
        <v>3435480</v>
      </c>
    </row>
    <row r="266" spans="1:29" ht="18">
      <c r="G266" s="29" t="s">
        <v>467</v>
      </c>
      <c r="H266" s="29" t="s">
        <v>74</v>
      </c>
      <c r="I266" s="30"/>
      <c r="J266" s="31"/>
      <c r="K266" s="29"/>
      <c r="L266" s="29"/>
      <c r="M266" s="29"/>
      <c r="N266" s="29"/>
      <c r="O266" s="29"/>
      <c r="P266" s="29"/>
      <c r="Q266" s="29"/>
      <c r="R266" s="32"/>
      <c r="S266" s="32">
        <f>SUMIFS(S$4:S$260,$H$4:$H$260,$H267,$F4:$F260,#REF!)</f>
        <v>0</v>
      </c>
      <c r="T266" s="32">
        <f>SUMIFS(T$4:T$260,$H$4:$H$260,$H267,$F4:$F260,#REF!)</f>
        <v>0</v>
      </c>
      <c r="U266" s="32">
        <f>SUMIFS(U$4:U$260,$H$4:$H$260,$H267,$F4:$F260,#REF!)</f>
        <v>0</v>
      </c>
      <c r="V266" s="32">
        <f>SUMIFS(V$4:V$260,$H$4:$H$260,$H267,$F4:$F260,#REF!)</f>
        <v>0</v>
      </c>
      <c r="W266" s="32">
        <f>SUMIFS(W$4:W$260,$H$4:$H$260,$H267,$F4:$F260,#REF!)</f>
        <v>0</v>
      </c>
      <c r="X266" s="32">
        <f>SUMIFS(X$4:X$260,$H$4:$H$260,$H267,$F4:$F260,#REF!)</f>
        <v>0</v>
      </c>
      <c r="Y266" s="32">
        <f>SUMIFS(Y$4:Y$260,$H$4:$H$260,$H267,$F4:$F260,#REF!)</f>
        <v>0</v>
      </c>
    </row>
    <row r="267" spans="1:29" ht="18">
      <c r="G267" s="29" t="s">
        <v>468</v>
      </c>
      <c r="H267" s="29" t="s">
        <v>74</v>
      </c>
      <c r="I267" s="30"/>
      <c r="J267" s="31"/>
      <c r="K267" s="29"/>
      <c r="L267" s="29"/>
      <c r="M267" s="29"/>
      <c r="N267" s="29"/>
      <c r="O267" s="29"/>
      <c r="P267" s="29"/>
      <c r="Q267" s="29"/>
      <c r="R267" s="32"/>
      <c r="S267" s="32">
        <f t="shared" ref="S267:Y267" si="204">SUMIFS(S$4:S$260,$H$4:$H$260,$H267,$F4:$F260,$F$260)</f>
        <v>42420</v>
      </c>
      <c r="T267" s="32">
        <f t="shared" si="204"/>
        <v>42420</v>
      </c>
      <c r="U267" s="32">
        <f t="shared" si="204"/>
        <v>42420</v>
      </c>
      <c r="V267" s="32">
        <f t="shared" si="204"/>
        <v>42420</v>
      </c>
      <c r="W267" s="32">
        <f t="shared" si="204"/>
        <v>42420</v>
      </c>
      <c r="X267" s="32">
        <f t="shared" si="204"/>
        <v>42420</v>
      </c>
      <c r="Y267" s="32">
        <f t="shared" si="204"/>
        <v>254520</v>
      </c>
    </row>
    <row r="268" spans="1:29" ht="18">
      <c r="G268" s="29" t="s">
        <v>469</v>
      </c>
      <c r="H268" s="29" t="s">
        <v>74</v>
      </c>
      <c r="I268" s="30"/>
      <c r="J268" s="31"/>
      <c r="K268" s="29"/>
      <c r="L268" s="29"/>
      <c r="M268" s="29"/>
      <c r="N268" s="29"/>
      <c r="O268" s="29"/>
      <c r="P268" s="29"/>
      <c r="Q268" s="29"/>
      <c r="R268" s="32"/>
      <c r="S268" s="32">
        <f t="shared" ref="S268:Y268" si="205">SUMIF($H$4:$H$260,$H268,S$4:S$260)</f>
        <v>389670</v>
      </c>
      <c r="T268" s="32">
        <f t="shared" si="205"/>
        <v>664566</v>
      </c>
      <c r="U268" s="32">
        <f t="shared" si="205"/>
        <v>664566</v>
      </c>
      <c r="V268" s="32">
        <f t="shared" si="205"/>
        <v>664566</v>
      </c>
      <c r="W268" s="32">
        <f t="shared" si="205"/>
        <v>660066</v>
      </c>
      <c r="X268" s="32">
        <f t="shared" si="205"/>
        <v>646566</v>
      </c>
      <c r="Y268" s="32">
        <f t="shared" si="205"/>
        <v>3690000</v>
      </c>
    </row>
    <row r="269" spans="1:29" ht="18">
      <c r="G269" s="29" t="s">
        <v>466</v>
      </c>
      <c r="H269" s="29" t="s">
        <v>138</v>
      </c>
      <c r="I269" s="30"/>
      <c r="J269" s="31"/>
      <c r="K269" s="29"/>
      <c r="L269" s="29"/>
      <c r="M269" s="29"/>
      <c r="N269" s="29"/>
      <c r="O269" s="29"/>
      <c r="P269" s="29"/>
      <c r="Q269" s="29"/>
      <c r="R269" s="32"/>
      <c r="S269" s="32">
        <f>S272-S271</f>
        <v>315000</v>
      </c>
      <c r="T269" s="32">
        <f t="shared" ref="T269" si="206">T272-T271</f>
        <v>380750</v>
      </c>
      <c r="U269" s="32">
        <f t="shared" ref="U269" si="207">U272-U271</f>
        <v>378050</v>
      </c>
      <c r="V269" s="32">
        <f t="shared" ref="V269" si="208">V272-V271</f>
        <v>372200</v>
      </c>
      <c r="W269" s="32">
        <f t="shared" ref="W269" si="209">W272-W271</f>
        <v>370850</v>
      </c>
      <c r="X269" s="32">
        <f t="shared" ref="X269" si="210">X272-X271</f>
        <v>366879.83000000007</v>
      </c>
      <c r="Y269" s="32">
        <f t="shared" ref="Y269" si="211">Y272-Y271</f>
        <v>2183729.8299999996</v>
      </c>
    </row>
    <row r="270" spans="1:29" ht="18">
      <c r="G270" s="29" t="s">
        <v>467</v>
      </c>
      <c r="H270" s="29" t="s">
        <v>138</v>
      </c>
      <c r="I270" s="30"/>
      <c r="J270" s="31"/>
      <c r="K270" s="29"/>
      <c r="L270" s="29"/>
      <c r="M270" s="29"/>
      <c r="N270" s="29"/>
      <c r="O270" s="29"/>
      <c r="P270" s="29"/>
      <c r="Q270" s="29"/>
      <c r="R270" s="32"/>
      <c r="S270" s="32">
        <f>SUMIFS(S$4:S$260,$H$4:$H$260,$H271,$F4:$F260,#REF!)</f>
        <v>0</v>
      </c>
      <c r="T270" s="32">
        <f>SUMIFS(T$4:T$260,$H$4:$H$260,$H271,$F4:$F260,#REF!)</f>
        <v>0</v>
      </c>
      <c r="U270" s="32">
        <f>SUMIFS(U$4:U$260,$H$4:$H$260,$H271,$F4:$F260,#REF!)</f>
        <v>0</v>
      </c>
      <c r="V270" s="32">
        <f>SUMIFS(V$4:V$260,$H$4:$H$260,$H271,$F4:$F260,#REF!)</f>
        <v>0</v>
      </c>
      <c r="W270" s="32">
        <f>SUMIFS(W$4:W$260,$H$4:$H$260,$H271,$F4:$F260,#REF!)</f>
        <v>0</v>
      </c>
      <c r="X270" s="32">
        <f>SUMIFS(X$4:X$260,$H$4:$H$260,$H271,$F4:$F260,#REF!)</f>
        <v>0</v>
      </c>
      <c r="Y270" s="32">
        <f>SUMIFS(Y$4:Y$260,$H$4:$H$260,$H271,$F4:$F260,#REF!)</f>
        <v>0</v>
      </c>
    </row>
    <row r="271" spans="1:29" ht="18">
      <c r="G271" s="29" t="s">
        <v>468</v>
      </c>
      <c r="H271" s="29" t="s">
        <v>138</v>
      </c>
      <c r="I271" s="30"/>
      <c r="J271" s="31"/>
      <c r="K271" s="29"/>
      <c r="L271" s="29"/>
      <c r="M271" s="29"/>
      <c r="N271" s="29"/>
      <c r="O271" s="29"/>
      <c r="P271" s="29"/>
      <c r="Q271" s="29"/>
      <c r="R271" s="32"/>
      <c r="S271" s="32">
        <f t="shared" ref="S271:Y271" si="212">SUMIFS(S$4:S$260,$H$4:$H$260,$H271,$F4:$F260,$F$260)</f>
        <v>12420</v>
      </c>
      <c r="T271" s="32">
        <f t="shared" si="212"/>
        <v>12420</v>
      </c>
      <c r="U271" s="32">
        <f t="shared" si="212"/>
        <v>12420</v>
      </c>
      <c r="V271" s="32">
        <f t="shared" si="212"/>
        <v>12420</v>
      </c>
      <c r="W271" s="32">
        <f t="shared" si="212"/>
        <v>12420</v>
      </c>
      <c r="X271" s="32">
        <f t="shared" si="212"/>
        <v>12420</v>
      </c>
      <c r="Y271" s="32">
        <f t="shared" si="212"/>
        <v>74520</v>
      </c>
    </row>
    <row r="272" spans="1:29" ht="18">
      <c r="G272" s="29" t="s">
        <v>469</v>
      </c>
      <c r="H272" s="29" t="s">
        <v>138</v>
      </c>
      <c r="I272" s="30"/>
      <c r="J272" s="31"/>
      <c r="K272" s="29"/>
      <c r="L272" s="29"/>
      <c r="M272" s="29"/>
      <c r="N272" s="29"/>
      <c r="O272" s="29"/>
      <c r="P272" s="29"/>
      <c r="Q272" s="29"/>
      <c r="R272" s="32"/>
      <c r="S272" s="32">
        <f t="shared" ref="S272:Y272" si="213">SUMIF($H$4:$H$260,$H272,S$4:S$260)</f>
        <v>327420</v>
      </c>
      <c r="T272" s="32">
        <f t="shared" si="213"/>
        <v>393170</v>
      </c>
      <c r="U272" s="32">
        <f t="shared" si="213"/>
        <v>390470</v>
      </c>
      <c r="V272" s="32">
        <f t="shared" si="213"/>
        <v>384620</v>
      </c>
      <c r="W272" s="32">
        <f t="shared" si="213"/>
        <v>383270</v>
      </c>
      <c r="X272" s="32">
        <f t="shared" si="213"/>
        <v>379299.83000000007</v>
      </c>
      <c r="Y272" s="32">
        <f t="shared" si="213"/>
        <v>2258249.8299999996</v>
      </c>
    </row>
    <row r="273" spans="7:26" ht="18">
      <c r="G273" s="29" t="s">
        <v>466</v>
      </c>
      <c r="H273" s="29" t="s">
        <v>40</v>
      </c>
      <c r="I273" s="30"/>
      <c r="J273" s="31"/>
      <c r="K273" s="29"/>
      <c r="L273" s="29"/>
      <c r="M273" s="29"/>
      <c r="N273" s="29"/>
      <c r="O273" s="29"/>
      <c r="P273" s="29"/>
      <c r="Q273" s="29"/>
      <c r="R273" s="32"/>
      <c r="S273" s="32">
        <f>S276-S275</f>
        <v>45000</v>
      </c>
      <c r="T273" s="32">
        <f t="shared" ref="T273" si="214">T276-T275</f>
        <v>159000</v>
      </c>
      <c r="U273" s="32">
        <f t="shared" ref="U273" si="215">U276-U275</f>
        <v>139000</v>
      </c>
      <c r="V273" s="32">
        <f t="shared" ref="V273" si="216">V276-V275</f>
        <v>139000</v>
      </c>
      <c r="W273" s="32">
        <f t="shared" ref="W273" si="217">W276-W275</f>
        <v>94000</v>
      </c>
      <c r="X273" s="32">
        <f t="shared" ref="X273" si="218">X276-X275</f>
        <v>94000</v>
      </c>
      <c r="Y273" s="32">
        <f t="shared" ref="Y273" si="219">Y276-Y275</f>
        <v>670000</v>
      </c>
    </row>
    <row r="274" spans="7:26" ht="18">
      <c r="G274" s="29" t="s">
        <v>467</v>
      </c>
      <c r="H274" s="29" t="s">
        <v>40</v>
      </c>
      <c r="I274" s="30"/>
      <c r="J274" s="31"/>
      <c r="K274" s="29"/>
      <c r="L274" s="29"/>
      <c r="M274" s="29"/>
      <c r="N274" s="29"/>
      <c r="O274" s="29"/>
      <c r="P274" s="29"/>
      <c r="Q274" s="29"/>
      <c r="R274" s="32"/>
      <c r="S274" s="32">
        <f>SUMIFS(S$4:S$260,$H$4:$H$260,$H275,$F4:$F260,#REF!)</f>
        <v>0</v>
      </c>
      <c r="T274" s="32">
        <f>SUMIFS(T$4:T$260,$H$4:$H$260,$H275,$F4:$F260,#REF!)</f>
        <v>0</v>
      </c>
      <c r="U274" s="32">
        <f>SUMIFS(U$4:U$260,$H$4:$H$260,$H275,$F4:$F260,#REF!)</f>
        <v>0</v>
      </c>
      <c r="V274" s="32">
        <f>SUMIFS(V$4:V$260,$H$4:$H$260,$H275,$F4:$F260,#REF!)</f>
        <v>0</v>
      </c>
      <c r="W274" s="32">
        <f>SUMIFS(W$4:W$260,$H$4:$H$260,$H275,$F4:$F260,#REF!)</f>
        <v>0</v>
      </c>
      <c r="X274" s="32">
        <f>SUMIFS(X$4:X$260,$H$4:$H$260,$H275,$F4:$F260,#REF!)</f>
        <v>0</v>
      </c>
      <c r="Y274" s="32">
        <f>SUMIFS(Y$4:Y$260,$H$4:$H$260,$H275,$F4:$F260,#REF!)</f>
        <v>0</v>
      </c>
    </row>
    <row r="275" spans="7:26" ht="18">
      <c r="G275" s="29" t="s">
        <v>468</v>
      </c>
      <c r="H275" s="29" t="s">
        <v>40</v>
      </c>
      <c r="I275" s="30"/>
      <c r="J275" s="31"/>
      <c r="K275" s="29"/>
      <c r="L275" s="29"/>
      <c r="M275" s="29"/>
      <c r="N275" s="29"/>
      <c r="O275" s="29"/>
      <c r="P275" s="29"/>
      <c r="Q275" s="29"/>
      <c r="R275" s="32"/>
      <c r="S275" s="32">
        <f t="shared" ref="S275:Y275" si="220">SUMIFS(S$4:S$260,$H$4:$H$260,$H275,$F4:$F260,$F$260)</f>
        <v>0</v>
      </c>
      <c r="T275" s="32">
        <f t="shared" si="220"/>
        <v>0</v>
      </c>
      <c r="U275" s="32">
        <f t="shared" si="220"/>
        <v>0</v>
      </c>
      <c r="V275" s="32">
        <f t="shared" si="220"/>
        <v>0</v>
      </c>
      <c r="W275" s="32">
        <f t="shared" si="220"/>
        <v>0</v>
      </c>
      <c r="X275" s="32">
        <f t="shared" si="220"/>
        <v>0</v>
      </c>
      <c r="Y275" s="32">
        <f t="shared" si="220"/>
        <v>0</v>
      </c>
    </row>
    <row r="276" spans="7:26" ht="18">
      <c r="G276" s="29" t="s">
        <v>469</v>
      </c>
      <c r="H276" s="29" t="s">
        <v>40</v>
      </c>
      <c r="I276" s="30"/>
      <c r="J276" s="31"/>
      <c r="K276" s="29"/>
      <c r="L276" s="29"/>
      <c r="M276" s="29"/>
      <c r="N276" s="29"/>
      <c r="O276" s="29"/>
      <c r="P276" s="29"/>
      <c r="Q276" s="29"/>
      <c r="R276" s="32"/>
      <c r="S276" s="32">
        <f t="shared" ref="S276:Y276" si="221">SUMIF($H$4:$H$260,$H276,S$4:S$260)</f>
        <v>45000</v>
      </c>
      <c r="T276" s="32">
        <f t="shared" si="221"/>
        <v>159000</v>
      </c>
      <c r="U276" s="32">
        <f t="shared" si="221"/>
        <v>139000</v>
      </c>
      <c r="V276" s="32">
        <f t="shared" si="221"/>
        <v>139000</v>
      </c>
      <c r="W276" s="32">
        <f t="shared" si="221"/>
        <v>94000</v>
      </c>
      <c r="X276" s="32">
        <f t="shared" si="221"/>
        <v>94000</v>
      </c>
      <c r="Y276" s="32">
        <f t="shared" si="221"/>
        <v>670000</v>
      </c>
    </row>
    <row r="277" spans="7:26" ht="18">
      <c r="G277" s="29" t="s">
        <v>466</v>
      </c>
      <c r="H277" s="29" t="s">
        <v>470</v>
      </c>
      <c r="I277" s="30"/>
      <c r="J277" s="31"/>
      <c r="K277" s="29"/>
      <c r="L277" s="29"/>
      <c r="M277" s="29"/>
      <c r="N277" s="29"/>
      <c r="O277" s="29"/>
      <c r="P277" s="29"/>
      <c r="Q277" s="29"/>
      <c r="R277" s="32"/>
      <c r="S277" s="32">
        <f>S261+S265+S269+S273</f>
        <v>4694152.5</v>
      </c>
      <c r="T277" s="32">
        <f t="shared" ref="T277:Y277" si="222">T261+T265+T269+T273</f>
        <v>11075187.5</v>
      </c>
      <c r="U277" s="32">
        <f t="shared" si="222"/>
        <v>9244690.5</v>
      </c>
      <c r="V277" s="32">
        <f t="shared" si="222"/>
        <v>5707785.5</v>
      </c>
      <c r="W277" s="32">
        <f t="shared" si="222"/>
        <v>5114240</v>
      </c>
      <c r="X277" s="32">
        <f t="shared" si="222"/>
        <v>4973684.83</v>
      </c>
      <c r="Y277" s="32">
        <f t="shared" si="222"/>
        <v>40809740.829999998</v>
      </c>
    </row>
    <row r="278" spans="7:26" ht="18">
      <c r="G278" s="29" t="s">
        <v>467</v>
      </c>
      <c r="H278" s="29" t="s">
        <v>470</v>
      </c>
      <c r="I278" s="30"/>
      <c r="J278" s="31"/>
      <c r="K278" s="29"/>
      <c r="L278" s="29"/>
      <c r="M278" s="29"/>
      <c r="N278" s="29"/>
      <c r="O278" s="29"/>
      <c r="P278" s="29"/>
      <c r="Q278" s="29"/>
      <c r="R278" s="32"/>
      <c r="S278" s="32">
        <f>S262+S266+S270+S274</f>
        <v>0</v>
      </c>
      <c r="T278" s="32">
        <f t="shared" ref="T278:Y278" si="223">T262+T266+T270+T274</f>
        <v>0</v>
      </c>
      <c r="U278" s="32">
        <f t="shared" si="223"/>
        <v>0</v>
      </c>
      <c r="V278" s="32">
        <f t="shared" si="223"/>
        <v>0</v>
      </c>
      <c r="W278" s="32">
        <f t="shared" si="223"/>
        <v>0</v>
      </c>
      <c r="X278" s="32">
        <f t="shared" si="223"/>
        <v>0</v>
      </c>
      <c r="Y278" s="32">
        <f t="shared" si="223"/>
        <v>0</v>
      </c>
    </row>
    <row r="279" spans="7:26" ht="18">
      <c r="G279" s="29" t="s">
        <v>468</v>
      </c>
      <c r="H279" s="29" t="s">
        <v>470</v>
      </c>
      <c r="I279" s="30"/>
      <c r="J279" s="31"/>
      <c r="K279" s="29"/>
      <c r="L279" s="29"/>
      <c r="M279" s="29"/>
      <c r="N279" s="29"/>
      <c r="O279" s="29"/>
      <c r="P279" s="29"/>
      <c r="Q279" s="29"/>
      <c r="R279" s="32"/>
      <c r="S279" s="32">
        <f>S263+S267+S271+S275</f>
        <v>359790</v>
      </c>
      <c r="T279" s="32">
        <f t="shared" ref="T279:Y279" si="224">T263+T267+T271+T275</f>
        <v>357540</v>
      </c>
      <c r="U279" s="32">
        <f t="shared" si="224"/>
        <v>342540</v>
      </c>
      <c r="V279" s="32">
        <f t="shared" si="224"/>
        <v>342540</v>
      </c>
      <c r="W279" s="32">
        <f t="shared" si="224"/>
        <v>342540</v>
      </c>
      <c r="X279" s="32">
        <f t="shared" si="224"/>
        <v>295540</v>
      </c>
      <c r="Y279" s="32">
        <f t="shared" si="224"/>
        <v>2040490</v>
      </c>
    </row>
    <row r="280" spans="7:26" ht="18">
      <c r="G280" s="29" t="s">
        <v>471</v>
      </c>
      <c r="H280" s="29" t="s">
        <v>470</v>
      </c>
      <c r="I280" s="30"/>
      <c r="J280" s="31"/>
      <c r="K280" s="29"/>
      <c r="L280" s="29"/>
      <c r="M280" s="29"/>
      <c r="N280" s="29"/>
      <c r="O280" s="29"/>
      <c r="P280" s="29"/>
      <c r="Q280" s="29"/>
      <c r="R280" s="32"/>
      <c r="S280" s="32">
        <f>S264+S268+S272+S276</f>
        <v>5053942.5</v>
      </c>
      <c r="T280" s="32">
        <f t="shared" ref="T280:Y280" si="225">T264+T268+T272+T276</f>
        <v>11432727.5</v>
      </c>
      <c r="U280" s="32">
        <f t="shared" si="225"/>
        <v>9587230.5</v>
      </c>
      <c r="V280" s="32">
        <f t="shared" si="225"/>
        <v>6050325.5</v>
      </c>
      <c r="W280" s="32">
        <f t="shared" si="225"/>
        <v>5456780</v>
      </c>
      <c r="X280" s="32">
        <f t="shared" si="225"/>
        <v>5269224.83</v>
      </c>
      <c r="Y280" s="32">
        <f t="shared" si="225"/>
        <v>42850230.829999998</v>
      </c>
    </row>
    <row r="282" spans="7:26">
      <c r="X282" s="19" t="s">
        <v>472</v>
      </c>
      <c r="Y282" s="19">
        <v>3690000</v>
      </c>
    </row>
    <row r="283" spans="7:26">
      <c r="X283" s="19" t="s">
        <v>473</v>
      </c>
      <c r="Y283" s="19">
        <f>Y282-Y268</f>
        <v>0</v>
      </c>
      <c r="Z283" s="63"/>
    </row>
    <row r="284" spans="7:26">
      <c r="Y284" s="62"/>
    </row>
    <row r="285" spans="7:26">
      <c r="X285" s="19" t="s">
        <v>474</v>
      </c>
      <c r="Y285" s="19">
        <v>2258249.8299999996</v>
      </c>
    </row>
    <row r="286" spans="7:26">
      <c r="X286" s="19" t="s">
        <v>473</v>
      </c>
      <c r="Y286" s="62">
        <f>Y285-Y272</f>
        <v>0</v>
      </c>
    </row>
    <row r="287" spans="7:26">
      <c r="Y287" s="62"/>
    </row>
    <row r="288" spans="7:26">
      <c r="Y288" s="62"/>
    </row>
    <row r="289" spans="25:26">
      <c r="Y289" s="62"/>
    </row>
    <row r="290" spans="25:26">
      <c r="Y290" s="62"/>
    </row>
    <row r="291" spans="25:26">
      <c r="Y291" s="62"/>
    </row>
    <row r="292" spans="25:26">
      <c r="Z292" s="63"/>
    </row>
  </sheetData>
  <sheetProtection selectLockedCells="1" selectUnlockedCells="1"/>
  <autoFilter ref="A3:AC280" xr:uid="{00000000-0009-0000-0000-000000000000}"/>
  <mergeCells count="12">
    <mergeCell ref="B4:B47"/>
    <mergeCell ref="B48:B187"/>
    <mergeCell ref="B188:B236"/>
    <mergeCell ref="B245:C260"/>
    <mergeCell ref="C116:C136"/>
    <mergeCell ref="C137:C162"/>
    <mergeCell ref="C163:C187"/>
    <mergeCell ref="C213:C236"/>
    <mergeCell ref="C188:C212"/>
    <mergeCell ref="C48:C115"/>
    <mergeCell ref="C4:C47"/>
    <mergeCell ref="B237:C244"/>
  </mergeCells>
  <phoneticPr fontId="5" type="noConversion"/>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8"/>
  <sheetViews>
    <sheetView topLeftCell="A232" zoomScale="85" zoomScaleNormal="85" workbookViewId="0">
      <selection activeCell="B240" sqref="B240"/>
    </sheetView>
  </sheetViews>
  <sheetFormatPr defaultRowHeight="15.6"/>
  <cols>
    <col min="2" max="2" width="162.75" customWidth="1"/>
    <col min="3" max="3" width="56.75" customWidth="1"/>
  </cols>
  <sheetData>
    <row r="1" spans="1:3">
      <c r="A1" s="52" t="s">
        <v>475</v>
      </c>
      <c r="B1" s="52" t="s">
        <v>476</v>
      </c>
      <c r="C1" s="52" t="s">
        <v>477</v>
      </c>
    </row>
    <row r="2" spans="1:3">
      <c r="A2" s="45" t="s">
        <v>36</v>
      </c>
      <c r="B2" s="27" t="s">
        <v>478</v>
      </c>
      <c r="C2" s="27" t="s">
        <v>479</v>
      </c>
    </row>
    <row r="3" spans="1:3">
      <c r="A3" s="45" t="s">
        <v>41</v>
      </c>
      <c r="B3" s="27" t="s">
        <v>480</v>
      </c>
      <c r="C3" s="27" t="s">
        <v>481</v>
      </c>
    </row>
    <row r="4" spans="1:3">
      <c r="A4" s="45" t="s">
        <v>44</v>
      </c>
      <c r="B4" s="27" t="s">
        <v>482</v>
      </c>
      <c r="C4" s="27" t="s">
        <v>481</v>
      </c>
    </row>
    <row r="5" spans="1:3">
      <c r="A5" s="45" t="s">
        <v>46</v>
      </c>
      <c r="B5" s="27" t="s">
        <v>483</v>
      </c>
      <c r="C5" s="27" t="s">
        <v>484</v>
      </c>
    </row>
    <row r="6" spans="1:3">
      <c r="A6" s="45" t="s">
        <v>48</v>
      </c>
      <c r="B6" s="27" t="s">
        <v>485</v>
      </c>
      <c r="C6" s="27" t="s">
        <v>486</v>
      </c>
    </row>
    <row r="7" spans="1:3">
      <c r="A7" s="45" t="s">
        <v>49</v>
      </c>
      <c r="B7" s="27" t="s">
        <v>487</v>
      </c>
      <c r="C7" s="27" t="s">
        <v>488</v>
      </c>
    </row>
    <row r="8" spans="1:3">
      <c r="A8" s="45" t="s">
        <v>52</v>
      </c>
      <c r="B8" s="27" t="s">
        <v>489</v>
      </c>
      <c r="C8" s="27"/>
    </row>
    <row r="9" spans="1:3">
      <c r="A9" s="45" t="s">
        <v>54</v>
      </c>
      <c r="B9" s="27" t="s">
        <v>490</v>
      </c>
      <c r="C9" s="27"/>
    </row>
    <row r="10" spans="1:3">
      <c r="A10" s="45" t="s">
        <v>56</v>
      </c>
      <c r="B10" s="27" t="s">
        <v>491</v>
      </c>
      <c r="C10" s="27"/>
    </row>
    <row r="11" spans="1:3">
      <c r="A11" s="45" t="s">
        <v>57</v>
      </c>
      <c r="B11" s="27" t="s">
        <v>492</v>
      </c>
      <c r="C11" s="27" t="s">
        <v>481</v>
      </c>
    </row>
    <row r="12" spans="1:3">
      <c r="A12" s="45" t="s">
        <v>59</v>
      </c>
      <c r="B12" s="27" t="s">
        <v>493</v>
      </c>
      <c r="C12" s="27"/>
    </row>
    <row r="13" spans="1:3">
      <c r="A13" s="45" t="s">
        <v>60</v>
      </c>
      <c r="B13" s="27" t="s">
        <v>494</v>
      </c>
      <c r="C13" s="27" t="s">
        <v>495</v>
      </c>
    </row>
    <row r="14" spans="1:3">
      <c r="A14" s="45" t="s">
        <v>63</v>
      </c>
      <c r="B14" s="27" t="s">
        <v>496</v>
      </c>
      <c r="C14" s="16" t="s">
        <v>497</v>
      </c>
    </row>
    <row r="15" spans="1:3">
      <c r="A15" s="45" t="s">
        <v>64</v>
      </c>
      <c r="B15" s="27" t="s">
        <v>498</v>
      </c>
      <c r="C15" s="27"/>
    </row>
    <row r="16" spans="1:3">
      <c r="A16" s="45" t="s">
        <v>65</v>
      </c>
      <c r="B16" s="27" t="s">
        <v>499</v>
      </c>
      <c r="C16" s="27" t="s">
        <v>481</v>
      </c>
    </row>
    <row r="17" spans="1:3">
      <c r="A17" s="45" t="s">
        <v>66</v>
      </c>
      <c r="B17" s="27" t="s">
        <v>500</v>
      </c>
      <c r="C17" s="27" t="s">
        <v>501</v>
      </c>
    </row>
    <row r="18" spans="1:3">
      <c r="A18" s="45" t="s">
        <v>67</v>
      </c>
      <c r="B18" s="27" t="s">
        <v>502</v>
      </c>
      <c r="C18" s="27" t="s">
        <v>503</v>
      </c>
    </row>
    <row r="19" spans="1:3">
      <c r="A19" s="45" t="s">
        <v>73</v>
      </c>
      <c r="B19" s="27" t="s">
        <v>504</v>
      </c>
      <c r="C19" s="16" t="s">
        <v>497</v>
      </c>
    </row>
    <row r="20" spans="1:3">
      <c r="A20" s="45" t="s">
        <v>75</v>
      </c>
      <c r="B20" s="27" t="s">
        <v>505</v>
      </c>
      <c r="C20" s="27" t="s">
        <v>506</v>
      </c>
    </row>
    <row r="21" spans="1:3">
      <c r="A21" s="45" t="s">
        <v>76</v>
      </c>
      <c r="B21" s="27" t="s">
        <v>507</v>
      </c>
      <c r="C21" s="27"/>
    </row>
    <row r="22" spans="1:3">
      <c r="A22" s="45" t="s">
        <v>77</v>
      </c>
      <c r="B22" s="27" t="s">
        <v>508</v>
      </c>
      <c r="C22" s="27"/>
    </row>
    <row r="23" spans="1:3">
      <c r="A23" s="45" t="s">
        <v>80</v>
      </c>
      <c r="B23" s="27" t="s">
        <v>509</v>
      </c>
      <c r="C23" s="27"/>
    </row>
    <row r="24" spans="1:3">
      <c r="A24" s="45" t="s">
        <v>81</v>
      </c>
      <c r="B24" s="27" t="s">
        <v>510</v>
      </c>
      <c r="C24" s="27"/>
    </row>
    <row r="25" spans="1:3">
      <c r="A25" s="45" t="s">
        <v>82</v>
      </c>
      <c r="B25" s="27" t="s">
        <v>511</v>
      </c>
      <c r="C25" s="16" t="s">
        <v>497</v>
      </c>
    </row>
    <row r="26" spans="1:3">
      <c r="A26" s="45" t="s">
        <v>83</v>
      </c>
      <c r="B26" s="27" t="s">
        <v>512</v>
      </c>
      <c r="C26" s="16"/>
    </row>
    <row r="27" spans="1:3">
      <c r="A27" s="45" t="s">
        <v>86</v>
      </c>
      <c r="B27" s="27" t="s">
        <v>513</v>
      </c>
      <c r="C27" s="16"/>
    </row>
    <row r="28" spans="1:3">
      <c r="A28" s="45" t="s">
        <v>88</v>
      </c>
      <c r="B28" s="27" t="s">
        <v>514</v>
      </c>
      <c r="C28" s="27"/>
    </row>
    <row r="29" spans="1:3">
      <c r="A29" s="45" t="s">
        <v>91</v>
      </c>
      <c r="B29" s="27" t="s">
        <v>515</v>
      </c>
      <c r="C29" s="27"/>
    </row>
    <row r="30" spans="1:3">
      <c r="A30" s="45" t="s">
        <v>92</v>
      </c>
      <c r="B30" s="27" t="s">
        <v>516</v>
      </c>
      <c r="C30" s="27"/>
    </row>
    <row r="31" spans="1:3">
      <c r="A31" s="45" t="s">
        <v>93</v>
      </c>
      <c r="B31" s="27" t="s">
        <v>517</v>
      </c>
      <c r="C31" s="27"/>
    </row>
    <row r="32" spans="1:3">
      <c r="A32" s="45" t="s">
        <v>94</v>
      </c>
      <c r="B32" s="27" t="s">
        <v>518</v>
      </c>
      <c r="C32" s="27"/>
    </row>
    <row r="33" spans="1:3">
      <c r="A33" s="45" t="s">
        <v>95</v>
      </c>
      <c r="B33" s="27" t="s">
        <v>519</v>
      </c>
      <c r="C33" s="27" t="s">
        <v>506</v>
      </c>
    </row>
    <row r="34" spans="1:3">
      <c r="A34" s="45" t="s">
        <v>100</v>
      </c>
      <c r="B34" s="27" t="s">
        <v>520</v>
      </c>
      <c r="C34" s="16" t="s">
        <v>497</v>
      </c>
    </row>
    <row r="35" spans="1:3">
      <c r="A35" s="45" t="s">
        <v>101</v>
      </c>
      <c r="B35" s="27" t="s">
        <v>521</v>
      </c>
      <c r="C35" s="16" t="s">
        <v>497</v>
      </c>
    </row>
    <row r="36" spans="1:3">
      <c r="A36" s="45" t="s">
        <v>102</v>
      </c>
      <c r="B36" s="27" t="s">
        <v>522</v>
      </c>
      <c r="C36" s="27" t="s">
        <v>523</v>
      </c>
    </row>
    <row r="37" spans="1:3">
      <c r="A37" s="45" t="s">
        <v>103</v>
      </c>
      <c r="B37" s="27" t="s">
        <v>524</v>
      </c>
      <c r="C37" s="27"/>
    </row>
    <row r="38" spans="1:3">
      <c r="A38" s="45" t="s">
        <v>104</v>
      </c>
      <c r="B38" s="27" t="s">
        <v>525</v>
      </c>
      <c r="C38" s="27"/>
    </row>
    <row r="39" spans="1:3">
      <c r="A39" s="45" t="s">
        <v>107</v>
      </c>
      <c r="B39" s="27" t="s">
        <v>526</v>
      </c>
      <c r="C39" s="27"/>
    </row>
    <row r="40" spans="1:3">
      <c r="A40" s="45" t="s">
        <v>109</v>
      </c>
      <c r="B40" s="27" t="s">
        <v>527</v>
      </c>
      <c r="C40" s="27" t="s">
        <v>528</v>
      </c>
    </row>
    <row r="41" spans="1:3">
      <c r="A41" s="45" t="s">
        <v>110</v>
      </c>
      <c r="B41" s="27" t="s">
        <v>529</v>
      </c>
      <c r="C41" s="27" t="s">
        <v>503</v>
      </c>
    </row>
    <row r="42" spans="1:3">
      <c r="A42" s="45" t="s">
        <v>111</v>
      </c>
      <c r="B42" s="27" t="s">
        <v>530</v>
      </c>
      <c r="C42" s="27" t="s">
        <v>531</v>
      </c>
    </row>
    <row r="43" spans="1:3">
      <c r="A43" s="45" t="s">
        <v>112</v>
      </c>
      <c r="B43" s="27" t="s">
        <v>532</v>
      </c>
      <c r="C43" s="27" t="s">
        <v>533</v>
      </c>
    </row>
    <row r="44" spans="1:3">
      <c r="A44" s="45" t="s">
        <v>114</v>
      </c>
      <c r="B44" s="27" t="s">
        <v>534</v>
      </c>
      <c r="C44" s="27" t="s">
        <v>535</v>
      </c>
    </row>
    <row r="45" spans="1:3">
      <c r="A45" s="45" t="s">
        <v>115</v>
      </c>
      <c r="B45" s="27" t="s">
        <v>536</v>
      </c>
      <c r="C45" s="27"/>
    </row>
    <row r="46" spans="1:3">
      <c r="A46" s="45" t="s">
        <v>122</v>
      </c>
      <c r="B46" s="27" t="s">
        <v>537</v>
      </c>
      <c r="C46" s="27" t="s">
        <v>523</v>
      </c>
    </row>
    <row r="47" spans="1:3">
      <c r="A47" s="45" t="s">
        <v>123</v>
      </c>
      <c r="B47" s="27" t="s">
        <v>538</v>
      </c>
      <c r="C47" s="27" t="s">
        <v>539</v>
      </c>
    </row>
    <row r="48" spans="1:3">
      <c r="A48" s="45" t="s">
        <v>124</v>
      </c>
      <c r="B48" s="27" t="s">
        <v>540</v>
      </c>
      <c r="C48" s="27" t="s">
        <v>528</v>
      </c>
    </row>
    <row r="49" spans="1:3">
      <c r="A49" s="45" t="s">
        <v>125</v>
      </c>
      <c r="B49" s="27" t="s">
        <v>541</v>
      </c>
      <c r="C49" s="27" t="s">
        <v>523</v>
      </c>
    </row>
    <row r="50" spans="1:3">
      <c r="A50" s="45" t="s">
        <v>128</v>
      </c>
      <c r="B50" s="27" t="s">
        <v>542</v>
      </c>
      <c r="C50" s="27" t="s">
        <v>539</v>
      </c>
    </row>
    <row r="51" spans="1:3">
      <c r="A51" s="45" t="s">
        <v>131</v>
      </c>
      <c r="B51" s="27" t="s">
        <v>543</v>
      </c>
      <c r="C51" s="27" t="s">
        <v>497</v>
      </c>
    </row>
    <row r="52" spans="1:3">
      <c r="A52" s="45" t="s">
        <v>132</v>
      </c>
      <c r="B52" s="27" t="s">
        <v>544</v>
      </c>
      <c r="C52" s="27" t="s">
        <v>506</v>
      </c>
    </row>
    <row r="53" spans="1:3">
      <c r="A53" s="45" t="s">
        <v>133</v>
      </c>
      <c r="B53" s="27" t="s">
        <v>545</v>
      </c>
      <c r="C53" s="27" t="s">
        <v>523</v>
      </c>
    </row>
    <row r="54" spans="1:3">
      <c r="A54" s="45" t="s">
        <v>137</v>
      </c>
      <c r="B54" s="27" t="s">
        <v>546</v>
      </c>
      <c r="C54" s="27" t="s">
        <v>547</v>
      </c>
    </row>
    <row r="55" spans="1:3">
      <c r="A55" s="45" t="s">
        <v>139</v>
      </c>
      <c r="B55" s="27" t="s">
        <v>548</v>
      </c>
      <c r="C55" s="27"/>
    </row>
    <row r="56" spans="1:3">
      <c r="A56" s="45" t="s">
        <v>140</v>
      </c>
      <c r="B56" s="27" t="s">
        <v>549</v>
      </c>
      <c r="C56" s="27"/>
    </row>
    <row r="57" spans="1:3">
      <c r="A57" s="45" t="s">
        <v>141</v>
      </c>
      <c r="B57" s="27" t="s">
        <v>550</v>
      </c>
      <c r="C57" s="27"/>
    </row>
    <row r="58" spans="1:3">
      <c r="A58" s="45" t="s">
        <v>144</v>
      </c>
      <c r="B58" s="27" t="s">
        <v>551</v>
      </c>
      <c r="C58" s="27" t="s">
        <v>497</v>
      </c>
    </row>
    <row r="59" spans="1:3">
      <c r="A59" s="45" t="s">
        <v>145</v>
      </c>
      <c r="B59" s="27" t="s">
        <v>552</v>
      </c>
      <c r="C59" s="27" t="s">
        <v>523</v>
      </c>
    </row>
    <row r="60" spans="1:3">
      <c r="A60" s="45" t="s">
        <v>146</v>
      </c>
      <c r="B60" s="27" t="s">
        <v>553</v>
      </c>
      <c r="C60" s="27"/>
    </row>
    <row r="61" spans="1:3">
      <c r="A61" s="45" t="s">
        <v>147</v>
      </c>
      <c r="B61" s="27" t="s">
        <v>554</v>
      </c>
      <c r="C61" s="27"/>
    </row>
    <row r="62" spans="1:3">
      <c r="A62" s="45" t="s">
        <v>148</v>
      </c>
      <c r="B62" s="27" t="s">
        <v>555</v>
      </c>
      <c r="C62" s="27"/>
    </row>
    <row r="63" spans="1:3">
      <c r="A63" s="45" t="s">
        <v>151</v>
      </c>
      <c r="B63" s="27" t="s">
        <v>556</v>
      </c>
      <c r="C63" s="27" t="s">
        <v>539</v>
      </c>
    </row>
    <row r="64" spans="1:3">
      <c r="A64" s="45" t="s">
        <v>152</v>
      </c>
      <c r="B64" s="27" t="s">
        <v>557</v>
      </c>
      <c r="C64" s="27" t="s">
        <v>531</v>
      </c>
    </row>
    <row r="65" spans="1:3">
      <c r="A65" s="45" t="s">
        <v>153</v>
      </c>
      <c r="B65" s="27" t="s">
        <v>558</v>
      </c>
      <c r="C65" s="27" t="s">
        <v>528</v>
      </c>
    </row>
    <row r="66" spans="1:3">
      <c r="A66" s="45" t="s">
        <v>154</v>
      </c>
      <c r="B66" s="27" t="s">
        <v>559</v>
      </c>
      <c r="C66" s="27" t="s">
        <v>484</v>
      </c>
    </row>
    <row r="67" spans="1:3">
      <c r="A67" s="45" t="s">
        <v>155</v>
      </c>
      <c r="B67" s="27" t="s">
        <v>560</v>
      </c>
      <c r="C67" s="27" t="s">
        <v>486</v>
      </c>
    </row>
    <row r="68" spans="1:3">
      <c r="A68" s="45" t="s">
        <v>156</v>
      </c>
      <c r="B68" s="27" t="s">
        <v>561</v>
      </c>
      <c r="C68" s="27" t="s">
        <v>488</v>
      </c>
    </row>
    <row r="69" spans="1:3">
      <c r="A69" s="45" t="s">
        <v>157</v>
      </c>
      <c r="B69" s="27" t="s">
        <v>562</v>
      </c>
      <c r="C69" s="27" t="s">
        <v>563</v>
      </c>
    </row>
    <row r="70" spans="1:3">
      <c r="A70" s="45" t="s">
        <v>158</v>
      </c>
      <c r="B70" s="27" t="s">
        <v>564</v>
      </c>
      <c r="C70" s="27" t="s">
        <v>565</v>
      </c>
    </row>
    <row r="71" spans="1:3">
      <c r="A71" s="45" t="s">
        <v>160</v>
      </c>
      <c r="B71" s="27" t="s">
        <v>566</v>
      </c>
      <c r="C71" s="27" t="s">
        <v>567</v>
      </c>
    </row>
    <row r="72" spans="1:3">
      <c r="A72" s="45" t="s">
        <v>161</v>
      </c>
      <c r="B72" s="27" t="s">
        <v>568</v>
      </c>
      <c r="C72" s="27" t="s">
        <v>569</v>
      </c>
    </row>
    <row r="73" spans="1:3">
      <c r="A73" s="45" t="s">
        <v>162</v>
      </c>
      <c r="B73" s="27" t="s">
        <v>570</v>
      </c>
      <c r="C73" s="27" t="s">
        <v>571</v>
      </c>
    </row>
    <row r="74" spans="1:3">
      <c r="A74" s="45" t="s">
        <v>163</v>
      </c>
      <c r="B74" s="27" t="s">
        <v>572</v>
      </c>
      <c r="C74" s="27" t="s">
        <v>573</v>
      </c>
    </row>
    <row r="75" spans="1:3">
      <c r="A75" s="45" t="s">
        <v>164</v>
      </c>
      <c r="B75" s="27" t="s">
        <v>574</v>
      </c>
      <c r="C75" s="27" t="s">
        <v>575</v>
      </c>
    </row>
    <row r="76" spans="1:3">
      <c r="A76" s="45" t="s">
        <v>165</v>
      </c>
      <c r="B76" s="27" t="s">
        <v>576</v>
      </c>
      <c r="C76" s="27" t="s">
        <v>577</v>
      </c>
    </row>
    <row r="77" spans="1:3">
      <c r="A77" s="45" t="s">
        <v>166</v>
      </c>
      <c r="B77" s="27" t="s">
        <v>578</v>
      </c>
      <c r="C77" s="27" t="s">
        <v>579</v>
      </c>
    </row>
    <row r="78" spans="1:3">
      <c r="A78" s="45" t="s">
        <v>167</v>
      </c>
      <c r="B78" s="27" t="s">
        <v>580</v>
      </c>
      <c r="C78" s="27" t="s">
        <v>581</v>
      </c>
    </row>
    <row r="79" spans="1:3">
      <c r="A79" s="45" t="s">
        <v>168</v>
      </c>
      <c r="B79" s="27" t="s">
        <v>582</v>
      </c>
      <c r="C79" s="27" t="s">
        <v>583</v>
      </c>
    </row>
    <row r="80" spans="1:3">
      <c r="A80" s="45" t="s">
        <v>169</v>
      </c>
      <c r="B80" s="27" t="s">
        <v>584</v>
      </c>
      <c r="C80" s="27" t="s">
        <v>585</v>
      </c>
    </row>
    <row r="81" spans="1:3">
      <c r="A81" s="45" t="s">
        <v>170</v>
      </c>
      <c r="B81" s="27" t="s">
        <v>586</v>
      </c>
      <c r="C81" s="27" t="s">
        <v>587</v>
      </c>
    </row>
    <row r="82" spans="1:3">
      <c r="A82" s="45" t="s">
        <v>171</v>
      </c>
      <c r="B82" s="27" t="s">
        <v>588</v>
      </c>
      <c r="C82" s="27" t="s">
        <v>589</v>
      </c>
    </row>
    <row r="83" spans="1:3">
      <c r="A83" s="45" t="s">
        <v>172</v>
      </c>
      <c r="B83" s="27" t="s">
        <v>590</v>
      </c>
      <c r="C83" s="27" t="s">
        <v>591</v>
      </c>
    </row>
    <row r="84" spans="1:3">
      <c r="A84" s="45" t="s">
        <v>173</v>
      </c>
      <c r="B84" s="27" t="s">
        <v>592</v>
      </c>
      <c r="C84" s="27" t="s">
        <v>535</v>
      </c>
    </row>
    <row r="85" spans="1:3">
      <c r="A85" s="45" t="s">
        <v>174</v>
      </c>
      <c r="B85" s="27" t="s">
        <v>593</v>
      </c>
      <c r="C85" s="27" t="s">
        <v>594</v>
      </c>
    </row>
    <row r="86" spans="1:3">
      <c r="A86" s="45" t="s">
        <v>175</v>
      </c>
      <c r="B86" s="27" t="s">
        <v>595</v>
      </c>
      <c r="C86" s="27" t="s">
        <v>596</v>
      </c>
    </row>
    <row r="87" spans="1:3">
      <c r="A87" s="45" t="s">
        <v>176</v>
      </c>
      <c r="B87" s="27" t="s">
        <v>597</v>
      </c>
      <c r="C87" s="27" t="s">
        <v>506</v>
      </c>
    </row>
    <row r="88" spans="1:3">
      <c r="A88" s="45" t="s">
        <v>177</v>
      </c>
      <c r="B88" s="27" t="s">
        <v>598</v>
      </c>
      <c r="C88" s="27" t="s">
        <v>599</v>
      </c>
    </row>
    <row r="89" spans="1:3">
      <c r="A89" s="45" t="s">
        <v>178</v>
      </c>
      <c r="B89" s="27" t="s">
        <v>600</v>
      </c>
      <c r="C89" s="27" t="s">
        <v>599</v>
      </c>
    </row>
    <row r="90" spans="1:3">
      <c r="A90" s="45" t="s">
        <v>180</v>
      </c>
      <c r="B90" s="27" t="s">
        <v>601</v>
      </c>
      <c r="C90" s="27" t="s">
        <v>602</v>
      </c>
    </row>
    <row r="91" spans="1:3">
      <c r="A91" s="45" t="s">
        <v>181</v>
      </c>
      <c r="B91" s="27" t="s">
        <v>603</v>
      </c>
      <c r="C91" s="27"/>
    </row>
    <row r="92" spans="1:3">
      <c r="A92" s="45" t="s">
        <v>182</v>
      </c>
      <c r="B92" s="27" t="s">
        <v>604</v>
      </c>
      <c r="C92" s="27"/>
    </row>
    <row r="93" spans="1:3">
      <c r="A93" s="45" t="s">
        <v>183</v>
      </c>
      <c r="B93" s="27" t="s">
        <v>605</v>
      </c>
      <c r="C93" s="27" t="s">
        <v>606</v>
      </c>
    </row>
    <row r="94" spans="1:3">
      <c r="A94" s="45" t="s">
        <v>186</v>
      </c>
      <c r="B94" s="27" t="s">
        <v>607</v>
      </c>
      <c r="C94" s="27" t="s">
        <v>523</v>
      </c>
    </row>
    <row r="95" spans="1:3">
      <c r="A95" s="45" t="s">
        <v>187</v>
      </c>
      <c r="B95" s="27" t="s">
        <v>608</v>
      </c>
      <c r="C95" s="27"/>
    </row>
    <row r="96" spans="1:3">
      <c r="A96" s="45" t="s">
        <v>188</v>
      </c>
      <c r="B96" s="27" t="s">
        <v>609</v>
      </c>
      <c r="C96" s="27"/>
    </row>
    <row r="97" spans="1:3">
      <c r="A97" s="45" t="s">
        <v>191</v>
      </c>
      <c r="B97" s="27" t="s">
        <v>610</v>
      </c>
      <c r="C97" s="27" t="s">
        <v>611</v>
      </c>
    </row>
    <row r="98" spans="1:3">
      <c r="A98" s="45" t="s">
        <v>192</v>
      </c>
      <c r="B98" s="27" t="s">
        <v>612</v>
      </c>
      <c r="C98" s="27"/>
    </row>
    <row r="99" spans="1:3">
      <c r="A99" s="45" t="s">
        <v>195</v>
      </c>
      <c r="B99" s="27" t="s">
        <v>613</v>
      </c>
      <c r="C99" s="27" t="s">
        <v>539</v>
      </c>
    </row>
    <row r="100" spans="1:3">
      <c r="A100" s="45" t="s">
        <v>198</v>
      </c>
      <c r="B100" s="27" t="s">
        <v>614</v>
      </c>
      <c r="C100" s="27" t="s">
        <v>523</v>
      </c>
    </row>
    <row r="101" spans="1:3">
      <c r="A101" s="45" t="s">
        <v>203</v>
      </c>
      <c r="B101" s="27" t="s">
        <v>615</v>
      </c>
      <c r="C101" s="27" t="s">
        <v>616</v>
      </c>
    </row>
    <row r="102" spans="1:3">
      <c r="A102" s="45" t="s">
        <v>204</v>
      </c>
      <c r="B102" s="27" t="s">
        <v>617</v>
      </c>
      <c r="C102" s="27" t="s">
        <v>618</v>
      </c>
    </row>
    <row r="103" spans="1:3">
      <c r="A103" s="45" t="s">
        <v>205</v>
      </c>
      <c r="B103" s="27" t="s">
        <v>505</v>
      </c>
      <c r="C103" s="27" t="s">
        <v>506</v>
      </c>
    </row>
    <row r="104" spans="1:3">
      <c r="A104" s="45" t="s">
        <v>208</v>
      </c>
      <c r="B104" s="27" t="s">
        <v>619</v>
      </c>
      <c r="C104" s="27"/>
    </row>
    <row r="105" spans="1:3">
      <c r="A105" s="45" t="s">
        <v>209</v>
      </c>
      <c r="B105" s="27" t="s">
        <v>620</v>
      </c>
      <c r="C105" s="27" t="s">
        <v>621</v>
      </c>
    </row>
    <row r="106" spans="1:3">
      <c r="A106" s="45" t="s">
        <v>212</v>
      </c>
      <c r="B106" s="27" t="s">
        <v>622</v>
      </c>
      <c r="C106" s="27"/>
    </row>
    <row r="107" spans="1:3">
      <c r="A107" s="45" t="s">
        <v>213</v>
      </c>
      <c r="B107" s="27" t="s">
        <v>623</v>
      </c>
      <c r="C107" s="27"/>
    </row>
    <row r="108" spans="1:3">
      <c r="A108" s="45" t="s">
        <v>214</v>
      </c>
      <c r="B108" s="27" t="s">
        <v>524</v>
      </c>
      <c r="C108" s="27"/>
    </row>
    <row r="109" spans="1:3">
      <c r="A109" s="45" t="s">
        <v>215</v>
      </c>
      <c r="B109" s="27" t="s">
        <v>624</v>
      </c>
      <c r="C109" s="27"/>
    </row>
    <row r="110" spans="1:3">
      <c r="A110" s="45" t="s">
        <v>216</v>
      </c>
      <c r="B110" s="27" t="s">
        <v>555</v>
      </c>
      <c r="C110" s="27"/>
    </row>
    <row r="111" spans="1:3">
      <c r="A111" s="45" t="s">
        <v>219</v>
      </c>
      <c r="B111" s="27" t="s">
        <v>625</v>
      </c>
      <c r="C111" s="27" t="s">
        <v>626</v>
      </c>
    </row>
    <row r="112" spans="1:3">
      <c r="A112" s="45" t="s">
        <v>220</v>
      </c>
      <c r="B112" s="27" t="s">
        <v>627</v>
      </c>
      <c r="C112" s="27" t="s">
        <v>506</v>
      </c>
    </row>
    <row r="113" spans="1:3">
      <c r="A113" s="45" t="s">
        <v>221</v>
      </c>
      <c r="B113" s="27" t="s">
        <v>628</v>
      </c>
      <c r="C113" s="27" t="s">
        <v>621</v>
      </c>
    </row>
    <row r="114" spans="1:3">
      <c r="A114" s="45" t="s">
        <v>227</v>
      </c>
      <c r="B114" s="27" t="s">
        <v>629</v>
      </c>
      <c r="C114" s="27" t="s">
        <v>539</v>
      </c>
    </row>
    <row r="115" spans="1:3">
      <c r="A115" s="45" t="s">
        <v>228</v>
      </c>
      <c r="B115" s="27" t="s">
        <v>630</v>
      </c>
      <c r="C115" s="27"/>
    </row>
    <row r="116" spans="1:3">
      <c r="A116" s="45" t="s">
        <v>229</v>
      </c>
      <c r="B116" s="27" t="s">
        <v>631</v>
      </c>
      <c r="C116" s="27" t="s">
        <v>632</v>
      </c>
    </row>
    <row r="117" spans="1:3">
      <c r="A117" s="45" t="s">
        <v>230</v>
      </c>
      <c r="B117" s="27" t="s">
        <v>633</v>
      </c>
      <c r="C117" s="27" t="s">
        <v>573</v>
      </c>
    </row>
    <row r="118" spans="1:3">
      <c r="A118" s="45" t="s">
        <v>231</v>
      </c>
      <c r="B118" s="27" t="s">
        <v>634</v>
      </c>
      <c r="C118" s="27" t="s">
        <v>575</v>
      </c>
    </row>
    <row r="119" spans="1:3">
      <c r="A119" s="45" t="s">
        <v>232</v>
      </c>
      <c r="B119" s="27" t="s">
        <v>635</v>
      </c>
      <c r="C119" s="27" t="s">
        <v>636</v>
      </c>
    </row>
    <row r="120" spans="1:3">
      <c r="A120" s="45" t="s">
        <v>236</v>
      </c>
      <c r="B120" s="27" t="s">
        <v>637</v>
      </c>
      <c r="C120" s="27" t="s">
        <v>638</v>
      </c>
    </row>
    <row r="121" spans="1:3">
      <c r="A121" s="45" t="s">
        <v>237</v>
      </c>
      <c r="B121" s="27" t="s">
        <v>639</v>
      </c>
      <c r="C121" s="27" t="s">
        <v>640</v>
      </c>
    </row>
    <row r="122" spans="1:3">
      <c r="A122" s="45" t="s">
        <v>238</v>
      </c>
      <c r="B122" s="27" t="s">
        <v>641</v>
      </c>
      <c r="C122" s="27" t="s">
        <v>642</v>
      </c>
    </row>
    <row r="123" spans="1:3">
      <c r="A123" s="45" t="s">
        <v>239</v>
      </c>
      <c r="B123" s="27" t="s">
        <v>643</v>
      </c>
      <c r="C123" s="27" t="s">
        <v>644</v>
      </c>
    </row>
    <row r="124" spans="1:3">
      <c r="A124" s="45" t="s">
        <v>241</v>
      </c>
      <c r="B124" s="27" t="s">
        <v>628</v>
      </c>
      <c r="C124" s="27" t="s">
        <v>621</v>
      </c>
    </row>
    <row r="125" spans="1:3">
      <c r="A125" s="45" t="s">
        <v>244</v>
      </c>
      <c r="B125" s="27" t="s">
        <v>645</v>
      </c>
      <c r="C125" s="27" t="s">
        <v>528</v>
      </c>
    </row>
    <row r="126" spans="1:3">
      <c r="A126" s="45" t="s">
        <v>249</v>
      </c>
      <c r="B126" s="27" t="s">
        <v>646</v>
      </c>
      <c r="C126" s="27"/>
    </row>
    <row r="127" spans="1:3">
      <c r="A127" s="45" t="s">
        <v>250</v>
      </c>
      <c r="B127" s="27" t="s">
        <v>647</v>
      </c>
      <c r="C127" s="27" t="s">
        <v>648</v>
      </c>
    </row>
    <row r="128" spans="1:3">
      <c r="A128" s="45" t="s">
        <v>251</v>
      </c>
      <c r="B128" s="27" t="s">
        <v>649</v>
      </c>
      <c r="C128" s="27" t="s">
        <v>648</v>
      </c>
    </row>
    <row r="129" spans="1:3">
      <c r="A129" s="45" t="s">
        <v>252</v>
      </c>
      <c r="B129" s="27" t="s">
        <v>555</v>
      </c>
      <c r="C129" s="27" t="s">
        <v>648</v>
      </c>
    </row>
    <row r="130" spans="1:3">
      <c r="A130" s="45" t="s">
        <v>253</v>
      </c>
      <c r="B130" s="27" t="s">
        <v>650</v>
      </c>
      <c r="C130" s="27" t="s">
        <v>651</v>
      </c>
    </row>
    <row r="131" spans="1:3">
      <c r="A131" s="45" t="s">
        <v>256</v>
      </c>
      <c r="B131" s="27" t="s">
        <v>652</v>
      </c>
      <c r="C131" s="27" t="s">
        <v>497</v>
      </c>
    </row>
    <row r="132" spans="1:3">
      <c r="A132" s="45" t="s">
        <v>257</v>
      </c>
      <c r="B132" s="27" t="s">
        <v>521</v>
      </c>
      <c r="C132" s="27" t="s">
        <v>506</v>
      </c>
    </row>
    <row r="133" spans="1:3">
      <c r="A133" s="45" t="s">
        <v>258</v>
      </c>
      <c r="B133" s="27" t="s">
        <v>653</v>
      </c>
      <c r="C133" s="27"/>
    </row>
    <row r="134" spans="1:3">
      <c r="A134" s="45" t="s">
        <v>263</v>
      </c>
      <c r="B134" s="27" t="s">
        <v>654</v>
      </c>
      <c r="C134" s="27"/>
    </row>
    <row r="135" spans="1:3">
      <c r="A135" s="45" t="s">
        <v>269</v>
      </c>
      <c r="B135" s="27" t="s">
        <v>655</v>
      </c>
      <c r="C135" s="27" t="s">
        <v>656</v>
      </c>
    </row>
    <row r="136" spans="1:3">
      <c r="A136" s="45" t="s">
        <v>270</v>
      </c>
      <c r="B136" s="27" t="s">
        <v>657</v>
      </c>
      <c r="C136" s="27"/>
    </row>
    <row r="137" spans="1:3">
      <c r="A137" s="45" t="s">
        <v>270</v>
      </c>
      <c r="B137" s="27" t="s">
        <v>657</v>
      </c>
      <c r="C137" s="27"/>
    </row>
    <row r="138" spans="1:3">
      <c r="A138" s="45" t="s">
        <v>271</v>
      </c>
      <c r="B138" s="27" t="s">
        <v>658</v>
      </c>
      <c r="C138" s="27"/>
    </row>
    <row r="139" spans="1:3">
      <c r="A139" s="45" t="s">
        <v>274</v>
      </c>
      <c r="B139" s="27" t="s">
        <v>659</v>
      </c>
      <c r="C139" s="27" t="s">
        <v>660</v>
      </c>
    </row>
    <row r="140" spans="1:3">
      <c r="A140" s="45" t="s">
        <v>277</v>
      </c>
      <c r="B140" s="27" t="s">
        <v>661</v>
      </c>
      <c r="C140" s="27" t="s">
        <v>651</v>
      </c>
    </row>
    <row r="141" spans="1:3">
      <c r="A141" s="45" t="s">
        <v>282</v>
      </c>
      <c r="B141" s="27" t="s">
        <v>662</v>
      </c>
      <c r="C141" s="27" t="s">
        <v>662</v>
      </c>
    </row>
    <row r="142" spans="1:3">
      <c r="A142" s="45" t="s">
        <v>283</v>
      </c>
      <c r="B142" s="27" t="s">
        <v>663</v>
      </c>
      <c r="C142" s="27" t="s">
        <v>488</v>
      </c>
    </row>
    <row r="143" spans="1:3">
      <c r="A143" s="45" t="s">
        <v>286</v>
      </c>
      <c r="B143" s="27" t="s">
        <v>664</v>
      </c>
      <c r="C143" s="27" t="s">
        <v>523</v>
      </c>
    </row>
    <row r="144" spans="1:3">
      <c r="A144" s="45" t="s">
        <v>287</v>
      </c>
      <c r="B144" s="27" t="s">
        <v>665</v>
      </c>
      <c r="C144" s="27"/>
    </row>
    <row r="145" spans="1:3">
      <c r="A145" s="45" t="s">
        <v>288</v>
      </c>
      <c r="B145" s="27" t="s">
        <v>666</v>
      </c>
      <c r="C145" s="27"/>
    </row>
    <row r="146" spans="1:3">
      <c r="A146" s="45" t="s">
        <v>289</v>
      </c>
      <c r="B146" s="27" t="s">
        <v>555</v>
      </c>
      <c r="C146" s="27"/>
    </row>
    <row r="147" spans="1:3">
      <c r="A147" s="45" t="s">
        <v>292</v>
      </c>
      <c r="B147" s="27" t="s">
        <v>667</v>
      </c>
      <c r="C147" s="27" t="s">
        <v>523</v>
      </c>
    </row>
    <row r="148" spans="1:3">
      <c r="A148" s="45" t="s">
        <v>295</v>
      </c>
      <c r="B148" s="27" t="s">
        <v>668</v>
      </c>
      <c r="C148" s="27" t="s">
        <v>651</v>
      </c>
    </row>
    <row r="149" spans="1:3">
      <c r="A149" s="45" t="s">
        <v>296</v>
      </c>
      <c r="B149" s="27" t="s">
        <v>669</v>
      </c>
      <c r="C149" s="27" t="s">
        <v>523</v>
      </c>
    </row>
    <row r="150" spans="1:3">
      <c r="A150" s="45" t="s">
        <v>297</v>
      </c>
      <c r="B150" s="27" t="s">
        <v>524</v>
      </c>
      <c r="C150" s="27"/>
    </row>
    <row r="151" spans="1:3">
      <c r="A151" s="45" t="s">
        <v>298</v>
      </c>
      <c r="B151" s="27" t="s">
        <v>624</v>
      </c>
      <c r="C151" s="27"/>
    </row>
    <row r="152" spans="1:3">
      <c r="A152" s="45" t="s">
        <v>299</v>
      </c>
      <c r="B152" s="27" t="s">
        <v>555</v>
      </c>
      <c r="C152" s="27"/>
    </row>
    <row r="153" spans="1:3">
      <c r="A153" s="45" t="s">
        <v>302</v>
      </c>
      <c r="B153" s="27" t="s">
        <v>670</v>
      </c>
      <c r="C153" s="27" t="s">
        <v>651</v>
      </c>
    </row>
    <row r="154" spans="1:3">
      <c r="A154" s="45" t="s">
        <v>303</v>
      </c>
      <c r="B154" s="27" t="s">
        <v>671</v>
      </c>
      <c r="C154" s="27" t="s">
        <v>611</v>
      </c>
    </row>
    <row r="155" spans="1:3">
      <c r="A155" s="45" t="s">
        <v>304</v>
      </c>
      <c r="B155" s="27" t="s">
        <v>672</v>
      </c>
      <c r="C155" s="27"/>
    </row>
    <row r="156" spans="1:3">
      <c r="A156" s="45" t="s">
        <v>305</v>
      </c>
      <c r="B156" s="27" t="s">
        <v>673</v>
      </c>
      <c r="C156" s="27"/>
    </row>
    <row r="157" spans="1:3">
      <c r="A157" s="45" t="s">
        <v>308</v>
      </c>
      <c r="B157" s="27" t="s">
        <v>674</v>
      </c>
      <c r="C157" s="27"/>
    </row>
    <row r="158" spans="1:3">
      <c r="A158" s="45" t="s">
        <v>309</v>
      </c>
      <c r="B158" s="27" t="s">
        <v>675</v>
      </c>
      <c r="C158" s="27" t="s">
        <v>676</v>
      </c>
    </row>
    <row r="159" spans="1:3">
      <c r="A159" s="45" t="s">
        <v>310</v>
      </c>
      <c r="B159" s="27" t="s">
        <v>677</v>
      </c>
      <c r="C159" s="27"/>
    </row>
    <row r="160" spans="1:3">
      <c r="A160" s="45" t="s">
        <v>311</v>
      </c>
      <c r="B160" s="27" t="s">
        <v>678</v>
      </c>
      <c r="C160" s="27"/>
    </row>
    <row r="161" spans="1:3">
      <c r="A161" s="45" t="s">
        <v>317</v>
      </c>
      <c r="B161" s="27" t="s">
        <v>679</v>
      </c>
      <c r="C161" s="27" t="s">
        <v>497</v>
      </c>
    </row>
    <row r="162" spans="1:3">
      <c r="A162" s="45" t="s">
        <v>318</v>
      </c>
      <c r="B162" s="27" t="s">
        <v>680</v>
      </c>
      <c r="C162" s="27" t="s">
        <v>506</v>
      </c>
    </row>
    <row r="163" spans="1:3">
      <c r="A163" s="45" t="s">
        <v>319</v>
      </c>
      <c r="B163" s="27" t="s">
        <v>681</v>
      </c>
      <c r="C163" s="27"/>
    </row>
    <row r="164" spans="1:3">
      <c r="A164" s="45" t="s">
        <v>320</v>
      </c>
      <c r="B164" s="27" t="s">
        <v>682</v>
      </c>
      <c r="C164" s="27" t="s">
        <v>611</v>
      </c>
    </row>
    <row r="165" spans="1:3">
      <c r="A165" s="45" t="s">
        <v>321</v>
      </c>
      <c r="B165" s="27" t="s">
        <v>683</v>
      </c>
      <c r="C165" s="27" t="s">
        <v>684</v>
      </c>
    </row>
    <row r="166" spans="1:3">
      <c r="A166" s="45" t="s">
        <v>322</v>
      </c>
      <c r="B166" s="27" t="s">
        <v>685</v>
      </c>
      <c r="C166" s="27" t="s">
        <v>684</v>
      </c>
    </row>
    <row r="167" spans="1:3">
      <c r="A167" s="45" t="s">
        <v>325</v>
      </c>
      <c r="B167" s="27" t="s">
        <v>686</v>
      </c>
      <c r="C167" s="27" t="s">
        <v>539</v>
      </c>
    </row>
    <row r="168" spans="1:3">
      <c r="A168" s="45" t="s">
        <v>326</v>
      </c>
      <c r="B168" s="27" t="s">
        <v>687</v>
      </c>
      <c r="C168" s="27" t="s">
        <v>539</v>
      </c>
    </row>
    <row r="169" spans="1:3">
      <c r="A169" s="45" t="s">
        <v>329</v>
      </c>
      <c r="B169" s="27" t="s">
        <v>688</v>
      </c>
      <c r="C169" s="27" t="s">
        <v>539</v>
      </c>
    </row>
    <row r="170" spans="1:3">
      <c r="A170" s="45" t="s">
        <v>330</v>
      </c>
      <c r="B170" s="27" t="s">
        <v>689</v>
      </c>
      <c r="C170" s="27" t="s">
        <v>690</v>
      </c>
    </row>
    <row r="171" spans="1:3">
      <c r="A171" s="45" t="s">
        <v>331</v>
      </c>
      <c r="B171" s="27" t="s">
        <v>691</v>
      </c>
      <c r="C171" s="27" t="s">
        <v>692</v>
      </c>
    </row>
    <row r="172" spans="1:3">
      <c r="A172" s="45" t="s">
        <v>332</v>
      </c>
      <c r="B172" s="27" t="s">
        <v>693</v>
      </c>
      <c r="C172" s="27" t="s">
        <v>694</v>
      </c>
    </row>
    <row r="173" spans="1:3">
      <c r="A173" s="45" t="s">
        <v>333</v>
      </c>
      <c r="B173" s="27" t="s">
        <v>695</v>
      </c>
      <c r="C173" s="27" t="s">
        <v>575</v>
      </c>
    </row>
    <row r="174" spans="1:3">
      <c r="A174" s="45" t="s">
        <v>334</v>
      </c>
      <c r="B174" s="27" t="s">
        <v>696</v>
      </c>
      <c r="C174" s="27" t="s">
        <v>697</v>
      </c>
    </row>
    <row r="175" spans="1:3">
      <c r="A175" s="45" t="s">
        <v>335</v>
      </c>
      <c r="B175" s="27" t="s">
        <v>698</v>
      </c>
      <c r="C175" s="27" t="s">
        <v>699</v>
      </c>
    </row>
    <row r="176" spans="1:3">
      <c r="A176" s="45" t="s">
        <v>338</v>
      </c>
      <c r="B176" s="27" t="s">
        <v>700</v>
      </c>
      <c r="C176" s="27" t="s">
        <v>611</v>
      </c>
    </row>
    <row r="177" spans="1:3">
      <c r="A177" s="45" t="s">
        <v>339</v>
      </c>
      <c r="B177" s="27" t="s">
        <v>701</v>
      </c>
      <c r="C177" s="27" t="s">
        <v>702</v>
      </c>
    </row>
    <row r="178" spans="1:3">
      <c r="A178" s="45" t="s">
        <v>340</v>
      </c>
      <c r="B178" s="27" t="s">
        <v>703</v>
      </c>
      <c r="C178" s="27" t="s">
        <v>704</v>
      </c>
    </row>
    <row r="179" spans="1:3">
      <c r="A179" s="45" t="s">
        <v>341</v>
      </c>
      <c r="B179" s="27" t="s">
        <v>705</v>
      </c>
      <c r="C179" s="27" t="s">
        <v>706</v>
      </c>
    </row>
    <row r="180" spans="1:3">
      <c r="A180" s="45" t="s">
        <v>342</v>
      </c>
      <c r="B180" s="27" t="s">
        <v>707</v>
      </c>
      <c r="C180" s="27"/>
    </row>
    <row r="181" spans="1:3">
      <c r="A181" s="45" t="s">
        <v>343</v>
      </c>
      <c r="B181" s="27" t="s">
        <v>708</v>
      </c>
      <c r="C181" s="27"/>
    </row>
    <row r="182" spans="1:3">
      <c r="A182" s="45" t="s">
        <v>346</v>
      </c>
      <c r="B182" s="27" t="s">
        <v>709</v>
      </c>
      <c r="C182" s="27"/>
    </row>
    <row r="183" spans="1:3">
      <c r="A183" s="45" t="s">
        <v>347</v>
      </c>
      <c r="B183" s="27" t="s">
        <v>710</v>
      </c>
      <c r="C183" s="27"/>
    </row>
    <row r="184" spans="1:3">
      <c r="A184" s="45" t="s">
        <v>348</v>
      </c>
      <c r="B184" s="27" t="s">
        <v>711</v>
      </c>
      <c r="C184" s="27" t="s">
        <v>712</v>
      </c>
    </row>
    <row r="185" spans="1:3">
      <c r="A185" s="45" t="s">
        <v>349</v>
      </c>
      <c r="B185" s="27" t="s">
        <v>713</v>
      </c>
      <c r="C185" s="27" t="s">
        <v>712</v>
      </c>
    </row>
    <row r="186" spans="1:3">
      <c r="A186" s="45" t="s">
        <v>356</v>
      </c>
      <c r="B186" s="27" t="s">
        <v>714</v>
      </c>
      <c r="C186" s="27" t="s">
        <v>715</v>
      </c>
    </row>
    <row r="187" spans="1:3">
      <c r="A187" s="45" t="s">
        <v>357</v>
      </c>
      <c r="B187" s="27" t="s">
        <v>716</v>
      </c>
      <c r="C187" s="27" t="s">
        <v>717</v>
      </c>
    </row>
    <row r="188" spans="1:3">
      <c r="A188" s="45" t="s">
        <v>358</v>
      </c>
      <c r="B188" s="27" t="s">
        <v>718</v>
      </c>
      <c r="C188" s="27"/>
    </row>
    <row r="189" spans="1:3">
      <c r="A189" s="45" t="s">
        <v>359</v>
      </c>
      <c r="B189" s="27" t="s">
        <v>719</v>
      </c>
      <c r="C189" s="27"/>
    </row>
    <row r="190" spans="1:3">
      <c r="A190" s="45" t="s">
        <v>362</v>
      </c>
      <c r="B190" s="27" t="s">
        <v>720</v>
      </c>
      <c r="C190" s="27" t="s">
        <v>721</v>
      </c>
    </row>
    <row r="191" spans="1:3">
      <c r="A191" s="45" t="s">
        <v>363</v>
      </c>
      <c r="B191" s="27" t="s">
        <v>555</v>
      </c>
      <c r="C191" s="27" t="s">
        <v>721</v>
      </c>
    </row>
    <row r="192" spans="1:3">
      <c r="A192" s="45" t="s">
        <v>368</v>
      </c>
      <c r="B192" s="27" t="s">
        <v>722</v>
      </c>
      <c r="C192" s="27" t="s">
        <v>723</v>
      </c>
    </row>
    <row r="193" spans="1:3">
      <c r="A193" s="45" t="s">
        <v>369</v>
      </c>
      <c r="B193" s="27" t="s">
        <v>724</v>
      </c>
      <c r="C193" s="27" t="s">
        <v>723</v>
      </c>
    </row>
    <row r="194" spans="1:3">
      <c r="A194" s="45" t="s">
        <v>370</v>
      </c>
      <c r="B194" s="27" t="s">
        <v>725</v>
      </c>
      <c r="C194" s="27" t="s">
        <v>726</v>
      </c>
    </row>
    <row r="195" spans="1:3">
      <c r="A195" s="45" t="s">
        <v>371</v>
      </c>
      <c r="B195" s="27" t="s">
        <v>727</v>
      </c>
      <c r="C195" s="27" t="s">
        <v>621</v>
      </c>
    </row>
    <row r="196" spans="1:3">
      <c r="A196" s="45" t="s">
        <v>372</v>
      </c>
      <c r="B196" s="27" t="s">
        <v>728</v>
      </c>
      <c r="C196" s="27" t="s">
        <v>729</v>
      </c>
    </row>
    <row r="197" spans="1:3">
      <c r="A197" s="45" t="s">
        <v>373</v>
      </c>
      <c r="B197" s="27" t="s">
        <v>730</v>
      </c>
      <c r="C197" s="27" t="s">
        <v>528</v>
      </c>
    </row>
    <row r="198" spans="1:3">
      <c r="A198" s="45" t="s">
        <v>374</v>
      </c>
      <c r="B198" s="27" t="s">
        <v>731</v>
      </c>
      <c r="C198" s="27" t="s">
        <v>484</v>
      </c>
    </row>
    <row r="199" spans="1:3">
      <c r="A199" s="45" t="s">
        <v>375</v>
      </c>
      <c r="B199" s="27" t="s">
        <v>732</v>
      </c>
      <c r="C199" s="27" t="s">
        <v>733</v>
      </c>
    </row>
    <row r="200" spans="1:3">
      <c r="A200" s="45" t="s">
        <v>378</v>
      </c>
      <c r="B200" s="27" t="s">
        <v>734</v>
      </c>
      <c r="C200" s="27" t="s">
        <v>723</v>
      </c>
    </row>
    <row r="201" spans="1:3">
      <c r="A201" s="45" t="s">
        <v>379</v>
      </c>
      <c r="B201" s="27" t="s">
        <v>735</v>
      </c>
      <c r="C201" s="27" t="s">
        <v>736</v>
      </c>
    </row>
    <row r="202" spans="1:3">
      <c r="A202" s="45" t="s">
        <v>380</v>
      </c>
      <c r="B202" s="27" t="s">
        <v>737</v>
      </c>
      <c r="C202" s="27" t="s">
        <v>736</v>
      </c>
    </row>
    <row r="203" spans="1:3">
      <c r="A203" s="45" t="s">
        <v>381</v>
      </c>
      <c r="B203" s="27" t="s">
        <v>738</v>
      </c>
      <c r="C203" s="27" t="s">
        <v>736</v>
      </c>
    </row>
    <row r="204" spans="1:3">
      <c r="A204" s="45" t="s">
        <v>382</v>
      </c>
      <c r="B204" s="27" t="s">
        <v>739</v>
      </c>
      <c r="C204" s="27" t="s">
        <v>531</v>
      </c>
    </row>
    <row r="205" spans="1:3">
      <c r="A205" s="45" t="s">
        <v>383</v>
      </c>
      <c r="B205" s="27" t="s">
        <v>740</v>
      </c>
      <c r="C205" s="27" t="s">
        <v>741</v>
      </c>
    </row>
    <row r="206" spans="1:3">
      <c r="A206" s="45" t="s">
        <v>388</v>
      </c>
      <c r="B206" s="27" t="s">
        <v>742</v>
      </c>
      <c r="C206" s="27"/>
    </row>
    <row r="207" spans="1:3">
      <c r="A207" s="45" t="s">
        <v>389</v>
      </c>
      <c r="B207" s="27" t="s">
        <v>743</v>
      </c>
      <c r="C207" s="27" t="s">
        <v>744</v>
      </c>
    </row>
    <row r="208" spans="1:3">
      <c r="A208" s="45" t="s">
        <v>392</v>
      </c>
      <c r="B208" s="27" t="s">
        <v>745</v>
      </c>
      <c r="C208" s="27"/>
    </row>
    <row r="209" spans="1:3">
      <c r="A209" s="45" t="s">
        <v>393</v>
      </c>
      <c r="B209" s="27" t="s">
        <v>746</v>
      </c>
      <c r="C209" s="27" t="s">
        <v>747</v>
      </c>
    </row>
    <row r="210" spans="1:3">
      <c r="A210" s="45" t="s">
        <v>394</v>
      </c>
      <c r="B210" s="27" t="s">
        <v>748</v>
      </c>
      <c r="C210" s="27" t="s">
        <v>749</v>
      </c>
    </row>
    <row r="211" spans="1:3">
      <c r="A211" s="45" t="s">
        <v>400</v>
      </c>
      <c r="B211" s="27" t="s">
        <v>750</v>
      </c>
      <c r="C211" s="27"/>
    </row>
    <row r="212" spans="1:3">
      <c r="A212" s="45" t="s">
        <v>401</v>
      </c>
      <c r="B212" s="27" t="s">
        <v>751</v>
      </c>
      <c r="C212" s="27" t="s">
        <v>752</v>
      </c>
    </row>
    <row r="213" spans="1:3">
      <c r="A213" s="45" t="s">
        <v>402</v>
      </c>
      <c r="B213" s="27" t="s">
        <v>550</v>
      </c>
      <c r="C213" s="27" t="s">
        <v>752</v>
      </c>
    </row>
    <row r="214" spans="1:3">
      <c r="A214" s="45" t="s">
        <v>405</v>
      </c>
      <c r="B214" s="27" t="s">
        <v>753</v>
      </c>
      <c r="C214" s="27"/>
    </row>
    <row r="215" spans="1:3">
      <c r="A215" s="45" t="s">
        <v>408</v>
      </c>
      <c r="B215" s="27" t="s">
        <v>754</v>
      </c>
      <c r="C215" s="27"/>
    </row>
    <row r="216" spans="1:3">
      <c r="A216" s="45" t="s">
        <v>409</v>
      </c>
      <c r="B216" s="27" t="s">
        <v>755</v>
      </c>
      <c r="C216" s="27"/>
    </row>
    <row r="217" spans="1:3">
      <c r="A217" s="45" t="s">
        <v>410</v>
      </c>
      <c r="B217" s="27" t="s">
        <v>756</v>
      </c>
      <c r="C217" s="27" t="s">
        <v>757</v>
      </c>
    </row>
    <row r="218" spans="1:3">
      <c r="A218" s="45" t="s">
        <v>411</v>
      </c>
      <c r="B218" s="27" t="s">
        <v>758</v>
      </c>
      <c r="C218" s="27"/>
    </row>
    <row r="219" spans="1:3">
      <c r="A219" s="45" t="s">
        <v>412</v>
      </c>
      <c r="B219" s="27" t="s">
        <v>759</v>
      </c>
      <c r="C219" s="27"/>
    </row>
    <row r="220" spans="1:3">
      <c r="A220" s="45" t="s">
        <v>413</v>
      </c>
      <c r="B220" s="27" t="s">
        <v>760</v>
      </c>
      <c r="C220" s="27" t="s">
        <v>486</v>
      </c>
    </row>
    <row r="221" spans="1:3">
      <c r="A221" s="45" t="s">
        <v>414</v>
      </c>
      <c r="B221" s="27" t="s">
        <v>597</v>
      </c>
      <c r="C221" s="27" t="s">
        <v>506</v>
      </c>
    </row>
    <row r="222" spans="1:3">
      <c r="A222" s="45" t="s">
        <v>417</v>
      </c>
      <c r="B222" s="27" t="s">
        <v>761</v>
      </c>
      <c r="C222" s="27"/>
    </row>
    <row r="223" spans="1:3">
      <c r="A223" s="45" t="s">
        <v>419</v>
      </c>
      <c r="B223" s="27" t="s">
        <v>762</v>
      </c>
      <c r="C223" s="27" t="s">
        <v>763</v>
      </c>
    </row>
    <row r="224" spans="1:3">
      <c r="A224" s="45" t="s">
        <v>422</v>
      </c>
      <c r="B224" s="27" t="s">
        <v>764</v>
      </c>
      <c r="C224" s="27"/>
    </row>
    <row r="225" spans="1:3">
      <c r="A225" s="45" t="s">
        <v>423</v>
      </c>
      <c r="B225" s="27" t="s">
        <v>711</v>
      </c>
      <c r="C225" s="27" t="s">
        <v>712</v>
      </c>
    </row>
    <row r="226" spans="1:3">
      <c r="A226" s="45" t="s">
        <v>424</v>
      </c>
      <c r="B226" s="27" t="s">
        <v>713</v>
      </c>
      <c r="C226" s="27" t="s">
        <v>712</v>
      </c>
    </row>
    <row r="227" spans="1:3">
      <c r="A227" s="45" t="s">
        <v>425</v>
      </c>
      <c r="B227" s="27" t="s">
        <v>765</v>
      </c>
      <c r="C227" s="27" t="s">
        <v>766</v>
      </c>
    </row>
    <row r="228" spans="1:3">
      <c r="A228" s="45" t="s">
        <v>426</v>
      </c>
      <c r="B228" s="27" t="s">
        <v>767</v>
      </c>
      <c r="C228" s="27" t="s">
        <v>573</v>
      </c>
    </row>
    <row r="229" spans="1:3">
      <c r="A229" s="45" t="s">
        <v>427</v>
      </c>
      <c r="B229" s="27" t="s">
        <v>768</v>
      </c>
      <c r="C229" s="27" t="s">
        <v>729</v>
      </c>
    </row>
    <row r="230" spans="1:3">
      <c r="A230" s="45" t="s">
        <v>428</v>
      </c>
      <c r="B230" s="27" t="s">
        <v>769</v>
      </c>
      <c r="C230" s="27" t="s">
        <v>770</v>
      </c>
    </row>
    <row r="231" spans="1:3">
      <c r="A231" s="45" t="s">
        <v>429</v>
      </c>
      <c r="B231" s="27" t="s">
        <v>771</v>
      </c>
      <c r="C231" s="27" t="s">
        <v>772</v>
      </c>
    </row>
    <row r="232" spans="1:3">
      <c r="A232" s="45" t="s">
        <v>430</v>
      </c>
      <c r="B232" s="27" t="s">
        <v>773</v>
      </c>
      <c r="C232" s="27" t="s">
        <v>481</v>
      </c>
    </row>
    <row r="233" spans="1:3">
      <c r="A233" s="45" t="s">
        <v>435</v>
      </c>
      <c r="B233" s="27" t="s">
        <v>774</v>
      </c>
      <c r="C233" s="27" t="s">
        <v>775</v>
      </c>
    </row>
    <row r="234" spans="1:3">
      <c r="A234" s="45" t="s">
        <v>438</v>
      </c>
      <c r="B234" s="27" t="s">
        <v>776</v>
      </c>
      <c r="C234" s="27" t="s">
        <v>651</v>
      </c>
    </row>
    <row r="235" spans="1:3">
      <c r="A235" s="45" t="s">
        <v>440</v>
      </c>
      <c r="B235" s="27" t="s">
        <v>777</v>
      </c>
      <c r="C235" s="27" t="s">
        <v>778</v>
      </c>
    </row>
    <row r="236" spans="1:3">
      <c r="A236" s="45" t="s">
        <v>441</v>
      </c>
      <c r="B236" s="27" t="s">
        <v>779</v>
      </c>
      <c r="C236" s="27" t="s">
        <v>780</v>
      </c>
    </row>
    <row r="237" spans="1:3">
      <c r="A237" s="45" t="s">
        <v>442</v>
      </c>
      <c r="B237" s="27" t="s">
        <v>781</v>
      </c>
      <c r="C237" s="27" t="s">
        <v>782</v>
      </c>
    </row>
    <row r="238" spans="1:3">
      <c r="A238" s="45" t="s">
        <v>443</v>
      </c>
      <c r="B238" s="27" t="s">
        <v>783</v>
      </c>
      <c r="C238" s="27" t="s">
        <v>784</v>
      </c>
    </row>
    <row r="239" spans="1:3">
      <c r="A239" s="45" t="s">
        <v>444</v>
      </c>
      <c r="B239" s="27" t="s">
        <v>785</v>
      </c>
      <c r="C239" s="27" t="s">
        <v>786</v>
      </c>
    </row>
    <row r="240" spans="1:3">
      <c r="A240" s="45" t="s">
        <v>445</v>
      </c>
      <c r="B240" s="27" t="s">
        <v>787</v>
      </c>
      <c r="C240" s="27" t="s">
        <v>788</v>
      </c>
    </row>
    <row r="241" spans="1:3">
      <c r="A241" s="45" t="s">
        <v>446</v>
      </c>
      <c r="B241" s="27" t="s">
        <v>789</v>
      </c>
      <c r="C241" s="27" t="s">
        <v>788</v>
      </c>
    </row>
    <row r="242" spans="1:3">
      <c r="A242" s="45" t="s">
        <v>447</v>
      </c>
      <c r="B242" s="27" t="s">
        <v>790</v>
      </c>
      <c r="C242" s="27" t="s">
        <v>791</v>
      </c>
    </row>
    <row r="243" spans="1:3">
      <c r="A243" s="45" t="s">
        <v>450</v>
      </c>
      <c r="B243" s="27" t="s">
        <v>792</v>
      </c>
      <c r="C243" s="27" t="s">
        <v>793</v>
      </c>
    </row>
    <row r="244" spans="1:3">
      <c r="A244" s="45" t="s">
        <v>451</v>
      </c>
      <c r="B244" s="27" t="s">
        <v>794</v>
      </c>
      <c r="C244" s="27" t="s">
        <v>531</v>
      </c>
    </row>
    <row r="245" spans="1:3">
      <c r="A245" s="45" t="s">
        <v>452</v>
      </c>
      <c r="B245" s="27" t="s">
        <v>795</v>
      </c>
      <c r="C245" s="27" t="s">
        <v>640</v>
      </c>
    </row>
    <row r="246" spans="1:3">
      <c r="A246" s="45" t="s">
        <v>453</v>
      </c>
      <c r="B246" s="27" t="s">
        <v>796</v>
      </c>
      <c r="C246" s="27" t="s">
        <v>797</v>
      </c>
    </row>
    <row r="247" spans="1:3">
      <c r="A247" s="45" t="s">
        <v>454</v>
      </c>
      <c r="B247" s="27" t="s">
        <v>798</v>
      </c>
      <c r="C247" s="27" t="s">
        <v>799</v>
      </c>
    </row>
    <row r="248" spans="1:3">
      <c r="A248" s="45" t="s">
        <v>455</v>
      </c>
      <c r="B248" s="27" t="s">
        <v>800</v>
      </c>
      <c r="C248" s="27" t="s">
        <v>801</v>
      </c>
    </row>
    <row r="249" spans="1:3">
      <c r="A249" s="45" t="s">
        <v>456</v>
      </c>
      <c r="B249" s="27" t="s">
        <v>802</v>
      </c>
      <c r="C249" s="27" t="s">
        <v>803</v>
      </c>
    </row>
    <row r="250" spans="1:3">
      <c r="A250" s="45" t="s">
        <v>457</v>
      </c>
      <c r="B250" s="27" t="s">
        <v>804</v>
      </c>
      <c r="C250" s="27" t="s">
        <v>805</v>
      </c>
    </row>
    <row r="251" spans="1:3">
      <c r="A251" s="45" t="s">
        <v>458</v>
      </c>
      <c r="B251" s="27" t="s">
        <v>806</v>
      </c>
      <c r="C251" s="27" t="s">
        <v>807</v>
      </c>
    </row>
    <row r="252" spans="1:3">
      <c r="A252" s="45" t="s">
        <v>459</v>
      </c>
      <c r="B252" s="27" t="s">
        <v>808</v>
      </c>
      <c r="C252" s="27" t="s">
        <v>809</v>
      </c>
    </row>
    <row r="253" spans="1:3">
      <c r="A253" s="45" t="s">
        <v>460</v>
      </c>
      <c r="B253" s="27" t="s">
        <v>810</v>
      </c>
      <c r="C253" s="27"/>
    </row>
    <row r="254" spans="1:3">
      <c r="A254" s="45" t="s">
        <v>461</v>
      </c>
      <c r="B254" s="27" t="s">
        <v>811</v>
      </c>
      <c r="C254" s="27" t="s">
        <v>812</v>
      </c>
    </row>
    <row r="255" spans="1:3">
      <c r="A255" s="45" t="s">
        <v>462</v>
      </c>
      <c r="B255" s="27" t="s">
        <v>813</v>
      </c>
      <c r="C255" s="27" t="s">
        <v>814</v>
      </c>
    </row>
    <row r="256" spans="1:3">
      <c r="A256" s="45" t="s">
        <v>463</v>
      </c>
      <c r="B256" s="27" t="s">
        <v>815</v>
      </c>
      <c r="C256" s="27" t="s">
        <v>814</v>
      </c>
    </row>
    <row r="257" spans="1:3">
      <c r="A257" s="45" t="s">
        <v>464</v>
      </c>
      <c r="B257" s="27" t="s">
        <v>816</v>
      </c>
      <c r="C257" s="27" t="s">
        <v>817</v>
      </c>
    </row>
    <row r="258" spans="1:3">
      <c r="A258" s="45" t="s">
        <v>465</v>
      </c>
      <c r="B258" s="27" t="s">
        <v>818</v>
      </c>
      <c r="C258" s="27" t="s">
        <v>817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2"/>
  <sheetViews>
    <sheetView zoomScale="60" zoomScaleNormal="60" workbookViewId="0">
      <pane xSplit="1" ySplit="3" topLeftCell="B4" activePane="bottomRight" state="frozen"/>
      <selection pane="bottomRight" activeCell="Q20" sqref="Q20"/>
      <selection pane="bottomLeft" activeCell="A4" sqref="A4"/>
      <selection pane="topRight" activeCell="D1" sqref="D1"/>
    </sheetView>
  </sheetViews>
  <sheetFormatPr defaultColWidth="11.125" defaultRowHeight="15.6"/>
  <cols>
    <col min="1" max="1" width="16" customWidth="1"/>
    <col min="2" max="2" width="11.5" bestFit="1" customWidth="1"/>
    <col min="3" max="3" width="11.5" customWidth="1"/>
    <col min="4" max="7" width="11.5" bestFit="1" customWidth="1"/>
    <col min="8" max="8" width="13" bestFit="1" customWidth="1"/>
    <col min="9" max="15" width="11.375" customWidth="1"/>
  </cols>
  <sheetData>
    <row r="1" spans="1:15">
      <c r="A1" s="13" t="s">
        <v>819</v>
      </c>
      <c r="B1" s="14"/>
      <c r="C1" s="14"/>
      <c r="D1" s="14"/>
      <c r="E1" s="14"/>
      <c r="F1" s="14"/>
      <c r="G1" s="14"/>
      <c r="H1" s="14"/>
      <c r="I1" s="14"/>
      <c r="J1" s="14"/>
      <c r="K1" s="14"/>
      <c r="L1" s="14"/>
      <c r="M1" s="14"/>
      <c r="N1" s="14"/>
      <c r="O1" s="14"/>
    </row>
    <row r="2" spans="1:15">
      <c r="A2" s="84" t="s">
        <v>820</v>
      </c>
      <c r="B2" s="83" t="s">
        <v>87</v>
      </c>
      <c r="C2" s="83"/>
      <c r="D2" s="83"/>
      <c r="E2" s="83"/>
      <c r="F2" s="83"/>
      <c r="G2" s="83"/>
      <c r="H2" s="28"/>
      <c r="I2" s="83" t="s">
        <v>7</v>
      </c>
      <c r="J2" s="83"/>
      <c r="K2" s="83"/>
      <c r="L2" s="83"/>
      <c r="M2" s="86" t="s">
        <v>27</v>
      </c>
      <c r="N2" s="87"/>
      <c r="O2" s="87"/>
    </row>
    <row r="3" spans="1:15" ht="24.6" customHeight="1">
      <c r="A3" s="85"/>
      <c r="B3" s="7" t="s">
        <v>821</v>
      </c>
      <c r="C3" s="7" t="s">
        <v>822</v>
      </c>
      <c r="D3" s="7" t="s">
        <v>823</v>
      </c>
      <c r="E3" s="7" t="s">
        <v>824</v>
      </c>
      <c r="F3" s="7" t="s">
        <v>825</v>
      </c>
      <c r="G3" s="7" t="s">
        <v>826</v>
      </c>
      <c r="H3" s="9" t="s">
        <v>827</v>
      </c>
      <c r="I3" s="7" t="s">
        <v>35</v>
      </c>
      <c r="J3" s="7" t="s">
        <v>40</v>
      </c>
      <c r="K3" s="7" t="s">
        <v>74</v>
      </c>
      <c r="L3" s="7" t="s">
        <v>138</v>
      </c>
      <c r="M3" s="7" t="s">
        <v>40</v>
      </c>
      <c r="N3" s="7" t="s">
        <v>74</v>
      </c>
      <c r="O3" s="7" t="s">
        <v>138</v>
      </c>
    </row>
    <row r="4" spans="1:15">
      <c r="A4" s="1" t="s">
        <v>31</v>
      </c>
      <c r="B4" s="1">
        <f>SUMIF(pearl!D$4:D$260,summary_acti!A4,pearl!S$4:S$260)</f>
        <v>321710</v>
      </c>
      <c r="C4" s="1">
        <f>SUMIF(pearl!D$4:D$260,summary_acti!A4,pearl!T$4:T$260)</f>
        <v>339860</v>
      </c>
      <c r="D4" s="1">
        <f>SUMIF(pearl!D$4:D$260,summary_acti!A4,pearl!U$4:U$260)</f>
        <v>247378</v>
      </c>
      <c r="E4" s="1">
        <f>SUMIF(pearl!D$4:D$260,summary_acti!A4,pearl!V$4:V$260)</f>
        <v>148378</v>
      </c>
      <c r="F4" s="1">
        <f>SUMIF(pearl!D$4:D$260,summary_acti!A4,pearl!W$4:W$260)</f>
        <v>123860</v>
      </c>
      <c r="G4" s="1">
        <f>SUMIF(pearl!D$4:D$260,summary_acti!A4,pearl!X$4:X$260)</f>
        <v>122360</v>
      </c>
      <c r="H4" s="1">
        <f>SUMIF(pearl!D$4:D$260,summary_acti!A4,pearl!Y$4:Y$260)</f>
        <v>1303546</v>
      </c>
      <c r="I4" s="1">
        <f>SUMIFS(pearl!Y$4:Y$260,pearl!D$4:D$260,A4,pearl!H$4:H$260,I$3)</f>
        <v>1303546</v>
      </c>
      <c r="J4" s="1">
        <f>SUMIFS(pearl!Y$4:Y$260,pearl!D$4:D$260,A4,pearl!H$4:H$260,J$3)</f>
        <v>0</v>
      </c>
      <c r="K4" s="1">
        <f>SUMIFS(pearl!Y$4:Y$260,pearl!D$4:D$260,A4,pearl!H$4:H$260,K$3)</f>
        <v>0</v>
      </c>
      <c r="L4" s="1">
        <f>SUMIFS(pearl!Y$4:Y$260,pearl!D$4:D$260,A4,pearl!H$4:H$260,L$3)</f>
        <v>0</v>
      </c>
      <c r="M4" s="1">
        <f>SUMIFS(pearl!Y$4:Y$260,pearl!D$4:D$260,A4,pearl!AB$4:AB$260,M$3)</f>
        <v>1303546</v>
      </c>
      <c r="N4" s="1">
        <f>SUMIFS(pearl!Y$4:Y$260,pearl!D$4:D$260,A4,pearl!AB$4:AB$260,N$3)</f>
        <v>0</v>
      </c>
      <c r="O4" s="1">
        <f>SUMIFS(pearl!Y$4:Y$260,pearl!D$4:D$260,A4,pearl!AB$4:AB$260,O$3)</f>
        <v>0</v>
      </c>
    </row>
    <row r="5" spans="1:15">
      <c r="A5" s="1" t="s">
        <v>69</v>
      </c>
      <c r="B5" s="1">
        <f>SUMIF(pearl!D$4:D$260,summary_acti!A5,pearl!S$4:S$260)</f>
        <v>49800</v>
      </c>
      <c r="C5" s="1">
        <f>SUMIF(pearl!D$4:D$260,summary_acti!A5,pearl!T$4:T$260)</f>
        <v>283200</v>
      </c>
      <c r="D5" s="1">
        <f>SUMIF(pearl!D$4:D$260,summary_acti!A5,pearl!U$4:U$260)</f>
        <v>157000</v>
      </c>
      <c r="E5" s="1">
        <f>SUMIF(pearl!D$4:D$260,summary_acti!A5,pearl!V$4:V$260)</f>
        <v>157000</v>
      </c>
      <c r="F5" s="1">
        <f>SUMIF(pearl!D$4:D$260,summary_acti!A5,pearl!W$4:W$260)</f>
        <v>157000</v>
      </c>
      <c r="G5" s="1">
        <f>SUMIF(pearl!D$4:D$260,summary_acti!A5,pearl!X$4:X$260)</f>
        <v>157000</v>
      </c>
      <c r="H5" s="1">
        <f>SUMIF(pearl!D$4:D$260,summary_acti!A5,pearl!Y$4:Y$260)</f>
        <v>961000</v>
      </c>
      <c r="I5" s="1">
        <f>SUMIFS(pearl!Y$4:Y$260,pearl!D$4:D$260,A5,pearl!H$4:H$260,I$3)</f>
        <v>761000</v>
      </c>
      <c r="J5" s="1">
        <f>SUMIFS(pearl!Y$4:Y$260,pearl!D$4:D$260,A5,pearl!H$4:H$260,J$3)</f>
        <v>0</v>
      </c>
      <c r="K5" s="1">
        <f>SUMIFS(pearl!Y$4:Y$260,pearl!D$4:D$260,A5,pearl!H$4:H$260,K$3)</f>
        <v>200000</v>
      </c>
      <c r="L5" s="1">
        <f>SUMIFS(pearl!Y$4:Y$260,pearl!D$4:D$260,A5,pearl!H$4:H$260,L$3)</f>
        <v>0</v>
      </c>
      <c r="M5" s="1">
        <f>SUMIFS(pearl!Y$4:Y$260,pearl!D$4:D$260,A5,pearl!AB$4:AB$260,M$3)</f>
        <v>0</v>
      </c>
      <c r="N5" s="1">
        <f>SUMIFS(pearl!Y$4:Y$260,pearl!D$4:D$260,A5,pearl!AB$4:AB$260,N$3)</f>
        <v>961000</v>
      </c>
      <c r="O5" s="1">
        <f>SUMIFS(pearl!Y$4:Y$260,pearl!D$4:D$260,A5,pearl!AB$4:AB$260,O$3)</f>
        <v>0</v>
      </c>
    </row>
    <row r="6" spans="1:15">
      <c r="A6" s="1" t="s">
        <v>96</v>
      </c>
      <c r="B6" s="1">
        <f>SUMIF(pearl!D$4:D$260,summary_acti!A6,pearl!S$4:S$260)</f>
        <v>157972.5</v>
      </c>
      <c r="C6" s="1">
        <f>SUMIF(pearl!D$4:D$260,summary_acti!A6,pearl!T$4:T$260)</f>
        <v>271122.5</v>
      </c>
      <c r="D6" s="1">
        <f>SUMIF(pearl!D$4:D$260,summary_acti!A6,pearl!U$4:U$260)</f>
        <v>254872.5</v>
      </c>
      <c r="E6" s="1">
        <f>SUMIF(pearl!D$4:D$260,summary_acti!A6,pearl!V$4:V$260)</f>
        <v>164872.5</v>
      </c>
      <c r="F6" s="1">
        <f>SUMIF(pearl!D$4:D$260,summary_acti!A6,pearl!W$4:W$260)</f>
        <v>153622.5</v>
      </c>
      <c r="G6" s="1">
        <f>SUMIF(pearl!D$4:D$260,summary_acti!A6,pearl!X$4:X$260)</f>
        <v>129357.5</v>
      </c>
      <c r="H6" s="1">
        <f>SUMIF(pearl!D$4:D$260,summary_acti!A6,pearl!Y$4:Y$260)</f>
        <v>1131820</v>
      </c>
      <c r="I6" s="1">
        <f>SUMIFS(pearl!Y$4:Y$260,pearl!D$4:D$260,A6,pearl!H$4:H$260,I$3)</f>
        <v>911820</v>
      </c>
      <c r="J6" s="1">
        <f>SUMIFS(pearl!Y$4:Y$260,pearl!D$4:D$260,A6,pearl!H$4:H$260,J$3)</f>
        <v>120000</v>
      </c>
      <c r="K6" s="1">
        <f>SUMIFS(pearl!Y$4:Y$260,pearl!D$4:D$260,A6,pearl!H$4:H$260,K$3)</f>
        <v>100000</v>
      </c>
      <c r="L6" s="1">
        <f>SUMIFS(pearl!Y$4:Y$260,pearl!D$4:D$260,A6,pearl!H$4:H$260,L$3)</f>
        <v>0</v>
      </c>
      <c r="M6" s="1">
        <f>SUMIFS(pearl!Y$4:Y$260,pearl!D$4:D$260,A6,pearl!AB$4:AB$260,M$3)</f>
        <v>739320</v>
      </c>
      <c r="N6" s="1">
        <f>SUMIFS(pearl!Y$4:Y$260,pearl!D$4:D$260,A6,pearl!AB$4:AB$260,N$3)</f>
        <v>392500</v>
      </c>
      <c r="O6" s="1">
        <f>SUMIFS(pearl!Y$4:Y$260,pearl!D$4:D$260,A6,pearl!AB$4:AB$260,O$3)</f>
        <v>0</v>
      </c>
    </row>
    <row r="7" spans="1:15">
      <c r="A7" s="1" t="s">
        <v>118</v>
      </c>
      <c r="B7" s="1">
        <f>SUMIF(pearl!D$4:D$260,summary_acti!A7,pearl!S$4:S$260)</f>
        <v>2084985</v>
      </c>
      <c r="C7" s="1">
        <f>SUMIF(pearl!D$4:D$260,summary_acti!A7,pearl!T$4:T$260)</f>
        <v>3862229</v>
      </c>
      <c r="D7" s="1">
        <f>SUMIF(pearl!D$4:D$260,summary_acti!A7,pearl!U$4:U$260)</f>
        <v>2639129</v>
      </c>
      <c r="E7" s="1">
        <f>SUMIF(pearl!D$4:D$260,summary_acti!A7,pearl!V$4:V$260)</f>
        <v>2620779</v>
      </c>
      <c r="F7" s="1">
        <f>SUMIF(pearl!D$4:D$260,summary_acti!A7,pearl!W$4:W$260)</f>
        <v>2547521.5</v>
      </c>
      <c r="G7" s="1">
        <f>SUMIF(pearl!D$4:D$260,summary_acti!A7,pearl!X$4:X$260)</f>
        <v>2488871.2000000002</v>
      </c>
      <c r="H7" s="1">
        <f>SUMIF(pearl!D$4:D$260,summary_acti!A7,pearl!Y$4:Y$260)</f>
        <v>16243514.699999999</v>
      </c>
      <c r="I7" s="1">
        <f>SUMIFS(pearl!Y$4:Y$260,pearl!D$4:D$260,A7,pearl!H$4:H$260,I$3)</f>
        <v>13288515</v>
      </c>
      <c r="J7" s="1">
        <f>SUMIFS(pearl!Y$4:Y$260,pearl!D$4:D$260,A7,pearl!H$4:H$260,J$3)</f>
        <v>0</v>
      </c>
      <c r="K7" s="1">
        <f>SUMIFS(pearl!Y$4:Y$260,pearl!D$4:D$260,A7,pearl!H$4:H$260,K$3)</f>
        <v>1800000</v>
      </c>
      <c r="L7" s="1">
        <f>SUMIFS(pearl!Y$4:Y$260,pearl!D$4:D$260,A7,pearl!H$4:H$260,L$3)</f>
        <v>1154999.7</v>
      </c>
      <c r="M7" s="1">
        <f>SUMIFS(pearl!Y$4:Y$260,pearl!D$4:D$260,A7,pearl!AB$4:AB$260,M$3)</f>
        <v>9606915</v>
      </c>
      <c r="N7" s="1">
        <f>SUMIFS(pearl!Y$4:Y$260,pearl!D$4:D$260,A7,pearl!AB$4:AB$260,N$3)</f>
        <v>4432000</v>
      </c>
      <c r="O7" s="1">
        <f>SUMIFS(pearl!Y$4:Y$260,pearl!D$4:D$260,A7,pearl!AB$4:AB$260,O$3)</f>
        <v>2204599.7000000002</v>
      </c>
    </row>
    <row r="8" spans="1:15">
      <c r="A8" s="1" t="s">
        <v>199</v>
      </c>
      <c r="B8" s="1">
        <f>SUMIF(pearl!D$4:D$260,summary_acti!A8,pearl!S$4:S$260)</f>
        <v>85755</v>
      </c>
      <c r="C8" s="1">
        <f>SUMIF(pearl!D$4:D$260,summary_acti!A8,pearl!T$4:T$260)</f>
        <v>110630</v>
      </c>
      <c r="D8" s="1">
        <f>SUMIF(pearl!D$4:D$260,summary_acti!A8,pearl!U$4:U$260)</f>
        <v>97105</v>
      </c>
      <c r="E8" s="1">
        <f>SUMIF(pearl!D$4:D$260,summary_acti!A8,pearl!V$4:V$260)</f>
        <v>92230</v>
      </c>
      <c r="F8" s="1">
        <f>SUMIF(pearl!D$4:D$260,summary_acti!A8,pearl!W$4:W$260)</f>
        <v>106650</v>
      </c>
      <c r="G8" s="1">
        <f>SUMIF(pearl!D$4:D$260,summary_acti!A8,pearl!X$4:X$260)</f>
        <v>98230</v>
      </c>
      <c r="H8" s="1">
        <f>SUMIF(pearl!D$4:D$260,summary_acti!A8,pearl!Y$4:Y$260)</f>
        <v>590600</v>
      </c>
      <c r="I8" s="1">
        <f>SUMIFS(pearl!Y$4:Y$260,pearl!D$4:D$260,A8,pearl!H$4:H$260,I$3)</f>
        <v>380600</v>
      </c>
      <c r="J8" s="1">
        <f>SUMIFS(pearl!Y$4:Y$260,pearl!D$4:D$260,A8,pearl!H$4:H$260,J$3)</f>
        <v>0</v>
      </c>
      <c r="K8" s="1">
        <f>SUMIFS(pearl!Y$4:Y$260,pearl!D$4:D$260,A8,pearl!H$4:H$260,K$3)</f>
        <v>210000</v>
      </c>
      <c r="L8" s="1">
        <f>SUMIFS(pearl!Y$4:Y$260,pearl!D$4:D$260,A8,pearl!H$4:H$260,L$3)</f>
        <v>0</v>
      </c>
      <c r="M8" s="1">
        <f>SUMIFS(pearl!Y$4:Y$260,pearl!D$4:D$260,A8,pearl!AB$4:AB$260,M$3)</f>
        <v>52710</v>
      </c>
      <c r="N8" s="1">
        <f>SUMIFS(pearl!Y$4:Y$260,pearl!D$4:D$260,A8,pearl!AB$4:AB$260,N$3)</f>
        <v>537890</v>
      </c>
      <c r="O8" s="1">
        <f>SUMIFS(pearl!Y$4:Y$260,pearl!D$4:D$260,A8,pearl!AB$4:AB$260,O$3)</f>
        <v>0</v>
      </c>
    </row>
    <row r="9" spans="1:15">
      <c r="A9" s="1" t="s">
        <v>223</v>
      </c>
      <c r="B9" s="1">
        <f>SUMIF(pearl!D$4:D$260,summary_acti!A9,pearl!S$4:S$260)</f>
        <v>308790</v>
      </c>
      <c r="C9" s="1">
        <f>SUMIF(pearl!D$4:D$260,summary_acti!A9,pearl!T$4:T$260)</f>
        <v>3676040</v>
      </c>
      <c r="D9" s="1">
        <f>SUMIF(pearl!D$4:D$260,summary_acti!A9,pearl!U$4:U$260)</f>
        <v>3654310</v>
      </c>
      <c r="E9" s="1">
        <f>SUMIF(pearl!D$4:D$260,summary_acti!A9,pearl!V$4:V$260)</f>
        <v>482060</v>
      </c>
      <c r="F9" s="1">
        <f>SUMIF(pearl!D$4:D$260,summary_acti!A9,pearl!W$4:W$260)</f>
        <v>233410</v>
      </c>
      <c r="G9" s="1">
        <f>SUMIF(pearl!D$4:D$260,summary_acti!A9,pearl!X$4:X$260)</f>
        <v>131560</v>
      </c>
      <c r="H9" s="1">
        <f>SUMIF(pearl!D$4:D$260,summary_acti!A9,pearl!Y$4:Y$260)</f>
        <v>8486170</v>
      </c>
      <c r="I9" s="1">
        <f>SUMIFS(pearl!Y$4:Y$260,pearl!D$4:D$260,A9,pearl!H$4:H$260,I$3)</f>
        <v>8486170</v>
      </c>
      <c r="J9" s="1">
        <f>SUMIFS(pearl!Y$4:Y$260,pearl!D$4:D$260,A9,pearl!H$4:H$260,J$3)</f>
        <v>0</v>
      </c>
      <c r="K9" s="1">
        <f>SUMIFS(pearl!Y$4:Y$260,pearl!D$4:D$260,A9,pearl!H$4:H$260,K$3)</f>
        <v>0</v>
      </c>
      <c r="L9" s="1">
        <f>SUMIFS(pearl!Y$4:Y$260,pearl!D$4:D$260,A9,pearl!H$4:H$260,L$3)</f>
        <v>0</v>
      </c>
      <c r="M9" s="1">
        <f>SUMIFS(pearl!Y$4:Y$260,pearl!D$4:D$260,A9,pearl!AB$4:AB$260,M$3)</f>
        <v>8486170</v>
      </c>
      <c r="N9" s="1">
        <f>SUMIFS(pearl!Y$4:Y$260,pearl!D$4:D$260,A9,pearl!AB$4:AB$260,N$3)</f>
        <v>0</v>
      </c>
      <c r="O9" s="1">
        <f>SUMIFS(pearl!Y$4:Y$260,pearl!D$4:D$260,A9,pearl!AB$4:AB$260,O$3)</f>
        <v>0</v>
      </c>
    </row>
    <row r="10" spans="1:15">
      <c r="A10" s="1" t="s">
        <v>245</v>
      </c>
      <c r="B10" s="1">
        <f>SUMIF(pearl!D$4:D$260,summary_acti!A10,pearl!S$4:S$260)</f>
        <v>81250</v>
      </c>
      <c r="C10" s="1">
        <f>SUMIF(pearl!D$4:D$260,summary_acti!A10,pearl!T$4:T$260)</f>
        <v>30000</v>
      </c>
      <c r="D10" s="1">
        <f>SUMIF(pearl!D$4:D$260,summary_acti!A10,pearl!U$4:U$260)</f>
        <v>150500</v>
      </c>
      <c r="E10" s="1">
        <f>SUMIF(pearl!D$4:D$260,summary_acti!A10,pearl!V$4:V$260)</f>
        <v>64000</v>
      </c>
      <c r="F10" s="1">
        <f>SUMIF(pearl!D$4:D$260,summary_acti!A10,pearl!W$4:W$260)</f>
        <v>93500</v>
      </c>
      <c r="G10" s="1">
        <f>SUMIF(pearl!D$4:D$260,summary_acti!A10,pearl!X$4:X$260)</f>
        <v>60075</v>
      </c>
      <c r="H10" s="1">
        <f>SUMIF(pearl!D$4:D$260,summary_acti!A10,pearl!Y$4:Y$260)</f>
        <v>479325</v>
      </c>
      <c r="I10" s="1">
        <f>SUMIFS(pearl!Y$4:Y$260,pearl!D$4:D$260,A10,pearl!H$4:H$260,I$3)</f>
        <v>299325</v>
      </c>
      <c r="J10" s="1">
        <f>SUMIFS(pearl!Y$4:Y$260,pearl!D$4:D$260,A10,pearl!H$4:H$260,J$3)</f>
        <v>0</v>
      </c>
      <c r="K10" s="1">
        <f>SUMIFS(pearl!Y$4:Y$260,pearl!D$4:D$260,A10,pearl!H$4:H$260,K$3)</f>
        <v>180000</v>
      </c>
      <c r="L10" s="1">
        <f>SUMIFS(pearl!Y$4:Y$260,pearl!D$4:D$260,A10,pearl!H$4:H$260,L$3)</f>
        <v>0</v>
      </c>
      <c r="M10" s="1">
        <f>SUMIFS(pearl!Y$4:Y$260,pearl!D$4:D$260,A10,pearl!AB$4:AB$260,M$3)</f>
        <v>0</v>
      </c>
      <c r="N10" s="1">
        <f>SUMIFS(pearl!Y$4:Y$260,pearl!D$4:D$260,A10,pearl!AB$4:AB$260,N$3)</f>
        <v>479325</v>
      </c>
      <c r="O10" s="1">
        <f>SUMIFS(pearl!Y$4:Y$260,pearl!D$4:D$260,A10,pearl!AB$4:AB$260,O$3)</f>
        <v>0</v>
      </c>
    </row>
    <row r="11" spans="1:15">
      <c r="A11" s="1" t="s">
        <v>259</v>
      </c>
      <c r="B11" s="1">
        <f>SUMIF(pearl!D$4:D$260,summary_acti!A11,pearl!S$4:S$260)</f>
        <v>0</v>
      </c>
      <c r="C11" s="1">
        <f>SUMIF(pearl!D$4:D$260,summary_acti!A11,pearl!T$4:T$260)</f>
        <v>10000</v>
      </c>
      <c r="D11" s="1">
        <f>SUMIF(pearl!D$4:D$260,summary_acti!A11,pearl!U$4:U$260)</f>
        <v>10000</v>
      </c>
      <c r="E11" s="1">
        <f>SUMIF(pearl!D$4:D$260,summary_acti!A11,pearl!V$4:V$260)</f>
        <v>10000</v>
      </c>
      <c r="F11" s="1">
        <f>SUMIF(pearl!D$4:D$260,summary_acti!A11,pearl!W$4:W$260)</f>
        <v>10000</v>
      </c>
      <c r="G11" s="1">
        <f>SUMIF(pearl!D$4:D$260,summary_acti!A11,pearl!X$4:X$260)</f>
        <v>10000</v>
      </c>
      <c r="H11" s="1">
        <f>SUMIF(pearl!D$4:D$260,summary_acti!A11,pearl!Y$4:Y$260)</f>
        <v>50000</v>
      </c>
      <c r="I11" s="1">
        <f>SUMIFS(pearl!Y$4:Y$260,pearl!D$4:D$260,A11,pearl!H$4:H$260,I$3)</f>
        <v>50000</v>
      </c>
      <c r="J11" s="1">
        <f>SUMIFS(pearl!Y$4:Y$260,pearl!D$4:D$260,A11,pearl!H$4:H$260,J$3)</f>
        <v>0</v>
      </c>
      <c r="K11" s="1">
        <f>SUMIFS(pearl!Y$4:Y$260,pearl!D$4:D$260,A11,pearl!H$4:H$260,K$3)</f>
        <v>0</v>
      </c>
      <c r="L11" s="1">
        <f>SUMIFS(pearl!Y$4:Y$260,pearl!D$4:D$260,A11,pearl!H$4:H$260,L$3)</f>
        <v>0</v>
      </c>
      <c r="M11" s="1">
        <f>SUMIFS(pearl!Y$4:Y$260,pearl!D$4:D$260,A11,pearl!AB$4:AB$260,M$3)</f>
        <v>0</v>
      </c>
      <c r="N11" s="1">
        <f>SUMIFS(pearl!Y$4:Y$260,pearl!D$4:D$260,A11,pearl!AB$4:AB$260,N$3)</f>
        <v>50000</v>
      </c>
      <c r="O11" s="1">
        <f>SUMIFS(pearl!Y$4:Y$260,pearl!D$4:D$260,A11,pearl!AB$4:AB$260,O$3)</f>
        <v>0</v>
      </c>
    </row>
    <row r="12" spans="1:15">
      <c r="A12" s="1" t="s">
        <v>265</v>
      </c>
      <c r="B12" s="1">
        <f>SUMIF(pearl!D$4:D$260,summary_acti!A12,pearl!S$4:S$260)</f>
        <v>81500</v>
      </c>
      <c r="C12" s="1">
        <f>SUMIF(pearl!D$4:D$260,summary_acti!A12,pearl!T$4:T$260)</f>
        <v>93500</v>
      </c>
      <c r="D12" s="1">
        <f>SUMIF(pearl!D$4:D$260,summary_acti!A12,pearl!U$4:U$260)</f>
        <v>63150</v>
      </c>
      <c r="E12" s="1">
        <f>SUMIF(pearl!D$4:D$260,summary_acti!A12,pearl!V$4:V$260)</f>
        <v>66650</v>
      </c>
      <c r="F12" s="1">
        <f>SUMIF(pearl!D$4:D$260,summary_acti!A12,pearl!W$4:W$260)</f>
        <v>22400</v>
      </c>
      <c r="G12" s="1">
        <f>SUMIF(pearl!D$4:D$260,summary_acti!A12,pearl!X$4:X$260)</f>
        <v>18150</v>
      </c>
      <c r="H12" s="1">
        <f>SUMIF(pearl!D$4:D$260,summary_acti!A12,pearl!Y$4:Y$260)</f>
        <v>345350</v>
      </c>
      <c r="I12" s="1">
        <f>SUMIFS(pearl!Y$4:Y$260,pearl!D$4:D$260,A12,pearl!H$4:H$260,I$3)</f>
        <v>145350</v>
      </c>
      <c r="J12" s="1">
        <f>SUMIFS(pearl!Y$4:Y$260,pearl!D$4:D$260,A12,pearl!H$4:H$260,J$3)</f>
        <v>200000</v>
      </c>
      <c r="K12" s="1">
        <f>SUMIFS(pearl!Y$4:Y$260,pearl!D$4:D$260,A12,pearl!H$4:H$260,K$3)</f>
        <v>0</v>
      </c>
      <c r="L12" s="1">
        <f>SUMIFS(pearl!Y$4:Y$260,pearl!D$4:D$260,A12,pearl!H$4:H$260,L$3)</f>
        <v>0</v>
      </c>
      <c r="M12" s="1">
        <f>SUMIFS(pearl!Y$4:Y$260,pearl!D$4:D$260,A12,pearl!AB$4:AB$260,M$3)</f>
        <v>281750</v>
      </c>
      <c r="N12" s="1">
        <f>SUMIFS(pearl!Y$4:Y$260,pearl!D$4:D$260,A12,pearl!AB$4:AB$260,N$3)</f>
        <v>63600</v>
      </c>
      <c r="O12" s="1">
        <f>SUMIFS(pearl!Y$4:Y$260,pearl!D$4:D$260,A12,pearl!AB$4:AB$260,O$3)</f>
        <v>0</v>
      </c>
    </row>
    <row r="13" spans="1:15">
      <c r="A13" s="1" t="s">
        <v>278</v>
      </c>
      <c r="B13" s="1">
        <f>SUMIF(pearl!D$4:D$260,summary_acti!A13,pearl!S$4:S$260)</f>
        <v>44500</v>
      </c>
      <c r="C13" s="1">
        <f>SUMIF(pearl!D$4:D$260,summary_acti!A13,pearl!T$4:T$260)</f>
        <v>703546</v>
      </c>
      <c r="D13" s="1">
        <f>SUMIF(pearl!D$4:D$260,summary_acti!A13,pearl!U$4:U$260)</f>
        <v>516046</v>
      </c>
      <c r="E13" s="1">
        <f>SUMIF(pearl!D$4:D$260,summary_acti!A13,pearl!V$4:V$260)</f>
        <v>522546</v>
      </c>
      <c r="F13" s="1">
        <f>SUMIF(pearl!D$4:D$260,summary_acti!A13,pearl!W$4:W$260)</f>
        <v>499546</v>
      </c>
      <c r="G13" s="1">
        <f>SUMIF(pearl!D$4:D$260,summary_acti!A13,pearl!X$4:X$260)</f>
        <v>469796</v>
      </c>
      <c r="H13" s="1">
        <f>SUMIF(pearl!D$4:D$260,summary_acti!A13,pearl!Y$4:Y$260)</f>
        <v>2755980</v>
      </c>
      <c r="I13" s="1">
        <f>SUMIFS(pearl!Y$4:Y$260,pearl!D$4:D$260,A13,pearl!H$4:H$260,I$3)</f>
        <v>1775500</v>
      </c>
      <c r="J13" s="1">
        <f>SUMIFS(pearl!Y$4:Y$260,pearl!D$4:D$260,A13,pearl!H$4:H$260,J$3)</f>
        <v>0</v>
      </c>
      <c r="K13" s="1">
        <f>SUMIFS(pearl!Y$4:Y$260,pearl!D$4:D$260,A13,pearl!H$4:H$260,K$3)</f>
        <v>730480</v>
      </c>
      <c r="L13" s="1">
        <f>SUMIFS(pearl!Y$4:Y$260,pearl!D$4:D$260,A13,pearl!H$4:H$260,L$3)</f>
        <v>250000</v>
      </c>
      <c r="M13" s="1">
        <f>SUMIFS(pearl!Y$4:Y$260,pearl!D$4:D$260,A13,pearl!AB$4:AB$260,M$3)</f>
        <v>107000</v>
      </c>
      <c r="N13" s="1">
        <f>SUMIFS(pearl!Y$4:Y$260,pearl!D$4:D$260,A13,pearl!AB$4:AB$260,N$3)</f>
        <v>1953130</v>
      </c>
      <c r="O13" s="1">
        <f>SUMIFS(pearl!Y$4:Y$260,pearl!D$4:D$260,A13,pearl!AB$4:AB$260,O$3)</f>
        <v>695850</v>
      </c>
    </row>
    <row r="14" spans="1:15">
      <c r="A14" s="1" t="s">
        <v>313</v>
      </c>
      <c r="B14" s="1">
        <f>SUMIF(pearl!D$4:D$260,summary_acti!A14,pearl!S$4:S$260)</f>
        <v>856665</v>
      </c>
      <c r="C14" s="1">
        <f>SUMIF(pearl!D$4:D$260,summary_acti!A14,pearl!T$4:T$260)</f>
        <v>832765</v>
      </c>
      <c r="D14" s="1">
        <f>SUMIF(pearl!D$4:D$260,summary_acti!A14,pearl!U$4:U$260)</f>
        <v>798565</v>
      </c>
      <c r="E14" s="1">
        <f>SUMIF(pearl!D$4:D$260,summary_acti!A14,pearl!V$4:V$260)</f>
        <v>703815</v>
      </c>
      <c r="F14" s="1">
        <f>SUMIF(pearl!D$4:D$260,summary_acti!A14,pearl!W$4:W$260)</f>
        <v>697495</v>
      </c>
      <c r="G14" s="1">
        <f>SUMIF(pearl!D$4:D$260,summary_acti!A14,pearl!X$4:X$260)</f>
        <v>702915</v>
      </c>
      <c r="H14" s="1">
        <f>SUMIF(pearl!D$4:D$260,summary_acti!A14,pearl!Y$4:Y$260)</f>
        <v>4592220</v>
      </c>
      <c r="I14" s="1">
        <f>SUMIFS(pearl!Y$4:Y$260,pearl!D$4:D$260,A14,pearl!H$4:H$260,I$3)</f>
        <v>3822220</v>
      </c>
      <c r="J14" s="1">
        <f>SUMIFS(pearl!Y$4:Y$260,pearl!D$4:D$260,A14,pearl!H$4:H$260,J$3)</f>
        <v>350000</v>
      </c>
      <c r="K14" s="1">
        <f>SUMIFS(pearl!Y$4:Y$260,pearl!D$4:D$260,A14,pearl!H$4:H$260,K$3)</f>
        <v>0</v>
      </c>
      <c r="L14" s="1">
        <f>SUMIFS(pearl!Y$4:Y$260,pearl!D$4:D$260,A14,pearl!H$4:H$260,L$3)</f>
        <v>420000</v>
      </c>
      <c r="M14" s="1">
        <f>SUMIFS(pearl!Y$4:Y$260,pearl!D$4:D$260,A14,pearl!AB$4:AB$260,M$3)</f>
        <v>1523370</v>
      </c>
      <c r="N14" s="1">
        <f>SUMIFS(pearl!Y$4:Y$260,pearl!D$4:D$260,A14,pearl!AB$4:AB$260,N$3)</f>
        <v>0</v>
      </c>
      <c r="O14" s="1">
        <f>SUMIFS(pearl!Y$4:Y$260,pearl!D$4:D$260,A14,pearl!AB$4:AB$260,O$3)</f>
        <v>3068850</v>
      </c>
    </row>
    <row r="15" spans="1:15">
      <c r="A15" s="1" t="s">
        <v>352</v>
      </c>
      <c r="B15" s="1">
        <f>SUMIF(pearl!D$4:D$260,summary_acti!A15,pearl!S$4:S$260)</f>
        <v>32400</v>
      </c>
      <c r="C15" s="1">
        <f>SUMIF(pearl!D$4:D$260,summary_acti!A15,pearl!T$4:T$260)</f>
        <v>75400</v>
      </c>
      <c r="D15" s="1">
        <f>SUMIF(pearl!D$4:D$260,summary_acti!A15,pearl!U$4:U$260)</f>
        <v>40000</v>
      </c>
      <c r="E15" s="1">
        <f>SUMIF(pearl!D$4:D$260,summary_acti!A15,pearl!V$4:V$260)</f>
        <v>40000</v>
      </c>
      <c r="F15" s="1">
        <f>SUMIF(pearl!D$4:D$260,summary_acti!A15,pearl!W$4:W$260)</f>
        <v>40000</v>
      </c>
      <c r="G15" s="1">
        <f>SUMIF(pearl!D$4:D$260,summary_acti!A15,pearl!X$4:X$260)</f>
        <v>63400</v>
      </c>
      <c r="H15" s="1">
        <f>SUMIF(pearl!D$4:D$260,summary_acti!A15,pearl!Y$4:Y$260)</f>
        <v>291200</v>
      </c>
      <c r="I15" s="1">
        <f>SUMIFS(pearl!Y$4:Y$260,pearl!D$4:D$260,A15,pearl!H$4:H$260,I$3)</f>
        <v>76200</v>
      </c>
      <c r="J15" s="1">
        <f>SUMIFS(pearl!Y$4:Y$260,pearl!D$4:D$260,A15,pearl!H$4:H$260,J$3)</f>
        <v>0</v>
      </c>
      <c r="K15" s="1">
        <f>SUMIFS(pearl!Y$4:Y$260,pearl!D$4:D$260,A15,pearl!H$4:H$260,K$3)</f>
        <v>215000</v>
      </c>
      <c r="L15" s="1">
        <f>SUMIFS(pearl!Y$4:Y$260,pearl!D$4:D$260,A15,pearl!H$4:H$260,L$3)</f>
        <v>0</v>
      </c>
      <c r="M15" s="1">
        <f>SUMIFS(pearl!Y$4:Y$260,pearl!D$4:D$260,A15,pearl!AB$4:AB$260,M$3)</f>
        <v>0</v>
      </c>
      <c r="N15" s="1">
        <f>SUMIFS(pearl!Y$4:Y$260,pearl!D$4:D$260,A15,pearl!AB$4:AB$260,N$3)</f>
        <v>291200</v>
      </c>
      <c r="O15" s="1">
        <f>SUMIFS(pearl!Y$4:Y$260,pearl!D$4:D$260,A15,pearl!AB$4:AB$260,O$3)</f>
        <v>0</v>
      </c>
    </row>
    <row r="16" spans="1:15">
      <c r="A16" s="1" t="s">
        <v>364</v>
      </c>
      <c r="B16" s="1">
        <f>SUMIF(pearl!D$4:D$260,summary_acti!A16,pearl!S$4:S$260)</f>
        <v>84315</v>
      </c>
      <c r="C16" s="1">
        <f>SUMIF(pearl!D$4:D$260,summary_acti!A16,pearl!T$4:T$260)</f>
        <v>235385</v>
      </c>
      <c r="D16" s="1">
        <f>SUMIF(pearl!D$4:D$260,summary_acti!A16,pearl!U$4:U$260)</f>
        <v>173115</v>
      </c>
      <c r="E16" s="1">
        <f>SUMIF(pearl!D$4:D$260,summary_acti!A16,pearl!V$4:V$260)</f>
        <v>171515</v>
      </c>
      <c r="F16" s="1">
        <f>SUMIF(pearl!D$4:D$260,summary_acti!A16,pearl!W$4:W$260)</f>
        <v>78265</v>
      </c>
      <c r="G16" s="1">
        <f>SUMIF(pearl!D$4:D$260,summary_acti!A16,pearl!X$4:X$260)</f>
        <v>57750</v>
      </c>
      <c r="H16" s="1">
        <f>SUMIF(pearl!D$4:D$260,summary_acti!A16,pearl!Y$4:Y$260)</f>
        <v>800345</v>
      </c>
      <c r="I16" s="1">
        <f>SUMIFS(pearl!Y$4:Y$260,pearl!D$4:D$260,A16,pearl!H$4:H$260,I$3)</f>
        <v>800345</v>
      </c>
      <c r="J16" s="1">
        <f>SUMIFS(pearl!Y$4:Y$260,pearl!D$4:D$260,A16,pearl!H$4:H$260,J$3)</f>
        <v>0</v>
      </c>
      <c r="K16" s="1">
        <f>SUMIFS(pearl!Y$4:Y$260,pearl!D$4:D$260,A16,pearl!H$4:H$260,K$3)</f>
        <v>0</v>
      </c>
      <c r="L16" s="1">
        <f>SUMIFS(pearl!Y$4:Y$260,pearl!D$4:D$260,A16,pearl!H$4:H$260,L$3)</f>
        <v>0</v>
      </c>
      <c r="M16" s="1">
        <f>SUMIFS(pearl!Y$4:Y$260,pearl!D$4:D$260,A16,pearl!AB$4:AB$260,M$3)</f>
        <v>800345</v>
      </c>
      <c r="N16" s="1">
        <f>SUMIFS(pearl!Y$4:Y$260,pearl!D$4:D$260,A16,pearl!AB$4:AB$260,N$3)</f>
        <v>0</v>
      </c>
      <c r="O16" s="1">
        <f>SUMIFS(pearl!Y$4:Y$260,pearl!D$4:D$260,A16,pearl!AB$4:AB$260,O$3)</f>
        <v>0</v>
      </c>
    </row>
    <row r="17" spans="1:15">
      <c r="A17" s="1" t="s">
        <v>384</v>
      </c>
      <c r="B17" s="1">
        <f>SUMIF(pearl!D$4:D$260,summary_acti!A17,pearl!S$4:S$260)</f>
        <v>48000</v>
      </c>
      <c r="C17" s="1">
        <f>SUMIF(pearl!D$4:D$260,summary_acti!A17,pearl!T$4:T$260)</f>
        <v>74250</v>
      </c>
      <c r="D17" s="1">
        <f>SUMIF(pearl!D$4:D$260,summary_acti!A17,pearl!U$4:U$260)</f>
        <v>74250</v>
      </c>
      <c r="E17" s="1">
        <f>SUMIF(pearl!D$4:D$260,summary_acti!A17,pearl!V$4:V$260)</f>
        <v>74250</v>
      </c>
      <c r="F17" s="1">
        <f>SUMIF(pearl!D$4:D$260,summary_acti!A17,pearl!W$4:W$260)</f>
        <v>74250</v>
      </c>
      <c r="G17" s="1">
        <f>SUMIF(pearl!D$4:D$260,summary_acti!A17,pearl!X$4:X$260)</f>
        <v>72980.28</v>
      </c>
      <c r="H17" s="1">
        <f>SUMIF(pearl!D$4:D$260,summary_acti!A17,pearl!Y$4:Y$260)</f>
        <v>417980.28</v>
      </c>
      <c r="I17" s="1">
        <f>SUMIFS(pearl!Y$4:Y$260,pearl!D$4:D$260,A17,pearl!H$4:H$260,I$3)</f>
        <v>284250</v>
      </c>
      <c r="J17" s="1">
        <f>SUMIFS(pearl!Y$4:Y$260,pearl!D$4:D$260,A17,pearl!H$4:H$260,J$3)</f>
        <v>0</v>
      </c>
      <c r="K17" s="1">
        <f>SUMIFS(pearl!Y$4:Y$260,pearl!D$4:D$260,A17,pearl!H$4:H$260,K$3)</f>
        <v>0</v>
      </c>
      <c r="L17" s="1">
        <f>SUMIFS(pearl!Y$4:Y$260,pearl!D$4:D$260,A17,pearl!H$4:H$260,L$3)</f>
        <v>133730.28</v>
      </c>
      <c r="M17" s="1">
        <f>SUMIFS(pearl!Y$4:Y$260,pearl!D$4:D$260,A17,pearl!AB$4:AB$260,M$3)</f>
        <v>0</v>
      </c>
      <c r="N17" s="1">
        <f>SUMIFS(pearl!Y$4:Y$260,pearl!D$4:D$260,A17,pearl!AB$4:AB$260,N$3)</f>
        <v>0</v>
      </c>
      <c r="O17" s="1">
        <f>SUMIFS(pearl!Y$4:Y$260,pearl!D$4:D$260,A17,pearl!AB$4:AB$260,O$3)</f>
        <v>417980.28</v>
      </c>
    </row>
    <row r="18" spans="1:15">
      <c r="A18" s="1" t="s">
        <v>396</v>
      </c>
      <c r="B18" s="1">
        <f>SUMIF(pearl!D$4:D$260,summary_acti!A18,pearl!S$4:S$260)</f>
        <v>184090</v>
      </c>
      <c r="C18" s="1">
        <f>SUMIF(pearl!D$4:D$260,summary_acti!A18,pearl!T$4:T$260)</f>
        <v>250340</v>
      </c>
      <c r="D18" s="1">
        <f>SUMIF(pearl!D$4:D$260,summary_acti!A18,pearl!U$4:U$260)</f>
        <v>209770</v>
      </c>
      <c r="E18" s="1">
        <f>SUMIF(pearl!D$4:D$260,summary_acti!A18,pearl!V$4:V$260)</f>
        <v>220270</v>
      </c>
      <c r="F18" s="1">
        <f>SUMIF(pearl!D$4:D$260,summary_acti!A18,pearl!W$4:W$260)</f>
        <v>177220</v>
      </c>
      <c r="G18" s="1">
        <f>SUMIF(pearl!D$4:D$260,summary_acti!A18,pearl!X$4:X$260)</f>
        <v>146519.85</v>
      </c>
      <c r="H18" s="1">
        <f>SUMIF(pearl!D$4:D$260,summary_acti!A18,pearl!Y$4:Y$260)</f>
        <v>1188209.8500000001</v>
      </c>
      <c r="I18" s="1">
        <f>SUMIFS(pearl!Y$4:Y$260,pearl!D$4:D$260,A18,pearl!H$4:H$260,I$3)</f>
        <v>963210</v>
      </c>
      <c r="J18" s="1">
        <f>SUMIFS(pearl!Y$4:Y$260,pearl!D$4:D$260,A18,pearl!H$4:H$260,J$3)</f>
        <v>0</v>
      </c>
      <c r="K18" s="1">
        <f>SUMIFS(pearl!Y$4:Y$260,pearl!D$4:D$260,A18,pearl!H$4:H$260,K$3)</f>
        <v>0</v>
      </c>
      <c r="L18" s="1">
        <f>SUMIFS(pearl!Y$4:Y$260,pearl!D$4:D$260,A18,pearl!H$4:H$260,L$3)</f>
        <v>224999.85</v>
      </c>
      <c r="M18" s="1">
        <f>SUMIFS(pearl!Y$4:Y$260,pearl!D$4:D$260,A18,pearl!AB$4:AB$260,M$3)</f>
        <v>918960</v>
      </c>
      <c r="N18" s="1">
        <f>SUMIFS(pearl!Y$4:Y$260,pearl!D$4:D$260,A18,pearl!AB$4:AB$260,N$3)</f>
        <v>0</v>
      </c>
      <c r="O18" s="1">
        <f>SUMIFS(pearl!Y$4:Y$260,pearl!D$4:D$260,A18,pearl!AB$4:AB$260,O$3)</f>
        <v>269249.84999999998</v>
      </c>
    </row>
    <row r="19" spans="1:15">
      <c r="A19" s="1" t="s">
        <v>431</v>
      </c>
      <c r="B19" s="1">
        <f>SUMIF(pearl!D$4:D$260,summary_acti!A19,pearl!S$4:S$260)</f>
        <v>0</v>
      </c>
      <c r="C19" s="1">
        <f>SUMIF(pearl!D$4:D$260,summary_acti!A19,pearl!T$4:T$260)</f>
        <v>32500</v>
      </c>
      <c r="D19" s="1">
        <f>SUMIF(pearl!D$4:D$260,summary_acti!A19,pearl!U$4:U$260)</f>
        <v>18500</v>
      </c>
      <c r="E19" s="1">
        <f>SUMIF(pearl!D$4:D$260,summary_acti!A19,pearl!V$4:V$260)</f>
        <v>18500</v>
      </c>
      <c r="F19" s="1">
        <f>SUMIF(pearl!D$4:D$260,summary_acti!A19,pearl!W$4:W$260)</f>
        <v>18500</v>
      </c>
      <c r="G19" s="1">
        <f>SUMIF(pearl!D$4:D$260,summary_acti!A19,pearl!X$4:X$260)</f>
        <v>18500</v>
      </c>
      <c r="H19" s="1">
        <f>SUMIF(pearl!D$4:D$260,summary_acti!A19,pearl!Y$4:Y$260)</f>
        <v>106500</v>
      </c>
      <c r="I19" s="1">
        <f>SUMIFS(pearl!Y$4:Y$260,pearl!D$4:D$260,A19,pearl!H$4:H$260,I$3)</f>
        <v>106500</v>
      </c>
      <c r="J19" s="1">
        <f>SUMIFS(pearl!Y$4:Y$260,pearl!D$4:D$260,A19,pearl!H$4:H$260,J$3)</f>
        <v>0</v>
      </c>
      <c r="K19" s="1">
        <f>SUMIFS(pearl!Y$4:Y$260,pearl!D$4:D$260,A19,pearl!H$4:H$260,K$3)</f>
        <v>0</v>
      </c>
      <c r="L19" s="1">
        <f>SUMIFS(pearl!Y$4:Y$260,pearl!D$4:D$260,A19,pearl!H$4:H$260,L$3)</f>
        <v>0</v>
      </c>
      <c r="M19" s="1">
        <f>SUMIFS(pearl!Y$4:Y$260,pearl!D$4:D$260,A19,pearl!AB$4:AB$260,M$3)</f>
        <v>0</v>
      </c>
      <c r="N19" s="1">
        <f>SUMIFS(pearl!Y$4:Y$260,pearl!D$4:D$260,A19,pearl!AB$4:AB$260,N$3)</f>
        <v>0</v>
      </c>
      <c r="O19" s="1">
        <f>SUMIFS(pearl!Y$4:Y$260,pearl!D$4:D$260,A19,pearl!AB$4:AB$260,O$3)</f>
        <v>106500</v>
      </c>
    </row>
    <row r="20" spans="1:15">
      <c r="A20" s="1" t="s">
        <v>439</v>
      </c>
      <c r="B20" s="1">
        <f>SUMIF(pearl!D$4:D$260,summary_acti!A20,pearl!S$4:S$260)</f>
        <v>272420</v>
      </c>
      <c r="C20" s="1">
        <f>SUMIF(pearl!D$4:D$260,summary_acti!A20,pearl!T$4:T$260)</f>
        <v>194420</v>
      </c>
      <c r="D20" s="1">
        <f>SUMIF(pearl!D$4:D$260,summary_acti!A20,pearl!U$4:U$260)</f>
        <v>141000</v>
      </c>
      <c r="E20" s="1">
        <f>SUMIF(pearl!D$4:D$260,summary_acti!A20,pearl!V$4:V$260)</f>
        <v>150920</v>
      </c>
      <c r="F20" s="1">
        <f>SUMIF(pearl!D$4:D$260,summary_acti!A20,pearl!W$4:W$260)</f>
        <v>81000</v>
      </c>
      <c r="G20" s="1">
        <f>SUMIF(pearl!D$4:D$260,summary_acti!A20,pearl!X$4:X$260)</f>
        <v>226220</v>
      </c>
      <c r="H20" s="1">
        <f>SUMIF(pearl!D$4:D$260,summary_acti!A20,pearl!Y$4:Y$260)</f>
        <v>1065980</v>
      </c>
      <c r="I20" s="1">
        <f>SUMIFS(pearl!Y$4:Y$260,pearl!D$4:D$260,A20,pearl!H$4:H$260,I$3)</f>
        <v>1065980</v>
      </c>
      <c r="J20" s="1">
        <f>SUMIFS(pearl!Y$4:Y$260,pearl!D$4:D$260,A20,pearl!H$4:H$260,J$3)</f>
        <v>0</v>
      </c>
      <c r="K20" s="1">
        <f>SUMIFS(pearl!Y$4:Y$260,pearl!D$4:D$260,A20,pearl!H$4:H$260,K$3)</f>
        <v>0</v>
      </c>
      <c r="L20" s="1">
        <f>SUMIFS(pearl!Y$4:Y$260,pearl!D$4:D$260,A20,pearl!H$4:H$260,L$3)</f>
        <v>0</v>
      </c>
      <c r="M20" s="1">
        <f>SUMIFS(pearl!Y$4:Y$260,pearl!D$4:D$260,A20,pearl!AB$4:AB$260,M$3)</f>
        <v>1065980</v>
      </c>
      <c r="N20" s="1">
        <f>SUMIFS(pearl!Y$4:Y$260,pearl!D$4:D$260,A20,pearl!AB$4:AB$260,N$3)</f>
        <v>0</v>
      </c>
      <c r="O20" s="1">
        <f>SUMIFS(pearl!Y$4:Y$260,pearl!D$4:D$260,A20,pearl!AB$4:AB$260,O$3)</f>
        <v>0</v>
      </c>
    </row>
    <row r="21" spans="1:15">
      <c r="A21" s="1" t="s">
        <v>448</v>
      </c>
      <c r="B21" s="1">
        <f>SUMIF(pearl!D$4:D$260,summary_acti!A21,pearl!S$4:S$260)</f>
        <v>359790</v>
      </c>
      <c r="C21" s="1">
        <f>SUMIF(pearl!D$4:D$260,summary_acti!A21,pearl!T$4:T$260)</f>
        <v>357540</v>
      </c>
      <c r="D21" s="1">
        <f>SUMIF(pearl!D$4:D$260,summary_acti!A21,pearl!U$4:U$260)</f>
        <v>342540</v>
      </c>
      <c r="E21" s="1">
        <f>SUMIF(pearl!D$4:D$260,summary_acti!A21,pearl!V$4:V$260)</f>
        <v>342540</v>
      </c>
      <c r="F21" s="1">
        <f>SUMIF(pearl!D$4:D$260,summary_acti!A21,pearl!W$4:W$260)</f>
        <v>342540</v>
      </c>
      <c r="G21" s="1">
        <f>SUMIF(pearl!D$4:D$260,summary_acti!A21,pearl!X$4:X$260)</f>
        <v>295540</v>
      </c>
      <c r="H21" s="1">
        <f>SUMIF(pearl!D$4:D$260,summary_acti!A21,pearl!Y$4:Y$260)</f>
        <v>2040490</v>
      </c>
      <c r="I21" s="1">
        <f>SUMIFS(pearl!Y$4:Y$260,pearl!D$4:D$260,A21,pearl!H$4:H$260,I$3)</f>
        <v>1711450</v>
      </c>
      <c r="J21" s="1">
        <f>SUMIFS(pearl!Y$4:Y$260,pearl!D$4:D$260,A21,pearl!H$4:H$260,J$3)</f>
        <v>0</v>
      </c>
      <c r="K21" s="1">
        <f>SUMIFS(pearl!Y$4:Y$260,pearl!D$4:D$260,A21,pearl!H$4:H$260,K$3)</f>
        <v>254520</v>
      </c>
      <c r="L21" s="1">
        <f>SUMIFS(pearl!Y$4:Y$260,pearl!D$4:D$260,A21,pearl!H$4:H$260,L$3)</f>
        <v>74520</v>
      </c>
      <c r="M21" s="1">
        <f>SUMIFS(pearl!Y$4:Y$260,pearl!D$4:D$260,A21,pearl!AB$4:AB$260,M$3)</f>
        <v>1711450</v>
      </c>
      <c r="N21" s="1">
        <f>SUMIFS(pearl!Y$4:Y$260,pearl!D$4:D$260,A21,pearl!AB$4:AB$260,N$3)</f>
        <v>254520</v>
      </c>
      <c r="O21" s="1">
        <f>SUMIFS(pearl!Y$4:Y$260,pearl!D$4:D$260,A21,pearl!AB$4:AB$260,O$3)</f>
        <v>74520</v>
      </c>
    </row>
    <row r="22" spans="1:15">
      <c r="A22" s="2" t="s">
        <v>828</v>
      </c>
      <c r="B22" s="2">
        <f>SUM(B4:B6)</f>
        <v>529482.5</v>
      </c>
      <c r="C22" s="2">
        <f t="shared" ref="C22:H22" si="0">SUM(C4:C6)</f>
        <v>894182.5</v>
      </c>
      <c r="D22" s="2">
        <f t="shared" si="0"/>
        <v>659250.5</v>
      </c>
      <c r="E22" s="2">
        <f t="shared" si="0"/>
        <v>470250.5</v>
      </c>
      <c r="F22" s="2">
        <f t="shared" si="0"/>
        <v>434482.5</v>
      </c>
      <c r="G22" s="2">
        <f t="shared" si="0"/>
        <v>408717.5</v>
      </c>
      <c r="H22" s="2">
        <f t="shared" si="0"/>
        <v>3396366</v>
      </c>
      <c r="I22" s="2">
        <f>SUM(I4:I6)</f>
        <v>2976366</v>
      </c>
      <c r="J22" s="2">
        <f t="shared" ref="J22:L22" si="1">SUM(J4:J6)</f>
        <v>120000</v>
      </c>
      <c r="K22" s="2">
        <f t="shared" si="1"/>
        <v>300000</v>
      </c>
      <c r="L22" s="2">
        <f t="shared" si="1"/>
        <v>0</v>
      </c>
      <c r="M22" s="2">
        <f t="shared" ref="M22:O22" si="2">SUM(M4:M6)</f>
        <v>2042866</v>
      </c>
      <c r="N22" s="2">
        <f t="shared" si="2"/>
        <v>1353500</v>
      </c>
      <c r="O22" s="2">
        <f t="shared" si="2"/>
        <v>0</v>
      </c>
    </row>
    <row r="23" spans="1:15">
      <c r="A23" s="3" t="s">
        <v>829</v>
      </c>
      <c r="B23" s="3">
        <f>SUM(B7:B14)</f>
        <v>3543445</v>
      </c>
      <c r="C23" s="3">
        <f t="shared" ref="C23:H23" si="3">SUM(C7:C14)</f>
        <v>9318710</v>
      </c>
      <c r="D23" s="3">
        <f t="shared" si="3"/>
        <v>7928805</v>
      </c>
      <c r="E23" s="3">
        <f t="shared" si="3"/>
        <v>4562080</v>
      </c>
      <c r="F23" s="3">
        <f t="shared" si="3"/>
        <v>4210522.5</v>
      </c>
      <c r="G23" s="3">
        <f t="shared" si="3"/>
        <v>3979597.2</v>
      </c>
      <c r="H23" s="3">
        <f t="shared" si="3"/>
        <v>33543159.699999999</v>
      </c>
      <c r="I23" s="3">
        <f t="shared" ref="I23:L23" si="4">SUM(I7:I14)</f>
        <v>28247680</v>
      </c>
      <c r="J23" s="3">
        <f t="shared" si="4"/>
        <v>550000</v>
      </c>
      <c r="K23" s="3">
        <f t="shared" si="4"/>
        <v>2920480</v>
      </c>
      <c r="L23" s="3">
        <f t="shared" si="4"/>
        <v>1824999.7</v>
      </c>
      <c r="M23" s="3">
        <f t="shared" ref="M23:O23" si="5">SUM(M7:M14)</f>
        <v>20057915</v>
      </c>
      <c r="N23" s="3">
        <f t="shared" si="5"/>
        <v>7515945</v>
      </c>
      <c r="O23" s="3">
        <f t="shared" si="5"/>
        <v>5969299.7000000002</v>
      </c>
    </row>
    <row r="24" spans="1:15">
      <c r="A24" s="4" t="s">
        <v>830</v>
      </c>
      <c r="B24" s="4">
        <f>SUM(B15:B19)</f>
        <v>348805</v>
      </c>
      <c r="C24" s="4">
        <f t="shared" ref="C24:H24" si="6">SUM(C15:C19)</f>
        <v>667875</v>
      </c>
      <c r="D24" s="4">
        <f t="shared" si="6"/>
        <v>515635</v>
      </c>
      <c r="E24" s="4">
        <f t="shared" si="6"/>
        <v>524535</v>
      </c>
      <c r="F24" s="4">
        <f t="shared" si="6"/>
        <v>388235</v>
      </c>
      <c r="G24" s="4">
        <f t="shared" si="6"/>
        <v>359150.13</v>
      </c>
      <c r="H24" s="4">
        <f t="shared" si="6"/>
        <v>2804235.13</v>
      </c>
      <c r="I24" s="4">
        <f t="shared" ref="I24:L24" si="7">SUM(I15:I19)</f>
        <v>2230505</v>
      </c>
      <c r="J24" s="4">
        <f t="shared" si="7"/>
        <v>0</v>
      </c>
      <c r="K24" s="4">
        <f t="shared" si="7"/>
        <v>215000</v>
      </c>
      <c r="L24" s="4">
        <f t="shared" si="7"/>
        <v>358730.13</v>
      </c>
      <c r="M24" s="4">
        <f t="shared" ref="M24:O24" si="8">SUM(M15:M19)</f>
        <v>1719305</v>
      </c>
      <c r="N24" s="4">
        <f t="shared" si="8"/>
        <v>291200</v>
      </c>
      <c r="O24" s="4">
        <f t="shared" si="8"/>
        <v>793730.13</v>
      </c>
    </row>
    <row r="25" spans="1:15">
      <c r="A25" s="51" t="s">
        <v>439</v>
      </c>
      <c r="B25" s="51">
        <f>B20</f>
        <v>272420</v>
      </c>
      <c r="C25" s="51">
        <f t="shared" ref="C25:O25" si="9">C20</f>
        <v>194420</v>
      </c>
      <c r="D25" s="51">
        <f t="shared" si="9"/>
        <v>141000</v>
      </c>
      <c r="E25" s="51">
        <f t="shared" si="9"/>
        <v>150920</v>
      </c>
      <c r="F25" s="51">
        <f t="shared" si="9"/>
        <v>81000</v>
      </c>
      <c r="G25" s="51">
        <f t="shared" si="9"/>
        <v>226220</v>
      </c>
      <c r="H25" s="51">
        <f t="shared" si="9"/>
        <v>1065980</v>
      </c>
      <c r="I25" s="51">
        <f t="shared" si="9"/>
        <v>1065980</v>
      </c>
      <c r="J25" s="51">
        <f t="shared" si="9"/>
        <v>0</v>
      </c>
      <c r="K25" s="51">
        <f t="shared" si="9"/>
        <v>0</v>
      </c>
      <c r="L25" s="51">
        <f t="shared" si="9"/>
        <v>0</v>
      </c>
      <c r="M25" s="51">
        <f t="shared" si="9"/>
        <v>1065980</v>
      </c>
      <c r="N25" s="51">
        <f t="shared" si="9"/>
        <v>0</v>
      </c>
      <c r="O25" s="51">
        <f t="shared" si="9"/>
        <v>0</v>
      </c>
    </row>
    <row r="26" spans="1:15">
      <c r="A26" s="6" t="s">
        <v>448</v>
      </c>
      <c r="B26" s="6">
        <f>B21</f>
        <v>359790</v>
      </c>
      <c r="C26" s="6">
        <f t="shared" ref="C26:H26" si="10">C21</f>
        <v>357540</v>
      </c>
      <c r="D26" s="6">
        <f t="shared" si="10"/>
        <v>342540</v>
      </c>
      <c r="E26" s="6">
        <f t="shared" si="10"/>
        <v>342540</v>
      </c>
      <c r="F26" s="6">
        <f t="shared" si="10"/>
        <v>342540</v>
      </c>
      <c r="G26" s="6">
        <f t="shared" si="10"/>
        <v>295540</v>
      </c>
      <c r="H26" s="6">
        <f t="shared" si="10"/>
        <v>2040490</v>
      </c>
      <c r="I26" s="6">
        <f t="shared" ref="I26:L26" si="11">I21</f>
        <v>1711450</v>
      </c>
      <c r="J26" s="6">
        <f t="shared" si="11"/>
        <v>0</v>
      </c>
      <c r="K26" s="6">
        <f t="shared" si="11"/>
        <v>254520</v>
      </c>
      <c r="L26" s="6">
        <f t="shared" si="11"/>
        <v>74520</v>
      </c>
      <c r="M26" s="6">
        <f>M21</f>
        <v>1711450</v>
      </c>
      <c r="N26" s="6">
        <f t="shared" ref="N26:O26" si="12">N21</f>
        <v>254520</v>
      </c>
      <c r="O26" s="6">
        <f t="shared" si="12"/>
        <v>74520</v>
      </c>
    </row>
    <row r="27" spans="1:15">
      <c r="A27" s="5" t="s">
        <v>831</v>
      </c>
      <c r="B27" s="5">
        <f>SUM(B22:B26)</f>
        <v>5053942.5</v>
      </c>
      <c r="C27" s="5">
        <f t="shared" ref="C27:G27" si="13">SUM(C22:C26)</f>
        <v>11432727.5</v>
      </c>
      <c r="D27" s="5">
        <f t="shared" si="13"/>
        <v>9587230.5</v>
      </c>
      <c r="E27" s="5">
        <f t="shared" si="13"/>
        <v>6050325.5</v>
      </c>
      <c r="F27" s="5">
        <f t="shared" si="13"/>
        <v>5456780</v>
      </c>
      <c r="G27" s="5">
        <f t="shared" si="13"/>
        <v>5269224.83</v>
      </c>
      <c r="H27" s="5">
        <f>SUM(H22:H26)</f>
        <v>42850230.830000006</v>
      </c>
      <c r="I27" s="5">
        <f>SUM(I22:I26)</f>
        <v>36231981</v>
      </c>
      <c r="J27" s="5">
        <f t="shared" ref="J27:L27" si="14">SUM(J22:J26)</f>
        <v>670000</v>
      </c>
      <c r="K27" s="5">
        <f t="shared" si="14"/>
        <v>3690000</v>
      </c>
      <c r="L27" s="5">
        <f t="shared" si="14"/>
        <v>2258249.83</v>
      </c>
      <c r="M27" s="5">
        <f t="shared" ref="M27" si="15">SUM(M22:M26)</f>
        <v>26597516</v>
      </c>
      <c r="N27" s="5">
        <f t="shared" ref="N27" si="16">SUM(N22:N26)</f>
        <v>9415165</v>
      </c>
      <c r="O27" s="5">
        <f t="shared" ref="O27" si="17">SUM(O22:O26)</f>
        <v>6837549.8300000001</v>
      </c>
    </row>
    <row r="28" spans="1:15">
      <c r="A28" s="8" t="s">
        <v>832</v>
      </c>
      <c r="B28" s="8"/>
      <c r="C28" s="8"/>
      <c r="D28" s="8"/>
      <c r="E28" s="8"/>
      <c r="F28" s="8"/>
      <c r="G28" s="8"/>
      <c r="H28" s="12"/>
      <c r="I28" s="12"/>
      <c r="J28" s="12"/>
      <c r="K28" s="12"/>
      <c r="L28" s="12"/>
      <c r="M28" s="12">
        <f>M27-J27</f>
        <v>25927516</v>
      </c>
      <c r="N28" s="12">
        <f t="shared" ref="N28:O28" si="18">N27-K27</f>
        <v>5725165</v>
      </c>
      <c r="O28" s="12">
        <f t="shared" si="18"/>
        <v>4579300</v>
      </c>
    </row>
    <row r="29" spans="1:15">
      <c r="A29" s="10" t="s">
        <v>833</v>
      </c>
      <c r="B29" s="10"/>
      <c r="C29" s="10"/>
      <c r="D29" s="10"/>
      <c r="E29" s="10"/>
      <c r="F29" s="10"/>
      <c r="G29" s="10"/>
      <c r="H29" s="11">
        <f>H27-42850231</f>
        <v>-0.16999999433755875</v>
      </c>
      <c r="I29" s="11">
        <f>I27-36231981</f>
        <v>0</v>
      </c>
      <c r="J29" s="11">
        <f>J27-670000</f>
        <v>0</v>
      </c>
      <c r="K29" s="11">
        <f>K27-3690000</f>
        <v>0</v>
      </c>
      <c r="L29" s="11">
        <f>L27-2258250</f>
        <v>-0.16999999992549419</v>
      </c>
      <c r="M29" s="11">
        <f>M27-26020486</f>
        <v>577030</v>
      </c>
      <c r="N29" s="11">
        <f>N27-9598960</f>
        <v>-183795</v>
      </c>
      <c r="O29" s="11">
        <f>O27-7230785</f>
        <v>-393235.16999999993</v>
      </c>
    </row>
    <row r="30" spans="1:15">
      <c r="I30" s="15"/>
    </row>
    <row r="31" spans="1:15">
      <c r="A31" s="52" t="s">
        <v>834</v>
      </c>
      <c r="I31" s="15"/>
    </row>
    <row r="32" spans="1:15">
      <c r="A32" s="8" t="s">
        <v>835</v>
      </c>
      <c r="B32" s="12">
        <f>SUM(B4:B6)</f>
        <v>529482.5</v>
      </c>
      <c r="C32" s="12">
        <f t="shared" ref="C32:O32" si="19">SUM(C4:C6)</f>
        <v>894182.5</v>
      </c>
      <c r="D32" s="12">
        <f t="shared" si="19"/>
        <v>659250.5</v>
      </c>
      <c r="E32" s="12">
        <f t="shared" si="19"/>
        <v>470250.5</v>
      </c>
      <c r="F32" s="12">
        <f t="shared" si="19"/>
        <v>434482.5</v>
      </c>
      <c r="G32" s="12">
        <f t="shared" si="19"/>
        <v>408717.5</v>
      </c>
      <c r="H32" s="12">
        <f t="shared" si="19"/>
        <v>3396366</v>
      </c>
      <c r="I32" s="12">
        <f t="shared" si="19"/>
        <v>2976366</v>
      </c>
      <c r="J32" s="12">
        <f t="shared" si="19"/>
        <v>120000</v>
      </c>
      <c r="K32" s="12">
        <f t="shared" si="19"/>
        <v>300000</v>
      </c>
      <c r="L32" s="12">
        <f t="shared" si="19"/>
        <v>0</v>
      </c>
      <c r="M32" s="12">
        <f t="shared" si="19"/>
        <v>2042866</v>
      </c>
      <c r="N32" s="12">
        <f t="shared" si="19"/>
        <v>1353500</v>
      </c>
      <c r="O32" s="12">
        <f t="shared" si="19"/>
        <v>0</v>
      </c>
    </row>
    <row r="33" spans="1:15">
      <c r="A33" s="8" t="s">
        <v>836</v>
      </c>
      <c r="B33" s="12">
        <f>SUM(B7:B8)</f>
        <v>2170740</v>
      </c>
      <c r="C33" s="12">
        <f t="shared" ref="C33:O33" si="20">SUM(C7:C8)</f>
        <v>3972859</v>
      </c>
      <c r="D33" s="12">
        <f t="shared" si="20"/>
        <v>2736234</v>
      </c>
      <c r="E33" s="12">
        <f t="shared" si="20"/>
        <v>2713009</v>
      </c>
      <c r="F33" s="12">
        <f t="shared" si="20"/>
        <v>2654171.5</v>
      </c>
      <c r="G33" s="12">
        <f t="shared" si="20"/>
        <v>2587101.2000000002</v>
      </c>
      <c r="H33" s="12">
        <f t="shared" si="20"/>
        <v>16834114.699999999</v>
      </c>
      <c r="I33" s="12">
        <f t="shared" si="20"/>
        <v>13669115</v>
      </c>
      <c r="J33" s="12">
        <f t="shared" si="20"/>
        <v>0</v>
      </c>
      <c r="K33" s="12">
        <f t="shared" si="20"/>
        <v>2010000</v>
      </c>
      <c r="L33" s="12">
        <f t="shared" si="20"/>
        <v>1154999.7</v>
      </c>
      <c r="M33" s="12">
        <f t="shared" si="20"/>
        <v>9659625</v>
      </c>
      <c r="N33" s="12">
        <f t="shared" si="20"/>
        <v>4969890</v>
      </c>
      <c r="O33" s="12">
        <f t="shared" si="20"/>
        <v>2204599.7000000002</v>
      </c>
    </row>
    <row r="34" spans="1:15">
      <c r="A34" s="8" t="s">
        <v>837</v>
      </c>
      <c r="B34" s="12">
        <f>SUM(B9:B11)</f>
        <v>390040</v>
      </c>
      <c r="C34" s="12">
        <f t="shared" ref="C34:O34" si="21">SUM(C9:C11)</f>
        <v>3716040</v>
      </c>
      <c r="D34" s="12">
        <f t="shared" si="21"/>
        <v>3814810</v>
      </c>
      <c r="E34" s="12">
        <f t="shared" si="21"/>
        <v>556060</v>
      </c>
      <c r="F34" s="12">
        <f t="shared" si="21"/>
        <v>336910</v>
      </c>
      <c r="G34" s="12">
        <f t="shared" si="21"/>
        <v>201635</v>
      </c>
      <c r="H34" s="12">
        <f t="shared" si="21"/>
        <v>9015495</v>
      </c>
      <c r="I34" s="12">
        <f t="shared" si="21"/>
        <v>8835495</v>
      </c>
      <c r="J34" s="12">
        <f t="shared" si="21"/>
        <v>0</v>
      </c>
      <c r="K34" s="12">
        <f t="shared" si="21"/>
        <v>180000</v>
      </c>
      <c r="L34" s="12">
        <f t="shared" si="21"/>
        <v>0</v>
      </c>
      <c r="M34" s="12">
        <f t="shared" si="21"/>
        <v>8486170</v>
      </c>
      <c r="N34" s="12">
        <f t="shared" si="21"/>
        <v>529325</v>
      </c>
      <c r="O34" s="12">
        <f t="shared" si="21"/>
        <v>0</v>
      </c>
    </row>
    <row r="35" spans="1:15">
      <c r="A35" s="8" t="s">
        <v>838</v>
      </c>
      <c r="B35" s="12">
        <f>SUM(B12:B13)</f>
        <v>126000</v>
      </c>
      <c r="C35" s="12">
        <f t="shared" ref="C35:O35" si="22">SUM(C12:C13)</f>
        <v>797046</v>
      </c>
      <c r="D35" s="12">
        <f t="shared" si="22"/>
        <v>579196</v>
      </c>
      <c r="E35" s="12">
        <f t="shared" si="22"/>
        <v>589196</v>
      </c>
      <c r="F35" s="12">
        <f t="shared" si="22"/>
        <v>521946</v>
      </c>
      <c r="G35" s="12">
        <f t="shared" si="22"/>
        <v>487946</v>
      </c>
      <c r="H35" s="12">
        <f t="shared" si="22"/>
        <v>3101330</v>
      </c>
      <c r="I35" s="12">
        <f t="shared" si="22"/>
        <v>1920850</v>
      </c>
      <c r="J35" s="12">
        <f t="shared" si="22"/>
        <v>200000</v>
      </c>
      <c r="K35" s="12">
        <f t="shared" si="22"/>
        <v>730480</v>
      </c>
      <c r="L35" s="12">
        <f t="shared" si="22"/>
        <v>250000</v>
      </c>
      <c r="M35" s="12">
        <f t="shared" si="22"/>
        <v>388750</v>
      </c>
      <c r="N35" s="12">
        <f t="shared" si="22"/>
        <v>2016730</v>
      </c>
      <c r="O35" s="12">
        <f t="shared" si="22"/>
        <v>695850</v>
      </c>
    </row>
    <row r="36" spans="1:15">
      <c r="A36" s="8" t="s">
        <v>839</v>
      </c>
      <c r="B36" s="12">
        <f>SUM(B14)</f>
        <v>856665</v>
      </c>
      <c r="C36" s="12">
        <f t="shared" ref="C36:O36" si="23">SUM(C14)</f>
        <v>832765</v>
      </c>
      <c r="D36" s="12">
        <f t="shared" si="23"/>
        <v>798565</v>
      </c>
      <c r="E36" s="12">
        <f t="shared" si="23"/>
        <v>703815</v>
      </c>
      <c r="F36" s="12">
        <f t="shared" si="23"/>
        <v>697495</v>
      </c>
      <c r="G36" s="12">
        <f t="shared" si="23"/>
        <v>702915</v>
      </c>
      <c r="H36" s="12">
        <f t="shared" si="23"/>
        <v>4592220</v>
      </c>
      <c r="I36" s="12">
        <f t="shared" si="23"/>
        <v>3822220</v>
      </c>
      <c r="J36" s="12">
        <f t="shared" si="23"/>
        <v>350000</v>
      </c>
      <c r="K36" s="12">
        <f t="shared" si="23"/>
        <v>0</v>
      </c>
      <c r="L36" s="12">
        <f t="shared" si="23"/>
        <v>420000</v>
      </c>
      <c r="M36" s="12">
        <f t="shared" si="23"/>
        <v>1523370</v>
      </c>
      <c r="N36" s="12">
        <f t="shared" si="23"/>
        <v>0</v>
      </c>
      <c r="O36" s="12">
        <f t="shared" si="23"/>
        <v>3068850</v>
      </c>
    </row>
    <row r="37" spans="1:15">
      <c r="A37" s="8" t="s">
        <v>840</v>
      </c>
      <c r="B37" s="12">
        <f>SUM(B15:B17)</f>
        <v>164715</v>
      </c>
      <c r="C37" s="12">
        <f t="shared" ref="C37:O37" si="24">SUM(C15:C17)</f>
        <v>385035</v>
      </c>
      <c r="D37" s="12">
        <f t="shared" si="24"/>
        <v>287365</v>
      </c>
      <c r="E37" s="12">
        <f t="shared" si="24"/>
        <v>285765</v>
      </c>
      <c r="F37" s="12">
        <f t="shared" si="24"/>
        <v>192515</v>
      </c>
      <c r="G37" s="12">
        <f t="shared" si="24"/>
        <v>194130.28</v>
      </c>
      <c r="H37" s="12">
        <f t="shared" si="24"/>
        <v>1509525.28</v>
      </c>
      <c r="I37" s="12">
        <f t="shared" si="24"/>
        <v>1160795</v>
      </c>
      <c r="J37" s="12">
        <f t="shared" si="24"/>
        <v>0</v>
      </c>
      <c r="K37" s="12">
        <f t="shared" si="24"/>
        <v>215000</v>
      </c>
      <c r="L37" s="12">
        <f t="shared" si="24"/>
        <v>133730.28</v>
      </c>
      <c r="M37" s="12">
        <f t="shared" si="24"/>
        <v>800345</v>
      </c>
      <c r="N37" s="12">
        <f t="shared" si="24"/>
        <v>291200</v>
      </c>
      <c r="O37" s="12">
        <f t="shared" si="24"/>
        <v>417980.28</v>
      </c>
    </row>
    <row r="38" spans="1:15">
      <c r="A38" s="8" t="s">
        <v>841</v>
      </c>
      <c r="B38" s="12">
        <f>SUM(B18:B19)</f>
        <v>184090</v>
      </c>
      <c r="C38" s="12">
        <f t="shared" ref="C38:O38" si="25">SUM(C18:C19)</f>
        <v>282840</v>
      </c>
      <c r="D38" s="12">
        <f t="shared" si="25"/>
        <v>228270</v>
      </c>
      <c r="E38" s="12">
        <f t="shared" si="25"/>
        <v>238770</v>
      </c>
      <c r="F38" s="12">
        <f t="shared" si="25"/>
        <v>195720</v>
      </c>
      <c r="G38" s="12">
        <f t="shared" si="25"/>
        <v>165019.85</v>
      </c>
      <c r="H38" s="12">
        <f t="shared" si="25"/>
        <v>1294709.8500000001</v>
      </c>
      <c r="I38" s="12">
        <f t="shared" si="25"/>
        <v>1069710</v>
      </c>
      <c r="J38" s="12">
        <f t="shared" si="25"/>
        <v>0</v>
      </c>
      <c r="K38" s="12">
        <f t="shared" si="25"/>
        <v>0</v>
      </c>
      <c r="L38" s="12">
        <f t="shared" si="25"/>
        <v>224999.85</v>
      </c>
      <c r="M38" s="12">
        <f t="shared" si="25"/>
        <v>918960</v>
      </c>
      <c r="N38" s="12">
        <f t="shared" si="25"/>
        <v>0</v>
      </c>
      <c r="O38" s="12">
        <f t="shared" si="25"/>
        <v>375749.85</v>
      </c>
    </row>
    <row r="39" spans="1:15">
      <c r="A39" s="8" t="s">
        <v>439</v>
      </c>
      <c r="B39" s="12">
        <f>B20</f>
        <v>272420</v>
      </c>
      <c r="C39" s="12">
        <f t="shared" ref="C39:O39" si="26">C20</f>
        <v>194420</v>
      </c>
      <c r="D39" s="12">
        <f t="shared" si="26"/>
        <v>141000</v>
      </c>
      <c r="E39" s="12">
        <f t="shared" si="26"/>
        <v>150920</v>
      </c>
      <c r="F39" s="12">
        <f t="shared" si="26"/>
        <v>81000</v>
      </c>
      <c r="G39" s="12">
        <f t="shared" si="26"/>
        <v>226220</v>
      </c>
      <c r="H39" s="12">
        <f t="shared" si="26"/>
        <v>1065980</v>
      </c>
      <c r="I39" s="12">
        <f t="shared" si="26"/>
        <v>1065980</v>
      </c>
      <c r="J39" s="12">
        <f t="shared" si="26"/>
        <v>0</v>
      </c>
      <c r="K39" s="12">
        <f t="shared" si="26"/>
        <v>0</v>
      </c>
      <c r="L39" s="12">
        <f t="shared" si="26"/>
        <v>0</v>
      </c>
      <c r="M39" s="12">
        <f t="shared" si="26"/>
        <v>1065980</v>
      </c>
      <c r="N39" s="12">
        <f t="shared" si="26"/>
        <v>0</v>
      </c>
      <c r="O39" s="12">
        <f t="shared" si="26"/>
        <v>0</v>
      </c>
    </row>
    <row r="40" spans="1:15">
      <c r="A40" s="8" t="s">
        <v>448</v>
      </c>
      <c r="B40" s="12">
        <f>B21</f>
        <v>359790</v>
      </c>
      <c r="C40" s="12">
        <f t="shared" ref="C40:O40" si="27">C21</f>
        <v>357540</v>
      </c>
      <c r="D40" s="12">
        <f t="shared" si="27"/>
        <v>342540</v>
      </c>
      <c r="E40" s="12">
        <f t="shared" si="27"/>
        <v>342540</v>
      </c>
      <c r="F40" s="12">
        <f t="shared" si="27"/>
        <v>342540</v>
      </c>
      <c r="G40" s="12">
        <f t="shared" si="27"/>
        <v>295540</v>
      </c>
      <c r="H40" s="12">
        <f t="shared" si="27"/>
        <v>2040490</v>
      </c>
      <c r="I40" s="12">
        <f t="shared" si="27"/>
        <v>1711450</v>
      </c>
      <c r="J40" s="12">
        <f t="shared" si="27"/>
        <v>0</v>
      </c>
      <c r="K40" s="12">
        <f t="shared" si="27"/>
        <v>254520</v>
      </c>
      <c r="L40" s="12">
        <f t="shared" si="27"/>
        <v>74520</v>
      </c>
      <c r="M40" s="12">
        <f t="shared" si="27"/>
        <v>1711450</v>
      </c>
      <c r="N40" s="12">
        <f t="shared" si="27"/>
        <v>254520</v>
      </c>
      <c r="O40" s="12">
        <f t="shared" si="27"/>
        <v>74520</v>
      </c>
    </row>
    <row r="41" spans="1:15">
      <c r="A41" s="53" t="s">
        <v>827</v>
      </c>
      <c r="B41" s="54">
        <f>SUM(B32:B40)</f>
        <v>5053942.5</v>
      </c>
      <c r="C41" s="54">
        <f t="shared" ref="C41:O41" si="28">SUM(C32:C40)</f>
        <v>11432727.5</v>
      </c>
      <c r="D41" s="54">
        <f t="shared" si="28"/>
        <v>9587230.5</v>
      </c>
      <c r="E41" s="54">
        <f t="shared" si="28"/>
        <v>6050325.5</v>
      </c>
      <c r="F41" s="54">
        <f t="shared" si="28"/>
        <v>5456780</v>
      </c>
      <c r="G41" s="54">
        <f t="shared" si="28"/>
        <v>5269224.83</v>
      </c>
      <c r="H41" s="54">
        <f t="shared" si="28"/>
        <v>42850230.830000006</v>
      </c>
      <c r="I41" s="54">
        <f t="shared" si="28"/>
        <v>36231981</v>
      </c>
      <c r="J41" s="54">
        <f t="shared" si="28"/>
        <v>670000</v>
      </c>
      <c r="K41" s="54">
        <f t="shared" si="28"/>
        <v>3690000</v>
      </c>
      <c r="L41" s="54">
        <f t="shared" si="28"/>
        <v>2258249.83</v>
      </c>
      <c r="M41" s="54">
        <f t="shared" si="28"/>
        <v>26597516</v>
      </c>
      <c r="N41" s="54">
        <f t="shared" si="28"/>
        <v>9415165</v>
      </c>
      <c r="O41" s="54">
        <f t="shared" si="28"/>
        <v>6837549.8300000001</v>
      </c>
    </row>
    <row r="42" spans="1:15">
      <c r="I42" s="15">
        <f>1065980-I39</f>
        <v>0</v>
      </c>
    </row>
  </sheetData>
  <mergeCells count="4">
    <mergeCell ref="B2:G2"/>
    <mergeCell ref="I2:L2"/>
    <mergeCell ref="A2:A3"/>
    <mergeCell ref="M2:O2"/>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9"/>
  <sheetViews>
    <sheetView zoomScale="60" zoomScaleNormal="60" workbookViewId="0">
      <pane xSplit="1" ySplit="3" topLeftCell="B4" activePane="bottomRight" state="frozen"/>
      <selection pane="bottomRight" activeCell="Q65" sqref="Q65"/>
      <selection pane="bottomLeft" activeCell="A4" sqref="A4"/>
      <selection pane="topRight" activeCell="D1" sqref="D1"/>
    </sheetView>
  </sheetViews>
  <sheetFormatPr defaultColWidth="11.125" defaultRowHeight="15.6"/>
  <cols>
    <col min="1" max="1" width="19.375" customWidth="1"/>
    <col min="2" max="2" width="11.5" bestFit="1" customWidth="1"/>
    <col min="3" max="3" width="11.5" customWidth="1"/>
    <col min="4" max="7" width="11.5" bestFit="1" customWidth="1"/>
    <col min="8" max="8" width="13" bestFit="1" customWidth="1"/>
    <col min="9" max="15" width="11.375" customWidth="1"/>
  </cols>
  <sheetData>
    <row r="1" spans="1:15">
      <c r="A1" s="13" t="s">
        <v>819</v>
      </c>
      <c r="B1" s="14"/>
      <c r="C1" s="14"/>
      <c r="D1" s="14"/>
      <c r="E1" s="14"/>
      <c r="F1" s="14"/>
      <c r="G1" s="14"/>
      <c r="H1" s="14"/>
      <c r="I1" s="14"/>
      <c r="J1" s="14"/>
      <c r="K1" s="14"/>
      <c r="L1" s="14"/>
      <c r="M1" s="14"/>
      <c r="N1" s="14"/>
      <c r="O1" s="14"/>
    </row>
    <row r="2" spans="1:15">
      <c r="A2" s="84" t="s">
        <v>820</v>
      </c>
      <c r="B2" s="83" t="s">
        <v>87</v>
      </c>
      <c r="C2" s="83"/>
      <c r="D2" s="83"/>
      <c r="E2" s="83"/>
      <c r="F2" s="83"/>
      <c r="G2" s="83"/>
      <c r="H2" s="28"/>
      <c r="I2" s="83" t="s">
        <v>7</v>
      </c>
      <c r="J2" s="83"/>
      <c r="K2" s="83"/>
      <c r="L2" s="83"/>
      <c r="M2" s="86" t="s">
        <v>27</v>
      </c>
      <c r="N2" s="87"/>
      <c r="O2" s="87"/>
    </row>
    <row r="3" spans="1:15" ht="24.6" customHeight="1">
      <c r="A3" s="85"/>
      <c r="B3" s="7" t="s">
        <v>821</v>
      </c>
      <c r="C3" s="7" t="s">
        <v>822</v>
      </c>
      <c r="D3" s="7" t="s">
        <v>823</v>
      </c>
      <c r="E3" s="7" t="s">
        <v>824</v>
      </c>
      <c r="F3" s="7" t="s">
        <v>825</v>
      </c>
      <c r="G3" s="7" t="s">
        <v>826</v>
      </c>
      <c r="H3" s="9" t="s">
        <v>827</v>
      </c>
      <c r="I3" s="7" t="s">
        <v>35</v>
      </c>
      <c r="J3" s="7" t="s">
        <v>40</v>
      </c>
      <c r="K3" s="7" t="s">
        <v>74</v>
      </c>
      <c r="L3" s="7" t="s">
        <v>138</v>
      </c>
      <c r="M3" s="7" t="s">
        <v>40</v>
      </c>
      <c r="N3" s="7" t="s">
        <v>74</v>
      </c>
      <c r="O3" s="7" t="s">
        <v>138</v>
      </c>
    </row>
    <row r="4" spans="1:15">
      <c r="A4" s="27" t="s">
        <v>33</v>
      </c>
      <c r="B4" s="1">
        <f>SUMIF([1]pearl!F$4:F$260,'summary_sub-acti'!A4,[1]pearl!S$4:S$260)</f>
        <v>85650</v>
      </c>
      <c r="C4" s="1">
        <f>SUMIF([1]pearl!F$4:F$260,'summary_sub-acti'!A4,[1]pearl!T$4:T$260)</f>
        <v>22800</v>
      </c>
      <c r="D4" s="1">
        <f>SUMIF([1]pearl!F$4:F$260,'summary_sub-acti'!A4,[1]pearl!U$4:U$260)</f>
        <v>22800</v>
      </c>
      <c r="E4" s="1">
        <f>SUMIF([1]pearl!F$4:F$260,'summary_sub-acti'!A4,[1]pearl!V$4:V$260)</f>
        <v>22800</v>
      </c>
      <c r="F4" s="1">
        <f>SUMIF([1]pearl!F$4:F$260,'summary_sub-acti'!A4,[1]pearl!W$4:W$260)</f>
        <v>22800</v>
      </c>
      <c r="G4" s="1">
        <f>SUMIF([1]pearl!F$4:F$260,'summary_sub-acti'!A4,[1]pearl!X$4:X$260)</f>
        <v>22800</v>
      </c>
      <c r="H4" s="1">
        <f>SUMIF([1]pearl!F$4:F$260,'summary_sub-acti'!A4,[1]pearl!Y$4:Y$260)</f>
        <v>199650</v>
      </c>
      <c r="I4" s="1">
        <f>SUMIFS([1]pearl!Y$4:Y$260,[1]pearl!F$4:F$260,A4,[1]pearl!H$4:H$260,I$3)</f>
        <v>199650</v>
      </c>
      <c r="J4" s="1">
        <f>SUMIFS([1]pearl!Y$4:Y$260,[1]pearl!F$4:F$260,A4,[1]pearl!H$4:H$260,J$3)</f>
        <v>0</v>
      </c>
      <c r="K4" s="1">
        <f>SUMIFS([1]pearl!Y$4:Y$260,[1]pearl!F$4:F$260,A4,[1]pearl!H$4:H$260,K$3)</f>
        <v>0</v>
      </c>
      <c r="L4" s="1">
        <f>SUMIFS([1]pearl!Y$4:Y$260,[1]pearl!F$4:F$260,A4,[1]pearl!H$4:H$260,L$3)</f>
        <v>0</v>
      </c>
      <c r="M4" s="1">
        <f>SUMIFS([1]pearl!Y$4:Y$260,[1]pearl!F$4:F$260,A4,[1]pearl!AB$4:AB$260,M$3)</f>
        <v>199650</v>
      </c>
      <c r="N4" s="1">
        <f>SUMIFS([1]pearl!Y$4:Y$260,[1]pearl!F$4:F$260,A4,[1]pearl!AB$4:AB$260,N$3)</f>
        <v>0</v>
      </c>
      <c r="O4" s="1">
        <f>SUMIFS([1]pearl!Y$4:Y$260,[1]pearl!F$4:F$260,A4,[1]pearl!AB$4:AB$260,O$3)</f>
        <v>0</v>
      </c>
    </row>
    <row r="5" spans="1:15">
      <c r="A5" s="27" t="s">
        <v>50</v>
      </c>
      <c r="B5" s="1">
        <f>SUMIF([1]pearl!F$4:F$260,'summary_sub-acti'!A5,[1]pearl!S$4:S$260)</f>
        <v>119060</v>
      </c>
      <c r="C5" s="1">
        <f>SUMIF([1]pearl!F$4:F$260,'summary_sub-acti'!A5,[1]pearl!T$4:T$260)</f>
        <v>179060</v>
      </c>
      <c r="D5" s="1">
        <f>SUMIF([1]pearl!F$4:F$260,'summary_sub-acti'!A5,[1]pearl!U$4:U$260)</f>
        <v>47060</v>
      </c>
      <c r="E5" s="1">
        <f>SUMIF([1]pearl!F$4:F$260,'summary_sub-acti'!A5,[1]pearl!V$4:V$260)</f>
        <v>47060</v>
      </c>
      <c r="F5" s="1">
        <f>SUMIF([1]pearl!F$4:F$260,'summary_sub-acti'!A5,[1]pearl!W$4:W$260)</f>
        <v>47060</v>
      </c>
      <c r="G5" s="1">
        <f>SUMIF([1]pearl!F$4:F$260,'summary_sub-acti'!A5,[1]pearl!X$4:X$260)</f>
        <v>47060</v>
      </c>
      <c r="H5" s="1">
        <f>SUMIF([1]pearl!F$4:F$260,'summary_sub-acti'!A5,[1]pearl!Y$4:Y$260)</f>
        <v>486360</v>
      </c>
      <c r="I5" s="1">
        <f>SUMIFS([1]pearl!Y$4:Y$260,[1]pearl!F$4:F$260,A5,[1]pearl!H$4:H$260,I$3)</f>
        <v>486360</v>
      </c>
      <c r="J5" s="1">
        <f>SUMIFS([1]pearl!Y$4:Y$260,[1]pearl!F$4:F$260,A5,[1]pearl!H$4:H$260,J$3)</f>
        <v>0</v>
      </c>
      <c r="K5" s="1">
        <f>SUMIFS([1]pearl!Y$4:Y$260,[1]pearl!F$4:F$260,A5,[1]pearl!H$4:H$260,K$3)</f>
        <v>0</v>
      </c>
      <c r="L5" s="1">
        <f>SUMIFS([1]pearl!Y$4:Y$260,[1]pearl!F$4:F$260,A5,[1]pearl!H$4:H$260,L$3)</f>
        <v>0</v>
      </c>
      <c r="M5" s="1">
        <f>SUMIFS([1]pearl!Y$4:Y$260,[1]pearl!F$4:F$260,A5,[1]pearl!AB$4:AB$260,M$3)</f>
        <v>486360</v>
      </c>
      <c r="N5" s="1">
        <f>SUMIFS([1]pearl!Y$4:Y$260,[1]pearl!F$4:F$260,A5,[1]pearl!AB$4:AB$260,N$3)</f>
        <v>0</v>
      </c>
      <c r="O5" s="1">
        <f>SUMIFS([1]pearl!Y$4:Y$260,[1]pearl!F$4:F$260,A5,[1]pearl!AB$4:AB$260,O$3)</f>
        <v>0</v>
      </c>
    </row>
    <row r="6" spans="1:15">
      <c r="A6" s="27" t="s">
        <v>61</v>
      </c>
      <c r="B6" s="1">
        <f>SUMIF([1]pearl!F$4:F$260,'summary_sub-acti'!A6,[1]pearl!S$4:S$260)</f>
        <v>117000</v>
      </c>
      <c r="C6" s="1">
        <f>SUMIF([1]pearl!F$4:F$260,'summary_sub-acti'!A6,[1]pearl!T$4:T$260)</f>
        <v>138000</v>
      </c>
      <c r="D6" s="1">
        <f>SUMIF([1]pearl!F$4:F$260,'summary_sub-acti'!A6,[1]pearl!U$4:U$260)</f>
        <v>177518</v>
      </c>
      <c r="E6" s="1">
        <f>SUMIF([1]pearl!F$4:F$260,'summary_sub-acti'!A6,[1]pearl!V$4:V$260)</f>
        <v>78518</v>
      </c>
      <c r="F6" s="1">
        <f>SUMIF([1]pearl!F$4:F$260,'summary_sub-acti'!A6,[1]pearl!W$4:W$260)</f>
        <v>54000</v>
      </c>
      <c r="G6" s="1">
        <f>SUMIF([1]pearl!F$4:F$260,'summary_sub-acti'!A6,[1]pearl!X$4:X$260)</f>
        <v>52500</v>
      </c>
      <c r="H6" s="1">
        <f>SUMIF([1]pearl!F$4:F$260,'summary_sub-acti'!A6,[1]pearl!Y$4:Y$260)</f>
        <v>617536</v>
      </c>
      <c r="I6" s="1">
        <f>SUMIFS([1]pearl!Y$4:Y$260,[1]pearl!F$4:F$260,A6,[1]pearl!H$4:H$260,I$3)</f>
        <v>617536</v>
      </c>
      <c r="J6" s="1">
        <f>SUMIFS([1]pearl!Y$4:Y$260,[1]pearl!F$4:F$260,A6,[1]pearl!H$4:H$260,J$3)</f>
        <v>0</v>
      </c>
      <c r="K6" s="1">
        <f>SUMIFS([1]pearl!Y$4:Y$260,[1]pearl!F$4:F$260,A6,[1]pearl!H$4:H$260,K$3)</f>
        <v>0</v>
      </c>
      <c r="L6" s="1">
        <f>SUMIFS([1]pearl!Y$4:Y$260,[1]pearl!F$4:F$260,A6,[1]pearl!H$4:H$260,L$3)</f>
        <v>0</v>
      </c>
      <c r="M6" s="1">
        <f>SUMIFS([1]pearl!Y$4:Y$260,[1]pearl!F$4:F$260,A6,[1]pearl!AB$4:AB$260,M$3)</f>
        <v>617536</v>
      </c>
      <c r="N6" s="1">
        <f>SUMIFS([1]pearl!Y$4:Y$260,[1]pearl!F$4:F$260,A6,[1]pearl!AB$4:AB$260,N$3)</f>
        <v>0</v>
      </c>
      <c r="O6" s="1">
        <f>SUMIFS([1]pearl!Y$4:Y$260,[1]pearl!F$4:F$260,A6,[1]pearl!AB$4:AB$260,O$3)</f>
        <v>0</v>
      </c>
    </row>
    <row r="7" spans="1:15">
      <c r="A7" s="27" t="s">
        <v>71</v>
      </c>
      <c r="B7" s="1">
        <f>SUMIF([1]pearl!F$4:F$260,'summary_sub-acti'!A7,[1]pearl!S$4:S$260)</f>
        <v>46800</v>
      </c>
      <c r="C7" s="1">
        <f>SUMIF([1]pearl!F$4:F$260,'summary_sub-acti'!A7,[1]pearl!T$4:T$260)</f>
        <v>50400</v>
      </c>
      <c r="D7" s="1">
        <f>SUMIF([1]pearl!F$4:F$260,'summary_sub-acti'!A7,[1]pearl!U$4:U$260)</f>
        <v>0</v>
      </c>
      <c r="E7" s="1">
        <f>SUMIF([1]pearl!F$4:F$260,'summary_sub-acti'!A7,[1]pearl!V$4:V$260)</f>
        <v>0</v>
      </c>
      <c r="F7" s="1">
        <f>SUMIF([1]pearl!F$4:F$260,'summary_sub-acti'!A7,[1]pearl!W$4:W$260)</f>
        <v>0</v>
      </c>
      <c r="G7" s="1">
        <f>SUMIF([1]pearl!F$4:F$260,'summary_sub-acti'!A7,[1]pearl!X$4:X$260)</f>
        <v>0</v>
      </c>
      <c r="H7" s="1">
        <f>SUMIF([1]pearl!F$4:F$260,'summary_sub-acti'!A7,[1]pearl!Y$4:Y$260)</f>
        <v>97200</v>
      </c>
      <c r="I7" s="1">
        <f>SUMIFS([1]pearl!Y$4:Y$260,[1]pearl!F$4:F$260,A7,[1]pearl!H$4:H$260,I$3)</f>
        <v>97200</v>
      </c>
      <c r="J7" s="1">
        <f>SUMIFS([1]pearl!Y$4:Y$260,[1]pearl!F$4:F$260,A7,[1]pearl!H$4:H$260,J$3)</f>
        <v>0</v>
      </c>
      <c r="K7" s="1">
        <f>SUMIFS([1]pearl!Y$4:Y$260,[1]pearl!F$4:F$260,A7,[1]pearl!H$4:H$260,K$3)</f>
        <v>0</v>
      </c>
      <c r="L7" s="1">
        <f>SUMIFS([1]pearl!Y$4:Y$260,[1]pearl!F$4:F$260,A7,[1]pearl!H$4:H$260,L$3)</f>
        <v>0</v>
      </c>
      <c r="M7" s="1">
        <f>SUMIFS([1]pearl!Y$4:Y$260,[1]pearl!F$4:F$260,A7,[1]pearl!AB$4:AB$260,M$3)</f>
        <v>0</v>
      </c>
      <c r="N7" s="1">
        <f>SUMIFS([1]pearl!Y$4:Y$260,[1]pearl!F$4:F$260,A7,[1]pearl!AB$4:AB$260,N$3)</f>
        <v>97200</v>
      </c>
      <c r="O7" s="1">
        <f>SUMIFS([1]pearl!Y$4:Y$260,[1]pearl!F$4:F$260,A7,[1]pearl!AB$4:AB$260,O$3)</f>
        <v>0</v>
      </c>
    </row>
    <row r="8" spans="1:15">
      <c r="A8" s="27" t="s">
        <v>78</v>
      </c>
      <c r="B8" s="1">
        <f>SUMIF([1]pearl!F$4:F$260,'summary_sub-acti'!A8,[1]pearl!S$4:S$260)</f>
        <v>0</v>
      </c>
      <c r="C8" s="1">
        <f>SUMIF([1]pearl!F$4:F$260,'summary_sub-acti'!A8,[1]pearl!T$4:T$260)</f>
        <v>119800</v>
      </c>
      <c r="D8" s="1">
        <f>SUMIF([1]pearl!F$4:F$260,'summary_sub-acti'!A8,[1]pearl!U$4:U$260)</f>
        <v>61000</v>
      </c>
      <c r="E8" s="1">
        <f>SUMIF([1]pearl!F$4:F$260,'summary_sub-acti'!A8,[1]pearl!V$4:V$260)</f>
        <v>61000</v>
      </c>
      <c r="F8" s="1">
        <f>SUMIF([1]pearl!F$4:F$260,'summary_sub-acti'!A8,[1]pearl!W$4:W$260)</f>
        <v>61000</v>
      </c>
      <c r="G8" s="1">
        <f>SUMIF([1]pearl!F$4:F$260,'summary_sub-acti'!A8,[1]pearl!X$4:X$260)</f>
        <v>61000</v>
      </c>
      <c r="H8" s="1">
        <f>SUMIF([1]pearl!F$4:F$260,'summary_sub-acti'!A8,[1]pearl!Y$4:Y$260)</f>
        <v>363800</v>
      </c>
      <c r="I8" s="1">
        <f>SUMIFS([1]pearl!Y$4:Y$260,[1]pearl!F$4:F$260,A8,[1]pearl!H$4:H$260,I$3)</f>
        <v>263800</v>
      </c>
      <c r="J8" s="1">
        <f>SUMIFS([1]pearl!Y$4:Y$260,[1]pearl!F$4:F$260,A8,[1]pearl!H$4:H$260,J$3)</f>
        <v>0</v>
      </c>
      <c r="K8" s="1">
        <f>SUMIFS([1]pearl!Y$4:Y$260,[1]pearl!F$4:F$260,A8,[1]pearl!H$4:H$260,K$3)</f>
        <v>100000</v>
      </c>
      <c r="L8" s="1">
        <f>SUMIFS([1]pearl!Y$4:Y$260,[1]pearl!F$4:F$260,A8,[1]pearl!H$4:H$260,L$3)</f>
        <v>0</v>
      </c>
      <c r="M8" s="1">
        <f>SUMIFS([1]pearl!Y$4:Y$260,[1]pearl!F$4:F$260,A8,[1]pearl!AB$4:AB$260,M$3)</f>
        <v>0</v>
      </c>
      <c r="N8" s="1">
        <f>SUMIFS([1]pearl!Y$4:Y$260,[1]pearl!F$4:F$260,A8,[1]pearl!AB$4:AB$260,N$3)</f>
        <v>363800</v>
      </c>
      <c r="O8" s="1">
        <f>SUMIFS([1]pearl!Y$4:Y$260,[1]pearl!F$4:F$260,A8,[1]pearl!AB$4:AB$260,O$3)</f>
        <v>0</v>
      </c>
    </row>
    <row r="9" spans="1:15">
      <c r="A9" s="27" t="s">
        <v>89</v>
      </c>
      <c r="B9" s="1">
        <f>SUMIF([1]pearl!F$4:F$260,'summary_sub-acti'!A9,[1]pearl!S$4:S$260)</f>
        <v>3000</v>
      </c>
      <c r="C9" s="1">
        <f>SUMIF([1]pearl!F$4:F$260,'summary_sub-acti'!A9,[1]pearl!T$4:T$260)</f>
        <v>113000</v>
      </c>
      <c r="D9" s="1">
        <f>SUMIF([1]pearl!F$4:F$260,'summary_sub-acti'!A9,[1]pearl!U$4:U$260)</f>
        <v>96000</v>
      </c>
      <c r="E9" s="1">
        <f>SUMIF([1]pearl!F$4:F$260,'summary_sub-acti'!A9,[1]pearl!V$4:V$260)</f>
        <v>96000</v>
      </c>
      <c r="F9" s="1">
        <f>SUMIF([1]pearl!F$4:F$260,'summary_sub-acti'!A9,[1]pearl!W$4:W$260)</f>
        <v>96000</v>
      </c>
      <c r="G9" s="1">
        <f>SUMIF([1]pearl!F$4:F$260,'summary_sub-acti'!A9,[1]pearl!X$4:X$260)</f>
        <v>96000</v>
      </c>
      <c r="H9" s="1">
        <f>SUMIF([1]pearl!F$4:F$260,'summary_sub-acti'!A9,[1]pearl!Y$4:Y$260)</f>
        <v>500000</v>
      </c>
      <c r="I9" s="1">
        <f>SUMIFS([1]pearl!Y$4:Y$260,[1]pearl!F$4:F$260,A9,[1]pearl!H$4:H$260,I$3)</f>
        <v>400000</v>
      </c>
      <c r="J9" s="1">
        <f>SUMIFS([1]pearl!Y$4:Y$260,[1]pearl!F$4:F$260,A9,[1]pearl!H$4:H$260,J$3)</f>
        <v>0</v>
      </c>
      <c r="K9" s="1">
        <f>SUMIFS([1]pearl!Y$4:Y$260,[1]pearl!F$4:F$260,A9,[1]pearl!H$4:H$260,K$3)</f>
        <v>100000</v>
      </c>
      <c r="L9" s="1">
        <f>SUMIFS([1]pearl!Y$4:Y$260,[1]pearl!F$4:F$260,A9,[1]pearl!H$4:H$260,L$3)</f>
        <v>0</v>
      </c>
      <c r="M9" s="1">
        <f>SUMIFS([1]pearl!Y$4:Y$260,[1]pearl!F$4:F$260,A9,[1]pearl!AB$4:AB$260,M$3)</f>
        <v>0</v>
      </c>
      <c r="N9" s="1">
        <f>SUMIFS([1]pearl!Y$4:Y$260,[1]pearl!F$4:F$260,A9,[1]pearl!AB$4:AB$260,N$3)</f>
        <v>500000</v>
      </c>
      <c r="O9" s="1">
        <f>SUMIFS([1]pearl!Y$4:Y$260,[1]pearl!F$4:F$260,A9,[1]pearl!AB$4:AB$260,O$3)</f>
        <v>0</v>
      </c>
    </row>
    <row r="10" spans="1:15">
      <c r="A10" s="27" t="s">
        <v>98</v>
      </c>
      <c r="B10" s="1">
        <f>SUMIF([1]pearl!F$4:F$260,'summary_sub-acti'!A10,[1]pearl!S$4:S$260)</f>
        <v>0</v>
      </c>
      <c r="C10" s="1">
        <f>SUMIF([1]pearl!F$4:F$260,'summary_sub-acti'!A10,[1]pearl!T$4:T$260)</f>
        <v>87750</v>
      </c>
      <c r="D10" s="1">
        <f>SUMIF([1]pearl!F$4:F$260,'summary_sub-acti'!A10,[1]pearl!U$4:U$260)</f>
        <v>79000</v>
      </c>
      <c r="E10" s="1">
        <f>SUMIF([1]pearl!F$4:F$260,'summary_sub-acti'!A10,[1]pearl!V$4:V$260)</f>
        <v>79000</v>
      </c>
      <c r="F10" s="1">
        <f>SUMIF([1]pearl!F$4:F$260,'summary_sub-acti'!A10,[1]pearl!W$4:W$260)</f>
        <v>75250</v>
      </c>
      <c r="G10" s="1">
        <f>SUMIF([1]pearl!F$4:F$260,'summary_sub-acti'!A10,[1]pearl!X$4:X$260)</f>
        <v>71500</v>
      </c>
      <c r="H10" s="1">
        <f>SUMIF([1]pearl!F$4:F$260,'summary_sub-acti'!A10,[1]pearl!Y$4:Y$260)</f>
        <v>392500</v>
      </c>
      <c r="I10" s="1">
        <f>SUMIFS([1]pearl!Y$4:Y$260,[1]pearl!F$4:F$260,A10,[1]pearl!H$4:H$260,I$3)</f>
        <v>292500</v>
      </c>
      <c r="J10" s="1">
        <f>SUMIFS([1]pearl!Y$4:Y$260,[1]pearl!F$4:F$260,A10,[1]pearl!H$4:H$260,J$3)</f>
        <v>0</v>
      </c>
      <c r="K10" s="1">
        <f>SUMIFS([1]pearl!Y$4:Y$260,[1]pearl!F$4:F$260,A10,[1]pearl!H$4:H$260,K$3)</f>
        <v>100000</v>
      </c>
      <c r="L10" s="1">
        <f>SUMIFS([1]pearl!Y$4:Y$260,[1]pearl!F$4:F$260,A10,[1]pearl!H$4:H$260,L$3)</f>
        <v>0</v>
      </c>
      <c r="M10" s="1">
        <f>SUMIFS([1]pearl!Y$4:Y$260,[1]pearl!F$4:F$260,A10,[1]pearl!AB$4:AB$260,M$3)</f>
        <v>0</v>
      </c>
      <c r="N10" s="1">
        <f>SUMIFS([1]pearl!Y$4:Y$260,[1]pearl!F$4:F$260,A10,[1]pearl!AB$4:AB$260,N$3)</f>
        <v>392500</v>
      </c>
      <c r="O10" s="1">
        <f>SUMIFS([1]pearl!Y$4:Y$260,[1]pearl!F$4:F$260,A10,[1]pearl!AB$4:AB$260,O$3)</f>
        <v>0</v>
      </c>
    </row>
    <row r="11" spans="1:15">
      <c r="A11" s="27" t="s">
        <v>105</v>
      </c>
      <c r="B11" s="1">
        <f>SUMIF([1]pearl!F$4:F$260,'summary_sub-acti'!A11,[1]pearl!S$4:S$260)</f>
        <v>157972.5</v>
      </c>
      <c r="C11" s="1">
        <f>SUMIF([1]pearl!F$4:F$260,'summary_sub-acti'!A11,[1]pearl!T$4:T$260)</f>
        <v>183372.5</v>
      </c>
      <c r="D11" s="1">
        <f>SUMIF([1]pearl!F$4:F$260,'summary_sub-acti'!A11,[1]pearl!U$4:U$260)</f>
        <v>175872.5</v>
      </c>
      <c r="E11" s="1">
        <f>SUMIF([1]pearl!F$4:F$260,'summary_sub-acti'!A11,[1]pearl!V$4:V$260)</f>
        <v>85872.5</v>
      </c>
      <c r="F11" s="1">
        <f>SUMIF([1]pearl!F$4:F$260,'summary_sub-acti'!A11,[1]pearl!W$4:W$260)</f>
        <v>78372.5</v>
      </c>
      <c r="G11" s="1">
        <f>SUMIF([1]pearl!F$4:F$260,'summary_sub-acti'!A11,[1]pearl!X$4:X$260)</f>
        <v>57857.5</v>
      </c>
      <c r="H11" s="1">
        <f>SUMIF([1]pearl!F$4:F$260,'summary_sub-acti'!A11,[1]pearl!Y$4:Y$260)</f>
        <v>739320</v>
      </c>
      <c r="I11" s="1">
        <f>SUMIFS([1]pearl!Y$4:Y$260,[1]pearl!F$4:F$260,A11,[1]pearl!H$4:H$260,I$3)</f>
        <v>619320</v>
      </c>
      <c r="J11" s="1">
        <f>SUMIFS([1]pearl!Y$4:Y$260,[1]pearl!F$4:F$260,A11,[1]pearl!H$4:H$260,J$3)</f>
        <v>120000</v>
      </c>
      <c r="K11" s="1">
        <f>SUMIFS([1]pearl!Y$4:Y$260,[1]pearl!F$4:F$260,A11,[1]pearl!H$4:H$260,K$3)</f>
        <v>0</v>
      </c>
      <c r="L11" s="1">
        <f>SUMIFS([1]pearl!Y$4:Y$260,[1]pearl!F$4:F$260,A11,[1]pearl!H$4:H$260,L$3)</f>
        <v>0</v>
      </c>
      <c r="M11" s="1">
        <f>SUMIFS([1]pearl!Y$4:Y$260,[1]pearl!F$4:F$260,A11,[1]pearl!AB$4:AB$260,M$3)</f>
        <v>739320</v>
      </c>
      <c r="N11" s="1">
        <f>SUMIFS([1]pearl!Y$4:Y$260,[1]pearl!F$4:F$260,A11,[1]pearl!AB$4:AB$260,N$3)</f>
        <v>0</v>
      </c>
      <c r="O11" s="1">
        <f>SUMIFS([1]pearl!Y$4:Y$260,[1]pearl!F$4:F$260,A11,[1]pearl!AB$4:AB$260,O$3)</f>
        <v>0</v>
      </c>
    </row>
    <row r="12" spans="1:15">
      <c r="A12" s="27" t="s">
        <v>120</v>
      </c>
      <c r="B12" s="1">
        <f>SUMIF([1]pearl!F$4:F$260,'summary_sub-acti'!A12,[1]pearl!S$4:S$260)</f>
        <v>173715</v>
      </c>
      <c r="C12" s="1">
        <f>SUMIF([1]pearl!F$4:F$260,'summary_sub-acti'!A12,[1]pearl!T$4:T$260)</f>
        <v>95315</v>
      </c>
      <c r="D12" s="1">
        <f>SUMIF([1]pearl!F$4:F$260,'summary_sub-acti'!A12,[1]pearl!U$4:U$260)</f>
        <v>95315</v>
      </c>
      <c r="E12" s="1">
        <f>SUMIF([1]pearl!F$4:F$260,'summary_sub-acti'!A12,[1]pearl!V$4:V$260)</f>
        <v>95315</v>
      </c>
      <c r="F12" s="1">
        <f>SUMIF([1]pearl!F$4:F$260,'summary_sub-acti'!A12,[1]pearl!W$4:W$260)</f>
        <v>85057.5</v>
      </c>
      <c r="G12" s="1">
        <f>SUMIF([1]pearl!F$4:F$260,'summary_sub-acti'!A12,[1]pearl!X$4:X$260)</f>
        <v>85057.5</v>
      </c>
      <c r="H12" s="1">
        <f>SUMIF([1]pearl!F$4:F$260,'summary_sub-acti'!A12,[1]pearl!Y$4:Y$260)</f>
        <v>629775</v>
      </c>
      <c r="I12" s="1">
        <f>SUMIFS([1]pearl!Y$4:Y$260,[1]pearl!F$4:F$260,A12,[1]pearl!H$4:H$260,I$3)</f>
        <v>629775</v>
      </c>
      <c r="J12" s="1">
        <f>SUMIFS([1]pearl!Y$4:Y$260,[1]pearl!F$4:F$260,A12,[1]pearl!H$4:H$260,J$3)</f>
        <v>0</v>
      </c>
      <c r="K12" s="1">
        <f>SUMIFS([1]pearl!Y$4:Y$260,[1]pearl!F$4:F$260,A12,[1]pearl!H$4:H$260,K$3)</f>
        <v>0</v>
      </c>
      <c r="L12" s="1">
        <f>SUMIFS([1]pearl!Y$4:Y$260,[1]pearl!F$4:F$260,A12,[1]pearl!H$4:H$260,L$3)</f>
        <v>0</v>
      </c>
      <c r="M12" s="1">
        <f>SUMIFS([1]pearl!Y$4:Y$260,[1]pearl!F$4:F$260,A12,[1]pearl!AB$4:AB$260,M$3)</f>
        <v>629775</v>
      </c>
      <c r="N12" s="1">
        <f>SUMIFS([1]pearl!Y$4:Y$260,[1]pearl!F$4:F$260,A12,[1]pearl!AB$4:AB$260,N$3)</f>
        <v>0</v>
      </c>
      <c r="O12" s="1">
        <f>SUMIFS([1]pearl!Y$4:Y$260,[1]pearl!F$4:F$260,A12,[1]pearl!AB$4:AB$260,O$3)</f>
        <v>0</v>
      </c>
    </row>
    <row r="13" spans="1:15">
      <c r="A13" s="27" t="s">
        <v>126</v>
      </c>
      <c r="B13" s="1">
        <f>SUMIF([1]pearl!F$4:F$260,'summary_sub-acti'!A13,[1]pearl!S$4:S$260)</f>
        <v>240000</v>
      </c>
      <c r="C13" s="1">
        <f>SUMIF([1]pearl!F$4:F$260,'summary_sub-acti'!A13,[1]pearl!T$4:T$260)</f>
        <v>72000</v>
      </c>
      <c r="D13" s="1">
        <f>SUMIF([1]pearl!F$4:F$260,'summary_sub-acti'!A13,[1]pearl!U$4:U$260)</f>
        <v>72000</v>
      </c>
      <c r="E13" s="1">
        <f>SUMIF([1]pearl!F$4:F$260,'summary_sub-acti'!A13,[1]pearl!V$4:V$260)</f>
        <v>72000</v>
      </c>
      <c r="F13" s="1">
        <f>SUMIF([1]pearl!F$4:F$260,'summary_sub-acti'!A13,[1]pearl!W$4:W$260)</f>
        <v>72000</v>
      </c>
      <c r="G13" s="1">
        <f>SUMIF([1]pearl!F$4:F$260,'summary_sub-acti'!A13,[1]pearl!X$4:X$260)</f>
        <v>72000</v>
      </c>
      <c r="H13" s="1">
        <f>SUMIF([1]pearl!F$4:F$260,'summary_sub-acti'!A13,[1]pearl!Y$4:Y$260)</f>
        <v>600000</v>
      </c>
      <c r="I13" s="1">
        <f>SUMIFS([1]pearl!Y$4:Y$260,[1]pearl!F$4:F$260,A13,[1]pearl!H$4:H$260,I$3)</f>
        <v>600000</v>
      </c>
      <c r="J13" s="1">
        <f>SUMIFS([1]pearl!Y$4:Y$260,[1]pearl!F$4:F$260,A13,[1]pearl!H$4:H$260,J$3)</f>
        <v>0</v>
      </c>
      <c r="K13" s="1">
        <f>SUMIFS([1]pearl!Y$4:Y$260,[1]pearl!F$4:F$260,A13,[1]pearl!H$4:H$260,K$3)</f>
        <v>0</v>
      </c>
      <c r="L13" s="1">
        <f>SUMIFS([1]pearl!Y$4:Y$260,[1]pearl!F$4:F$260,A13,[1]pearl!H$4:H$260,L$3)</f>
        <v>0</v>
      </c>
      <c r="M13" s="1">
        <f>SUMIFS([1]pearl!Y$4:Y$260,[1]pearl!F$4:F$260,A13,[1]pearl!AB$4:AB$260,M$3)</f>
        <v>600000</v>
      </c>
      <c r="N13" s="1">
        <f>SUMIFS([1]pearl!Y$4:Y$260,[1]pearl!F$4:F$260,A13,[1]pearl!AB$4:AB$260,N$3)</f>
        <v>0</v>
      </c>
      <c r="O13" s="1">
        <f>SUMIFS([1]pearl!Y$4:Y$260,[1]pearl!F$4:F$260,A13,[1]pearl!AB$4:AB$260,O$3)</f>
        <v>0</v>
      </c>
    </row>
    <row r="14" spans="1:15">
      <c r="A14" s="27" t="s">
        <v>129</v>
      </c>
      <c r="B14" s="1">
        <f>SUMIF([1]pearl!F$4:F$260,'summary_sub-acti'!A14,[1]pearl!S$4:S$260)</f>
        <v>89000</v>
      </c>
      <c r="C14" s="1">
        <f>SUMIF([1]pearl!F$4:F$260,'summary_sub-acti'!A14,[1]pearl!T$4:T$260)</f>
        <v>89000</v>
      </c>
      <c r="D14" s="1">
        <f>SUMIF([1]pearl!F$4:F$260,'summary_sub-acti'!A14,[1]pearl!U$4:U$260)</f>
        <v>89000</v>
      </c>
      <c r="E14" s="1">
        <f>SUMIF([1]pearl!F$4:F$260,'summary_sub-acti'!A14,[1]pearl!V$4:V$260)</f>
        <v>89000</v>
      </c>
      <c r="F14" s="1">
        <f>SUMIF([1]pearl!F$4:F$260,'summary_sub-acti'!A14,[1]pearl!W$4:W$260)</f>
        <v>89000</v>
      </c>
      <c r="G14" s="1">
        <f>SUMIF([1]pearl!F$4:F$260,'summary_sub-acti'!A14,[1]pearl!X$4:X$260)</f>
        <v>89000</v>
      </c>
      <c r="H14" s="1">
        <f>SUMIF([1]pearl!F$4:F$260,'summary_sub-acti'!A14,[1]pearl!Y$4:Y$260)</f>
        <v>534000</v>
      </c>
      <c r="I14" s="1">
        <f>SUMIFS([1]pearl!Y$4:Y$260,[1]pearl!F$4:F$260,A14,[1]pearl!H$4:H$260,I$3)</f>
        <v>534000</v>
      </c>
      <c r="J14" s="1">
        <f>SUMIFS([1]pearl!Y$4:Y$260,[1]pearl!F$4:F$260,A14,[1]pearl!H$4:H$260,J$3)</f>
        <v>0</v>
      </c>
      <c r="K14" s="1">
        <f>SUMIFS([1]pearl!Y$4:Y$260,[1]pearl!F$4:F$260,A14,[1]pearl!H$4:H$260,K$3)</f>
        <v>0</v>
      </c>
      <c r="L14" s="1">
        <f>SUMIFS([1]pearl!Y$4:Y$260,[1]pearl!F$4:F$260,A14,[1]pearl!H$4:H$260,L$3)</f>
        <v>0</v>
      </c>
      <c r="M14" s="1">
        <f>SUMIFS([1]pearl!Y$4:Y$260,[1]pearl!F$4:F$260,A14,[1]pearl!AB$4:AB$260,M$3)</f>
        <v>0</v>
      </c>
      <c r="N14" s="1">
        <f>SUMIFS([1]pearl!Y$4:Y$260,[1]pearl!F$4:F$260,A14,[1]pearl!AB$4:AB$260,N$3)</f>
        <v>534000</v>
      </c>
      <c r="O14" s="1">
        <f>SUMIFS([1]pearl!Y$4:Y$260,[1]pearl!F$4:F$260,A14,[1]pearl!AB$4:AB$260,O$3)</f>
        <v>0</v>
      </c>
    </row>
    <row r="15" spans="1:15">
      <c r="A15" s="27" t="s">
        <v>135</v>
      </c>
      <c r="B15" s="1">
        <f>SUMIF([1]pearl!F$4:F$260,'summary_sub-acti'!A15,[1]pearl!S$4:S$260)</f>
        <v>228000</v>
      </c>
      <c r="C15" s="1">
        <f>SUMIF([1]pearl!F$4:F$260,'summary_sub-acti'!A15,[1]pearl!T$4:T$260)</f>
        <v>228000</v>
      </c>
      <c r="D15" s="1">
        <f>SUMIF([1]pearl!F$4:F$260,'summary_sub-acti'!A15,[1]pearl!U$4:U$260)</f>
        <v>228000</v>
      </c>
      <c r="E15" s="1">
        <f>SUMIF([1]pearl!F$4:F$260,'summary_sub-acti'!A15,[1]pearl!V$4:V$260)</f>
        <v>228000</v>
      </c>
      <c r="F15" s="1">
        <f>SUMIF([1]pearl!F$4:F$260,'summary_sub-acti'!A15,[1]pearl!W$4:W$260)</f>
        <v>228000</v>
      </c>
      <c r="G15" s="1">
        <f>SUMIF([1]pearl!F$4:F$260,'summary_sub-acti'!A15,[1]pearl!X$4:X$260)</f>
        <v>228000</v>
      </c>
      <c r="H15" s="1">
        <f>SUMIF([1]pearl!F$4:F$260,'summary_sub-acti'!A15,[1]pearl!Y$4:Y$260)</f>
        <v>1368000</v>
      </c>
      <c r="I15" s="1">
        <f>SUMIFS([1]pearl!Y$4:Y$260,[1]pearl!F$4:F$260,A15,[1]pearl!H$4:H$260,I$3)</f>
        <v>288000</v>
      </c>
      <c r="J15" s="1">
        <f>SUMIFS([1]pearl!Y$4:Y$260,[1]pearl!F$4:F$260,A15,[1]pearl!H$4:H$260,J$3)</f>
        <v>0</v>
      </c>
      <c r="K15" s="1">
        <f>SUMIFS([1]pearl!Y$4:Y$260,[1]pearl!F$4:F$260,A15,[1]pearl!H$4:H$260,K$3)</f>
        <v>0</v>
      </c>
      <c r="L15" s="1">
        <f>SUMIFS([1]pearl!Y$4:Y$260,[1]pearl!F$4:F$260,A15,[1]pearl!H$4:H$260,L$3)</f>
        <v>1080000</v>
      </c>
      <c r="M15" s="1">
        <f>SUMIFS([1]pearl!Y$4:Y$260,[1]pearl!F$4:F$260,A15,[1]pearl!AB$4:AB$260,M$3)</f>
        <v>0</v>
      </c>
      <c r="N15" s="1">
        <f>SUMIFS([1]pearl!Y$4:Y$260,[1]pearl!F$4:F$260,A15,[1]pearl!AB$4:AB$260,N$3)</f>
        <v>0</v>
      </c>
      <c r="O15" s="1">
        <f>SUMIFS([1]pearl!Y$4:Y$260,[1]pearl!F$4:F$260,A15,[1]pearl!AB$4:AB$260,O$3)</f>
        <v>1368000</v>
      </c>
    </row>
    <row r="16" spans="1:15">
      <c r="A16" s="27" t="s">
        <v>142</v>
      </c>
      <c r="B16" s="67">
        <f>SUMIF([1]pearl!F$4:F$260,'summary_sub-acti'!A16,[1]pearl!S$4:S$260)</f>
        <v>308750</v>
      </c>
      <c r="C16" s="67">
        <f>SUMIF([1]pearl!F$4:F$260,'summary_sub-acti'!A16,[1]pearl!T$4:T$260)</f>
        <v>317750</v>
      </c>
      <c r="D16" s="67">
        <f>SUMIF([1]pearl!F$4:F$260,'summary_sub-acti'!A16,[1]pearl!U$4:U$260)</f>
        <v>308750</v>
      </c>
      <c r="E16" s="67">
        <f>SUMIF([1]pearl!F$4:F$260,'summary_sub-acti'!A16,[1]pearl!V$4:V$260)</f>
        <v>302750</v>
      </c>
      <c r="F16" s="67">
        <f>SUMIF([1]pearl!F$4:F$260,'summary_sub-acti'!A16,[1]pearl!W$4:W$260)</f>
        <v>302750</v>
      </c>
      <c r="G16" s="67">
        <f>SUMIF([1]pearl!F$4:F$260,'summary_sub-acti'!A16,[1]pearl!X$4:X$260)</f>
        <v>289250</v>
      </c>
      <c r="H16" s="67">
        <f>SUMIF([1]pearl!F$4:F$260,'summary_sub-acti'!A16,[1]pearl!Y$4:Y$260)</f>
        <v>1830000</v>
      </c>
      <c r="I16" s="1">
        <f>SUMIFS([1]pearl!Y$4:Y$260,[1]pearl!F$4:F$260,A16,[1]pearl!H$4:H$260,I$3)</f>
        <v>270000</v>
      </c>
      <c r="J16" s="1">
        <f>SUMIFS([1]pearl!Y$4:Y$260,[1]pearl!F$4:F$260,A16,[1]pearl!H$4:H$260,J$3)</f>
        <v>0</v>
      </c>
      <c r="K16" s="1">
        <f>SUMIFS([1]pearl!Y$4:Y$260,[1]pearl!F$4:F$260,A16,[1]pearl!H$4:H$260,K$3)</f>
        <v>1560000</v>
      </c>
      <c r="L16" s="1">
        <f>SUMIFS([1]pearl!Y$4:Y$260,[1]pearl!F$4:F$260,A16,[1]pearl!H$4:H$260,L$3)</f>
        <v>0</v>
      </c>
      <c r="M16" s="1">
        <f>SUMIFS([1]pearl!Y$4:Y$260,[1]pearl!F$4:F$260,A16,[1]pearl!AB$4:AB$260,M$3)</f>
        <v>0</v>
      </c>
      <c r="N16" s="1">
        <f>SUMIFS([1]pearl!Y$4:Y$260,[1]pearl!F$4:F$260,A16,[1]pearl!AB$4:AB$260,N$3)</f>
        <v>1830000</v>
      </c>
      <c r="O16" s="1">
        <f>SUMIFS([1]pearl!Y$4:Y$260,[1]pearl!F$4:F$260,A16,[1]pearl!AB$4:AB$260,O$3)</f>
        <v>0</v>
      </c>
    </row>
    <row r="17" spans="1:15">
      <c r="A17" s="27" t="s">
        <v>149</v>
      </c>
      <c r="B17" s="67">
        <f>SUMIF([1]pearl!F$4:F$260,'summary_sub-acti'!A17,[1]pearl!S$4:S$260)</f>
        <v>1005520</v>
      </c>
      <c r="C17" s="67">
        <f>SUMIF([1]pearl!F$4:F$260,'summary_sub-acti'!A17,[1]pearl!T$4:T$260)</f>
        <v>2089164</v>
      </c>
      <c r="D17" s="67">
        <f>SUMIF([1]pearl!F$4:F$260,'summary_sub-acti'!A17,[1]pearl!U$4:U$260)</f>
        <v>1358864</v>
      </c>
      <c r="E17" s="67">
        <f>SUMIF([1]pearl!F$4:F$260,'summary_sub-acti'!A17,[1]pearl!V$4:V$260)</f>
        <v>1347864</v>
      </c>
      <c r="F17" s="67">
        <f>SUMIF([1]pearl!F$4:F$260,'summary_sub-acti'!A17,[1]pearl!W$4:W$260)</f>
        <v>1284864</v>
      </c>
      <c r="G17" s="67">
        <f>SUMIF([1]pearl!F$4:F$260,'summary_sub-acti'!A17,[1]pearl!X$4:X$260)</f>
        <v>1239864</v>
      </c>
      <c r="H17" s="67">
        <f>SUMIF([1]pearl!F$4:F$260,'summary_sub-acti'!A17,[1]pearl!Y$4:Y$260)</f>
        <v>8326140</v>
      </c>
      <c r="I17" s="1">
        <f>SUMIFS([1]pearl!Y$4:Y$260,[1]pearl!F$4:F$260,A17,[1]pearl!H$4:H$260,I$3)</f>
        <v>8326140</v>
      </c>
      <c r="J17" s="1">
        <f>SUMIFS([1]pearl!Y$4:Y$260,[1]pearl!F$4:F$260,A17,[1]pearl!H$4:H$260,J$3)</f>
        <v>0</v>
      </c>
      <c r="K17" s="1">
        <f>SUMIFS([1]pearl!Y$4:Y$260,[1]pearl!F$4:F$260,A17,[1]pearl!H$4:H$260,K$3)</f>
        <v>0</v>
      </c>
      <c r="L17" s="1">
        <f>SUMIFS([1]pearl!Y$4:Y$260,[1]pearl!F$4:F$260,A17,[1]pearl!H$4:H$260,L$3)</f>
        <v>0</v>
      </c>
      <c r="M17" s="1">
        <f>SUMIFS([1]pearl!Y$4:Y$260,[1]pearl!F$4:F$260,A17,[1]pearl!AB$4:AB$260,M$3)</f>
        <v>8326140</v>
      </c>
      <c r="N17" s="1">
        <f>SUMIFS([1]pearl!Y$4:Y$260,[1]pearl!F$4:F$260,A17,[1]pearl!AB$4:AB$260,N$3)</f>
        <v>0</v>
      </c>
      <c r="O17" s="1">
        <f>SUMIFS([1]pearl!Y$4:Y$260,[1]pearl!F$4:F$260,A17,[1]pearl!AB$4:AB$260,O$3)</f>
        <v>0</v>
      </c>
    </row>
    <row r="18" spans="1:15">
      <c r="A18" s="27" t="s">
        <v>184</v>
      </c>
      <c r="B18" s="1">
        <f>SUMIF([1]pearl!F$4:F$260,'summary_sub-acti'!A18,[1]pearl!S$4:S$260)</f>
        <v>40000</v>
      </c>
      <c r="C18" s="1">
        <f>SUMIF([1]pearl!F$4:F$260,'summary_sub-acti'!A18,[1]pearl!T$4:T$260)</f>
        <v>550000</v>
      </c>
      <c r="D18" s="1">
        <f>SUMIF([1]pearl!F$4:F$260,'summary_sub-acti'!A18,[1]pearl!U$4:U$260)</f>
        <v>269500</v>
      </c>
      <c r="E18" s="1">
        <f>SUMIF([1]pearl!F$4:F$260,'summary_sub-acti'!A18,[1]pearl!V$4:V$260)</f>
        <v>269500</v>
      </c>
      <c r="F18" s="1">
        <f>SUMIF([1]pearl!F$4:F$260,'summary_sub-acti'!A18,[1]pearl!W$4:W$260)</f>
        <v>269500</v>
      </c>
      <c r="G18" s="1">
        <f>SUMIF([1]pearl!F$4:F$260,'summary_sub-acti'!A18,[1]pearl!X$4:X$260)</f>
        <v>269500</v>
      </c>
      <c r="H18" s="1">
        <f>SUMIF([1]pearl!F$4:F$260,'summary_sub-acti'!A18,[1]pearl!Y$4:Y$260)</f>
        <v>1668000</v>
      </c>
      <c r="I18" s="1">
        <f>SUMIFS([1]pearl!Y$4:Y$260,[1]pearl!F$4:F$260,A18,[1]pearl!H$4:H$260,I$3)</f>
        <v>1428000</v>
      </c>
      <c r="J18" s="1">
        <f>SUMIFS([1]pearl!Y$4:Y$260,[1]pearl!F$4:F$260,A18,[1]pearl!H$4:H$260,J$3)</f>
        <v>0</v>
      </c>
      <c r="K18" s="1">
        <f>SUMIFS([1]pearl!Y$4:Y$260,[1]pearl!F$4:F$260,A18,[1]pearl!H$4:H$260,K$3)</f>
        <v>240000</v>
      </c>
      <c r="L18" s="1">
        <f>SUMIFS([1]pearl!Y$4:Y$260,[1]pearl!F$4:F$260,A18,[1]pearl!H$4:H$260,L$3)</f>
        <v>0</v>
      </c>
      <c r="M18" s="1">
        <f>SUMIFS([1]pearl!Y$4:Y$260,[1]pearl!F$4:F$260,A18,[1]pearl!AB$4:AB$260,M$3)</f>
        <v>0</v>
      </c>
      <c r="N18" s="1">
        <f>SUMIFS([1]pearl!Y$4:Y$260,[1]pearl!F$4:F$260,A18,[1]pearl!AB$4:AB$260,N$3)</f>
        <v>1668000</v>
      </c>
      <c r="O18" s="1">
        <f>SUMIFS([1]pearl!Y$4:Y$260,[1]pearl!F$4:F$260,A18,[1]pearl!AB$4:AB$260,O$3)</f>
        <v>0</v>
      </c>
    </row>
    <row r="19" spans="1:15">
      <c r="A19" s="27" t="s">
        <v>189</v>
      </c>
      <c r="B19" s="1">
        <f>SUMIF([1]pearl!F$4:F$260,'summary_sub-acti'!A19,[1]pearl!S$4:S$260)</f>
        <v>0</v>
      </c>
      <c r="C19" s="1">
        <f>SUMIF([1]pearl!F$4:F$260,'summary_sub-acti'!A19,[1]pearl!T$4:T$260)</f>
        <v>290000</v>
      </c>
      <c r="D19" s="1">
        <f>SUMIF([1]pearl!F$4:F$260,'summary_sub-acti'!A19,[1]pearl!U$4:U$260)</f>
        <v>137700</v>
      </c>
      <c r="E19" s="1">
        <f>SUMIF([1]pearl!F$4:F$260,'summary_sub-acti'!A19,[1]pearl!V$4:V$260)</f>
        <v>136350</v>
      </c>
      <c r="F19" s="1">
        <f>SUMIF([1]pearl!F$4:F$260,'summary_sub-acti'!A19,[1]pearl!W$4:W$260)</f>
        <v>136350</v>
      </c>
      <c r="G19" s="1">
        <f>SUMIF([1]pearl!F$4:F$260,'summary_sub-acti'!A19,[1]pearl!X$4:X$260)</f>
        <v>136199.70000000001</v>
      </c>
      <c r="H19" s="1">
        <f>SUMIF([1]pearl!F$4:F$260,'summary_sub-acti'!A19,[1]pearl!Y$4:Y$260)</f>
        <v>836599.7</v>
      </c>
      <c r="I19" s="1">
        <f>SUMIFS([1]pearl!Y$4:Y$260,[1]pearl!F$4:F$260,A19,[1]pearl!H$4:H$260,I$3)</f>
        <v>761600</v>
      </c>
      <c r="J19" s="1">
        <f>SUMIFS([1]pearl!Y$4:Y$260,[1]pearl!F$4:F$260,A19,[1]pearl!H$4:H$260,J$3)</f>
        <v>0</v>
      </c>
      <c r="K19" s="1">
        <f>SUMIFS([1]pearl!Y$4:Y$260,[1]pearl!F$4:F$260,A19,[1]pearl!H$4:H$260,K$3)</f>
        <v>0</v>
      </c>
      <c r="L19" s="1">
        <f>SUMIFS([1]pearl!Y$4:Y$260,[1]pearl!F$4:F$260,A19,[1]pearl!H$4:H$260,L$3)</f>
        <v>74999.7</v>
      </c>
      <c r="M19" s="1">
        <f>SUMIFS([1]pearl!Y$4:Y$260,[1]pearl!F$4:F$260,A19,[1]pearl!AB$4:AB$260,M$3)</f>
        <v>0</v>
      </c>
      <c r="N19" s="1">
        <f>SUMIFS([1]pearl!Y$4:Y$260,[1]pearl!F$4:F$260,A19,[1]pearl!AB$4:AB$260,N$3)</f>
        <v>0</v>
      </c>
      <c r="O19" s="1">
        <f>SUMIFS([1]pearl!Y$4:Y$260,[1]pearl!F$4:F$260,A19,[1]pearl!AB$4:AB$260,O$3)</f>
        <v>836599.7</v>
      </c>
    </row>
    <row r="20" spans="1:15">
      <c r="A20" s="27" t="s">
        <v>193</v>
      </c>
      <c r="B20" s="1">
        <f>SUMIF([1]pearl!F$4:F$260,'summary_sub-acti'!A20,[1]pearl!S$4:S$260)</f>
        <v>0</v>
      </c>
      <c r="C20" s="1">
        <f>SUMIF([1]pearl!F$4:F$260,'summary_sub-acti'!A20,[1]pearl!T$4:T$260)</f>
        <v>51000</v>
      </c>
      <c r="D20" s="1">
        <f>SUMIF([1]pearl!F$4:F$260,'summary_sub-acti'!A20,[1]pearl!U$4:U$260)</f>
        <v>0</v>
      </c>
      <c r="E20" s="1">
        <f>SUMIF([1]pearl!F$4:F$260,'summary_sub-acti'!A20,[1]pearl!V$4:V$260)</f>
        <v>0</v>
      </c>
      <c r="F20" s="1">
        <f>SUMIF([1]pearl!F$4:F$260,'summary_sub-acti'!A20,[1]pearl!W$4:W$260)</f>
        <v>0</v>
      </c>
      <c r="G20" s="1">
        <f>SUMIF([1]pearl!F$4:F$260,'summary_sub-acti'!A20,[1]pearl!X$4:X$260)</f>
        <v>0</v>
      </c>
      <c r="H20" s="1">
        <f>SUMIF([1]pearl!F$4:F$260,'summary_sub-acti'!A20,[1]pearl!Y$4:Y$260)</f>
        <v>51000</v>
      </c>
      <c r="I20" s="1">
        <f>SUMIFS([1]pearl!Y$4:Y$260,[1]pearl!F$4:F$260,A20,[1]pearl!H$4:H$260,I$3)</f>
        <v>51000</v>
      </c>
      <c r="J20" s="1">
        <f>SUMIFS([1]pearl!Y$4:Y$260,[1]pearl!F$4:F$260,A20,[1]pearl!H$4:H$260,J$3)</f>
        <v>0</v>
      </c>
      <c r="K20" s="1">
        <f>SUMIFS([1]pearl!Y$4:Y$260,[1]pearl!F$4:F$260,A20,[1]pearl!H$4:H$260,K$3)</f>
        <v>0</v>
      </c>
      <c r="L20" s="1">
        <f>SUMIFS([1]pearl!Y$4:Y$260,[1]pearl!F$4:F$260,A20,[1]pearl!H$4:H$260,L$3)</f>
        <v>0</v>
      </c>
      <c r="M20" s="1">
        <f>SUMIFS([1]pearl!Y$4:Y$260,[1]pearl!F$4:F$260,A20,[1]pearl!AB$4:AB$260,M$3)</f>
        <v>51000</v>
      </c>
      <c r="N20" s="1">
        <f>SUMIFS([1]pearl!Y$4:Y$260,[1]pearl!F$4:F$260,A20,[1]pearl!AB$4:AB$260,N$3)</f>
        <v>0</v>
      </c>
      <c r="O20" s="1">
        <f>SUMIFS([1]pearl!Y$4:Y$260,[1]pearl!F$4:F$260,A20,[1]pearl!AB$4:AB$260,O$3)</f>
        <v>0</v>
      </c>
    </row>
    <row r="21" spans="1:15">
      <c r="A21" s="27" t="s">
        <v>196</v>
      </c>
      <c r="B21" s="1">
        <f>SUMIF([1]pearl!F$4:F$260,'summary_sub-acti'!A21,[1]pearl!S$4:S$260)</f>
        <v>0</v>
      </c>
      <c r="C21" s="1">
        <f>SUMIF([1]pearl!F$4:F$260,'summary_sub-acti'!A21,[1]pearl!T$4:T$260)</f>
        <v>80000</v>
      </c>
      <c r="D21" s="1">
        <f>SUMIF([1]pearl!F$4:F$260,'summary_sub-acti'!A21,[1]pearl!U$4:U$260)</f>
        <v>80000</v>
      </c>
      <c r="E21" s="1">
        <f>SUMIF([1]pearl!F$4:F$260,'summary_sub-acti'!A21,[1]pearl!V$4:V$260)</f>
        <v>80000</v>
      </c>
      <c r="F21" s="1">
        <f>SUMIF([1]pearl!F$4:F$260,'summary_sub-acti'!A21,[1]pearl!W$4:W$260)</f>
        <v>80000</v>
      </c>
      <c r="G21" s="1">
        <f>SUMIF([1]pearl!F$4:F$260,'summary_sub-acti'!A21,[1]pearl!X$4:X$260)</f>
        <v>80000</v>
      </c>
      <c r="H21" s="1">
        <f>SUMIF([1]pearl!F$4:F$260,'summary_sub-acti'!A21,[1]pearl!Y$4:Y$260)</f>
        <v>400000</v>
      </c>
      <c r="I21" s="1">
        <f>SUMIFS([1]pearl!Y$4:Y$260,[1]pearl!F$4:F$260,A21,[1]pearl!H$4:H$260,I$3)</f>
        <v>400000</v>
      </c>
      <c r="J21" s="1">
        <f>SUMIFS([1]pearl!Y$4:Y$260,[1]pearl!F$4:F$260,A21,[1]pearl!H$4:H$260,J$3)</f>
        <v>0</v>
      </c>
      <c r="K21" s="1">
        <f>SUMIFS([1]pearl!Y$4:Y$260,[1]pearl!F$4:F$260,A21,[1]pearl!H$4:H$260,K$3)</f>
        <v>0</v>
      </c>
      <c r="L21" s="1">
        <f>SUMIFS([1]pearl!Y$4:Y$260,[1]pearl!F$4:F$260,A21,[1]pearl!H$4:H$260,L$3)</f>
        <v>0</v>
      </c>
      <c r="M21" s="1">
        <f>SUMIFS([1]pearl!Y$4:Y$260,[1]pearl!F$4:F$260,A21,[1]pearl!AB$4:AB$260,M$3)</f>
        <v>0</v>
      </c>
      <c r="N21" s="1">
        <f>SUMIFS([1]pearl!Y$4:Y$260,[1]pearl!F$4:F$260,A21,[1]pearl!AB$4:AB$260,N$3)</f>
        <v>400000</v>
      </c>
      <c r="O21" s="1">
        <f>SUMIFS([1]pearl!Y$4:Y$260,[1]pearl!F$4:F$260,A21,[1]pearl!AB$4:AB$260,O$3)</f>
        <v>0</v>
      </c>
    </row>
    <row r="22" spans="1:15">
      <c r="A22" s="27" t="s">
        <v>201</v>
      </c>
      <c r="B22" s="1">
        <f>SUMIF([1]pearl!F$4:F$260,'summary_sub-acti'!A22,[1]pearl!S$4:S$260)</f>
        <v>57900</v>
      </c>
      <c r="C22" s="1">
        <f>SUMIF([1]pearl!F$4:F$260,'summary_sub-acti'!A22,[1]pearl!T$4:T$260)</f>
        <v>18400</v>
      </c>
      <c r="D22" s="1">
        <f>SUMIF([1]pearl!F$4:F$260,'summary_sub-acti'!A22,[1]pearl!U$4:U$260)</f>
        <v>0</v>
      </c>
      <c r="E22" s="1">
        <f>SUMIF([1]pearl!F$4:F$260,'summary_sub-acti'!A22,[1]pearl!V$4:V$260)</f>
        <v>0</v>
      </c>
      <c r="F22" s="1">
        <f>SUMIF([1]pearl!F$4:F$260,'summary_sub-acti'!A22,[1]pearl!W$4:W$260)</f>
        <v>16400</v>
      </c>
      <c r="G22" s="1">
        <f>SUMIF([1]pearl!F$4:F$260,'summary_sub-acti'!A22,[1]pearl!X$4:X$260)</f>
        <v>0</v>
      </c>
      <c r="H22" s="1">
        <f>SUMIF([1]pearl!F$4:F$260,'summary_sub-acti'!A22,[1]pearl!Y$4:Y$260)</f>
        <v>92700</v>
      </c>
      <c r="I22" s="1">
        <f>SUMIFS([1]pearl!Y$4:Y$260,[1]pearl!F$4:F$260,A22,[1]pearl!H$4:H$260,I$3)</f>
        <v>92700</v>
      </c>
      <c r="J22" s="1">
        <f>SUMIFS([1]pearl!Y$4:Y$260,[1]pearl!F$4:F$260,A22,[1]pearl!H$4:H$260,J$3)</f>
        <v>0</v>
      </c>
      <c r="K22" s="1">
        <f>SUMIFS([1]pearl!Y$4:Y$260,[1]pearl!F$4:F$260,A22,[1]pearl!H$4:H$260,K$3)</f>
        <v>0</v>
      </c>
      <c r="L22" s="1">
        <f>SUMIFS([1]pearl!Y$4:Y$260,[1]pearl!F$4:F$260,A22,[1]pearl!H$4:H$260,L$3)</f>
        <v>0</v>
      </c>
      <c r="M22" s="1">
        <f>SUMIFS([1]pearl!Y$4:Y$260,[1]pearl!F$4:F$260,A22,[1]pearl!AB$4:AB$260,M$3)</f>
        <v>0</v>
      </c>
      <c r="N22" s="1">
        <f>SUMIFS([1]pearl!Y$4:Y$260,[1]pearl!F$4:F$260,A22,[1]pearl!AB$4:AB$260,N$3)</f>
        <v>92700</v>
      </c>
      <c r="O22" s="1">
        <f>SUMIFS([1]pearl!Y$4:Y$260,[1]pearl!F$4:F$260,A22,[1]pearl!AB$4:AB$260,O$3)</f>
        <v>0</v>
      </c>
    </row>
    <row r="23" spans="1:15">
      <c r="A23" s="27" t="s">
        <v>206</v>
      </c>
      <c r="B23" s="1">
        <f>SUMIF([1]pearl!F$4:F$260,'summary_sub-acti'!A23,[1]pearl!S$4:S$260)</f>
        <v>0</v>
      </c>
      <c r="C23" s="1">
        <f>SUMIF([1]pearl!F$4:F$260,'summary_sub-acti'!A23,[1]pearl!T$4:T$260)</f>
        <v>7980</v>
      </c>
      <c r="D23" s="1">
        <f>SUMIF([1]pearl!F$4:F$260,'summary_sub-acti'!A23,[1]pearl!U$4:U$260)</f>
        <v>0</v>
      </c>
      <c r="E23" s="1">
        <f>SUMIF([1]pearl!F$4:F$260,'summary_sub-acti'!A23,[1]pearl!V$4:V$260)</f>
        <v>7980</v>
      </c>
      <c r="F23" s="1">
        <f>SUMIF([1]pearl!F$4:F$260,'summary_sub-acti'!A23,[1]pearl!W$4:W$260)</f>
        <v>0</v>
      </c>
      <c r="G23" s="1">
        <f>SUMIF([1]pearl!F$4:F$260,'summary_sub-acti'!A23,[1]pearl!X$4:X$260)</f>
        <v>7980</v>
      </c>
      <c r="H23" s="1">
        <f>SUMIF([1]pearl!F$4:F$260,'summary_sub-acti'!A23,[1]pearl!Y$4:Y$260)</f>
        <v>23940</v>
      </c>
      <c r="I23" s="1">
        <f>SUMIFS([1]pearl!Y$4:Y$260,[1]pearl!F$4:F$260,A23,[1]pearl!H$4:H$260,I$3)</f>
        <v>23940</v>
      </c>
      <c r="J23" s="1">
        <f>SUMIFS([1]pearl!Y$4:Y$260,[1]pearl!F$4:F$260,A23,[1]pearl!H$4:H$260,J$3)</f>
        <v>0</v>
      </c>
      <c r="K23" s="1">
        <f>SUMIFS([1]pearl!Y$4:Y$260,[1]pearl!F$4:F$260,A23,[1]pearl!H$4:H$260,K$3)</f>
        <v>0</v>
      </c>
      <c r="L23" s="1">
        <f>SUMIFS([1]pearl!Y$4:Y$260,[1]pearl!F$4:F$260,A23,[1]pearl!H$4:H$260,L$3)</f>
        <v>0</v>
      </c>
      <c r="M23" s="1">
        <f>SUMIFS([1]pearl!Y$4:Y$260,[1]pearl!F$4:F$260,A23,[1]pearl!AB$4:AB$260,M$3)</f>
        <v>0</v>
      </c>
      <c r="N23" s="1">
        <f>SUMIFS([1]pearl!Y$4:Y$260,[1]pearl!F$4:F$260,A23,[1]pearl!AB$4:AB$260,N$3)</f>
        <v>23940</v>
      </c>
      <c r="O23" s="1">
        <f>SUMIFS([1]pearl!Y$4:Y$260,[1]pearl!F$4:F$260,A23,[1]pearl!AB$4:AB$260,O$3)</f>
        <v>0</v>
      </c>
    </row>
    <row r="24" spans="1:15">
      <c r="A24" s="27" t="s">
        <v>210</v>
      </c>
      <c r="B24" s="1">
        <f>SUMIF([1]pearl!F$4:F$260,'summary_sub-acti'!A24,[1]pearl!S$4:S$260)</f>
        <v>0</v>
      </c>
      <c r="C24" s="1">
        <f>SUMIF([1]pearl!F$4:F$260,'summary_sub-acti'!A24,[1]pearl!T$4:T$260)</f>
        <v>84250</v>
      </c>
      <c r="D24" s="1">
        <f>SUMIF([1]pearl!F$4:F$260,'summary_sub-acti'!A24,[1]pearl!U$4:U$260)</f>
        <v>84250</v>
      </c>
      <c r="E24" s="1">
        <f>SUMIF([1]pearl!F$4:F$260,'summary_sub-acti'!A24,[1]pearl!V$4:V$260)</f>
        <v>84250</v>
      </c>
      <c r="F24" s="1">
        <f>SUMIF([1]pearl!F$4:F$260,'summary_sub-acti'!A24,[1]pearl!W$4:W$260)</f>
        <v>84250</v>
      </c>
      <c r="G24" s="1">
        <f>SUMIF([1]pearl!F$4:F$260,'summary_sub-acti'!A24,[1]pearl!X$4:X$260)</f>
        <v>84250</v>
      </c>
      <c r="H24" s="1">
        <f>SUMIF([1]pearl!F$4:F$260,'summary_sub-acti'!A24,[1]pearl!Y$4:Y$260)</f>
        <v>421250</v>
      </c>
      <c r="I24" s="1">
        <f>SUMIFS([1]pearl!Y$4:Y$260,[1]pearl!F$4:F$260,A24,[1]pearl!H$4:H$260,I$3)</f>
        <v>211250</v>
      </c>
      <c r="J24" s="1">
        <f>SUMIFS([1]pearl!Y$4:Y$260,[1]pearl!F$4:F$260,A24,[1]pearl!H$4:H$260,J$3)</f>
        <v>0</v>
      </c>
      <c r="K24" s="1">
        <f>SUMIFS([1]pearl!Y$4:Y$260,[1]pearl!F$4:F$260,A24,[1]pearl!H$4:H$260,K$3)</f>
        <v>210000</v>
      </c>
      <c r="L24" s="1">
        <f>SUMIFS([1]pearl!Y$4:Y$260,[1]pearl!F$4:F$260,A24,[1]pearl!H$4:H$260,L$3)</f>
        <v>0</v>
      </c>
      <c r="M24" s="1">
        <f>SUMIFS([1]pearl!Y$4:Y$260,[1]pearl!F$4:F$260,A24,[1]pearl!AB$4:AB$260,M$3)</f>
        <v>0</v>
      </c>
      <c r="N24" s="1">
        <f>SUMIFS([1]pearl!Y$4:Y$260,[1]pearl!F$4:F$260,A24,[1]pearl!AB$4:AB$260,N$3)</f>
        <v>421250</v>
      </c>
      <c r="O24" s="1">
        <f>SUMIFS([1]pearl!Y$4:Y$260,[1]pearl!F$4:F$260,A24,[1]pearl!AB$4:AB$260,O$3)</f>
        <v>0</v>
      </c>
    </row>
    <row r="25" spans="1:15">
      <c r="A25" s="27" t="s">
        <v>217</v>
      </c>
      <c r="B25" s="1">
        <f>SUMIF([1]pearl!F$4:F$260,'summary_sub-acti'!A25,[1]pearl!S$4:S$260)</f>
        <v>27855</v>
      </c>
      <c r="C25" s="1">
        <f>SUMIF([1]pearl!F$4:F$260,'summary_sub-acti'!A25,[1]pearl!T$4:T$260)</f>
        <v>0</v>
      </c>
      <c r="D25" s="1">
        <f>SUMIF([1]pearl!F$4:F$260,'summary_sub-acti'!A25,[1]pearl!U$4:U$260)</f>
        <v>12855</v>
      </c>
      <c r="E25" s="1">
        <f>SUMIF([1]pearl!F$4:F$260,'summary_sub-acti'!A25,[1]pearl!V$4:V$260)</f>
        <v>0</v>
      </c>
      <c r="F25" s="1">
        <f>SUMIF([1]pearl!F$4:F$260,'summary_sub-acti'!A25,[1]pearl!W$4:W$260)</f>
        <v>6000</v>
      </c>
      <c r="G25" s="1">
        <f>SUMIF([1]pearl!F$4:F$260,'summary_sub-acti'!A25,[1]pearl!X$4:X$260)</f>
        <v>6000</v>
      </c>
      <c r="H25" s="1">
        <f>SUMIF([1]pearl!F$4:F$260,'summary_sub-acti'!A25,[1]pearl!Y$4:Y$260)</f>
        <v>52710</v>
      </c>
      <c r="I25" s="1">
        <f>SUMIFS([1]pearl!Y$4:Y$260,[1]pearl!F$4:F$260,A25,[1]pearl!H$4:H$260,I$3)</f>
        <v>52710</v>
      </c>
      <c r="J25" s="1">
        <f>SUMIFS([1]pearl!Y$4:Y$260,[1]pearl!F$4:F$260,A25,[1]pearl!H$4:H$260,J$3)</f>
        <v>0</v>
      </c>
      <c r="K25" s="1">
        <f>SUMIFS([1]pearl!Y$4:Y$260,[1]pearl!F$4:F$260,A25,[1]pearl!H$4:H$260,K$3)</f>
        <v>0</v>
      </c>
      <c r="L25" s="1">
        <f>SUMIFS([1]pearl!Y$4:Y$260,[1]pearl!F$4:F$260,A25,[1]pearl!H$4:H$260,L$3)</f>
        <v>0</v>
      </c>
      <c r="M25" s="1">
        <f>SUMIFS([1]pearl!Y$4:Y$260,[1]pearl!F$4:F$260,A25,[1]pearl!AB$4:AB$260,M$3)</f>
        <v>52710</v>
      </c>
      <c r="N25" s="1">
        <f>SUMIFS([1]pearl!Y$4:Y$260,[1]pearl!F$4:F$260,A25,[1]pearl!AB$4:AB$260,N$3)</f>
        <v>0</v>
      </c>
      <c r="O25" s="1">
        <f>SUMIFS([1]pearl!Y$4:Y$260,[1]pearl!F$4:F$260,A25,[1]pearl!AB$4:AB$260,O$3)</f>
        <v>0</v>
      </c>
    </row>
    <row r="26" spans="1:15">
      <c r="A26" s="27" t="s">
        <v>225</v>
      </c>
      <c r="B26" s="1">
        <f>SUMIF([1]pearl!F$4:F$260,'summary_sub-acti'!A26,[1]pearl!S$4:S$260)</f>
        <v>153500</v>
      </c>
      <c r="C26" s="1">
        <f>SUMIF([1]pearl!F$4:F$260,'summary_sub-acti'!A26,[1]pearl!T$4:T$260)</f>
        <v>128500</v>
      </c>
      <c r="D26" s="1">
        <f>SUMIF([1]pearl!F$4:F$260,'summary_sub-acti'!A26,[1]pearl!U$4:U$260)</f>
        <v>139750</v>
      </c>
      <c r="E26" s="1">
        <f>SUMIF([1]pearl!F$4:F$260,'summary_sub-acti'!A26,[1]pearl!V$4:V$260)</f>
        <v>128500</v>
      </c>
      <c r="F26" s="1">
        <f>SUMIF([1]pearl!F$4:F$260,'summary_sub-acti'!A26,[1]pearl!W$4:W$260)</f>
        <v>103850</v>
      </c>
      <c r="G26" s="1">
        <f>SUMIF([1]pearl!F$4:F$260,'summary_sub-acti'!A26,[1]pearl!X$4:X$260)</f>
        <v>31500</v>
      </c>
      <c r="H26" s="1">
        <f>SUMIF([1]pearl!F$4:F$260,'summary_sub-acti'!A26,[1]pearl!Y$4:Y$260)</f>
        <v>685600</v>
      </c>
      <c r="I26" s="1">
        <f>SUMIFS([1]pearl!Y$4:Y$260,[1]pearl!F$4:F$260,A26,[1]pearl!H$4:H$260,I$3)</f>
        <v>685600</v>
      </c>
      <c r="J26" s="1">
        <f>SUMIFS([1]pearl!Y$4:Y$260,[1]pearl!F$4:F$260,A26,[1]pearl!H$4:H$260,J$3)</f>
        <v>0</v>
      </c>
      <c r="K26" s="1">
        <f>SUMIFS([1]pearl!Y$4:Y$260,[1]pearl!F$4:F$260,A26,[1]pearl!H$4:H$260,K$3)</f>
        <v>0</v>
      </c>
      <c r="L26" s="1">
        <f>SUMIFS([1]pearl!Y$4:Y$260,[1]pearl!F$4:F$260,A26,[1]pearl!H$4:H$260,L$3)</f>
        <v>0</v>
      </c>
      <c r="M26" s="1">
        <f>SUMIFS([1]pearl!Y$4:Y$260,[1]pearl!F$4:F$260,A26,[1]pearl!AB$4:AB$260,M$3)</f>
        <v>685600</v>
      </c>
      <c r="N26" s="1">
        <f>SUMIFS([1]pearl!Y$4:Y$260,[1]pearl!F$4:F$260,A26,[1]pearl!AB$4:AB$260,N$3)</f>
        <v>0</v>
      </c>
      <c r="O26" s="1">
        <f>SUMIFS([1]pearl!Y$4:Y$260,[1]pearl!F$4:F$260,A26,[1]pearl!AB$4:AB$260,O$3)</f>
        <v>0</v>
      </c>
    </row>
    <row r="27" spans="1:15">
      <c r="A27" s="27" t="s">
        <v>234</v>
      </c>
      <c r="B27" s="1">
        <f>SUMIF([1]pearl!F$4:F$260,'summary_sub-acti'!A27,[1]pearl!S$4:S$260)</f>
        <v>73230</v>
      </c>
      <c r="C27" s="1">
        <f>SUMIF([1]pearl!F$4:F$260,'summary_sub-acti'!A27,[1]pearl!T$4:T$260)</f>
        <v>3465480</v>
      </c>
      <c r="D27" s="1">
        <f>SUMIF([1]pearl!F$4:F$260,'summary_sub-acti'!A27,[1]pearl!U$4:U$260)</f>
        <v>3432500</v>
      </c>
      <c r="E27" s="1">
        <f>SUMIF([1]pearl!F$4:F$260,'summary_sub-acti'!A27,[1]pearl!V$4:V$260)</f>
        <v>271500</v>
      </c>
      <c r="F27" s="1">
        <f>SUMIF([1]pearl!F$4:F$260,'summary_sub-acti'!A27,[1]pearl!W$4:W$260)</f>
        <v>47500</v>
      </c>
      <c r="G27" s="1">
        <f>SUMIF([1]pearl!F$4:F$260,'summary_sub-acti'!A27,[1]pearl!X$4:X$260)</f>
        <v>18000</v>
      </c>
      <c r="H27" s="1">
        <f>SUMIF([1]pearl!F$4:F$260,'summary_sub-acti'!A27,[1]pearl!Y$4:Y$260)</f>
        <v>7308210</v>
      </c>
      <c r="I27" s="1">
        <f>SUMIFS([1]pearl!Y$4:Y$260,[1]pearl!F$4:F$260,A27,[1]pearl!H$4:H$260,I$3)</f>
        <v>7308210</v>
      </c>
      <c r="J27" s="1">
        <f>SUMIFS([1]pearl!Y$4:Y$260,[1]pearl!F$4:F$260,A27,[1]pearl!H$4:H$260,J$3)</f>
        <v>0</v>
      </c>
      <c r="K27" s="1">
        <f>SUMIFS([1]pearl!Y$4:Y$260,[1]pearl!F$4:F$260,A27,[1]pearl!H$4:H$260,K$3)</f>
        <v>0</v>
      </c>
      <c r="L27" s="1">
        <f>SUMIFS([1]pearl!Y$4:Y$260,[1]pearl!F$4:F$260,A27,[1]pearl!H$4:H$260,L$3)</f>
        <v>0</v>
      </c>
      <c r="M27" s="1">
        <f>SUMIFS([1]pearl!Y$4:Y$260,[1]pearl!F$4:F$260,A27,[1]pearl!AB$4:AB$260,M$3)</f>
        <v>7308210</v>
      </c>
      <c r="N27" s="1">
        <f>SUMIFS([1]pearl!Y$4:Y$260,[1]pearl!F$4:F$260,A27,[1]pearl!AB$4:AB$260,N$3)</f>
        <v>0</v>
      </c>
      <c r="O27" s="1">
        <f>SUMIFS([1]pearl!Y$4:Y$260,[1]pearl!F$4:F$260,A27,[1]pearl!AB$4:AB$260,O$3)</f>
        <v>0</v>
      </c>
    </row>
    <row r="28" spans="1:15">
      <c r="A28" s="27" t="s">
        <v>242</v>
      </c>
      <c r="B28" s="1">
        <f>SUMIF([1]pearl!F$4:F$260,'summary_sub-acti'!A28,[1]pearl!S$4:S$260)</f>
        <v>82060</v>
      </c>
      <c r="C28" s="1">
        <f>SUMIF([1]pearl!F$4:F$260,'summary_sub-acti'!A28,[1]pearl!T$4:T$260)</f>
        <v>82060</v>
      </c>
      <c r="D28" s="1">
        <f>SUMIF([1]pearl!F$4:F$260,'summary_sub-acti'!A28,[1]pearl!U$4:U$260)</f>
        <v>82060</v>
      </c>
      <c r="E28" s="1">
        <f>SUMIF([1]pearl!F$4:F$260,'summary_sub-acti'!A28,[1]pearl!V$4:V$260)</f>
        <v>82060</v>
      </c>
      <c r="F28" s="1">
        <f>SUMIF([1]pearl!F$4:F$260,'summary_sub-acti'!A28,[1]pearl!W$4:W$260)</f>
        <v>82060</v>
      </c>
      <c r="G28" s="1">
        <f>SUMIF([1]pearl!F$4:F$260,'summary_sub-acti'!A28,[1]pearl!X$4:X$260)</f>
        <v>82060</v>
      </c>
      <c r="H28" s="1">
        <f>SUMIF([1]pearl!F$4:F$260,'summary_sub-acti'!A28,[1]pearl!Y$4:Y$260)</f>
        <v>492360</v>
      </c>
      <c r="I28" s="1">
        <f>SUMIFS([1]pearl!Y$4:Y$260,[1]pearl!F$4:F$260,A28,[1]pearl!H$4:H$260,I$3)</f>
        <v>492360</v>
      </c>
      <c r="J28" s="1">
        <f>SUMIFS([1]pearl!Y$4:Y$260,[1]pearl!F$4:F$260,A28,[1]pearl!H$4:H$260,J$3)</f>
        <v>0</v>
      </c>
      <c r="K28" s="1">
        <f>SUMIFS([1]pearl!Y$4:Y$260,[1]pearl!F$4:F$260,A28,[1]pearl!H$4:H$260,K$3)</f>
        <v>0</v>
      </c>
      <c r="L28" s="1">
        <f>SUMIFS([1]pearl!Y$4:Y$260,[1]pearl!F$4:F$260,A28,[1]pearl!H$4:H$260,L$3)</f>
        <v>0</v>
      </c>
      <c r="M28" s="1">
        <f>SUMIFS([1]pearl!Y$4:Y$260,[1]pearl!F$4:F$260,A28,[1]pearl!AB$4:AB$260,M$3)</f>
        <v>492360</v>
      </c>
      <c r="N28" s="1">
        <f>SUMIFS([1]pearl!Y$4:Y$260,[1]pearl!F$4:F$260,A28,[1]pearl!AB$4:AB$260,N$3)</f>
        <v>0</v>
      </c>
      <c r="O28" s="1">
        <f>SUMIFS([1]pearl!Y$4:Y$260,[1]pearl!F$4:F$260,A28,[1]pearl!AB$4:AB$260,O$3)</f>
        <v>0</v>
      </c>
    </row>
    <row r="29" spans="1:15">
      <c r="A29" s="27" t="s">
        <v>247</v>
      </c>
      <c r="B29" s="1">
        <f>SUMIF([1]pearl!F$4:F$260,'summary_sub-acti'!A29,[1]pearl!S$4:S$260)</f>
        <v>81250</v>
      </c>
      <c r="C29" s="1">
        <f>SUMIF([1]pearl!F$4:F$260,'summary_sub-acti'!A29,[1]pearl!T$4:T$260)</f>
        <v>30000</v>
      </c>
      <c r="D29" s="1">
        <f>SUMIF([1]pearl!F$4:F$260,'summary_sub-acti'!A29,[1]pearl!U$4:U$260)</f>
        <v>91250</v>
      </c>
      <c r="E29" s="1">
        <f>SUMIF([1]pearl!F$4:F$260,'summary_sub-acti'!A29,[1]pearl!V$4:V$260)</f>
        <v>30000</v>
      </c>
      <c r="F29" s="1">
        <f>SUMIF([1]pearl!F$4:F$260,'summary_sub-acti'!A29,[1]pearl!W$4:W$260)</f>
        <v>91250</v>
      </c>
      <c r="G29" s="1">
        <f>SUMIF([1]pearl!F$4:F$260,'summary_sub-acti'!A29,[1]pearl!X$4:X$260)</f>
        <v>60075</v>
      </c>
      <c r="H29" s="1">
        <f>SUMIF([1]pearl!F$4:F$260,'summary_sub-acti'!A29,[1]pearl!Y$4:Y$260)</f>
        <v>383825</v>
      </c>
      <c r="I29" s="1">
        <f>SUMIFS([1]pearl!Y$4:Y$260,[1]pearl!F$4:F$260,A29,[1]pearl!H$4:H$260,I$3)</f>
        <v>203825</v>
      </c>
      <c r="J29" s="1">
        <f>SUMIFS([1]pearl!Y$4:Y$260,[1]pearl!F$4:F$260,A29,[1]pearl!H$4:H$260,J$3)</f>
        <v>0</v>
      </c>
      <c r="K29" s="1">
        <f>SUMIFS([1]pearl!Y$4:Y$260,[1]pearl!F$4:F$260,A29,[1]pearl!H$4:H$260,K$3)</f>
        <v>180000</v>
      </c>
      <c r="L29" s="1">
        <f>SUMIFS([1]pearl!Y$4:Y$260,[1]pearl!F$4:F$260,A29,[1]pearl!H$4:H$260,L$3)</f>
        <v>0</v>
      </c>
      <c r="M29" s="1">
        <f>SUMIFS([1]pearl!Y$4:Y$260,[1]pearl!F$4:F$260,A29,[1]pearl!AB$4:AB$260,M$3)</f>
        <v>0</v>
      </c>
      <c r="N29" s="1">
        <f>SUMIFS([1]pearl!Y$4:Y$260,[1]pearl!F$4:F$260,A29,[1]pearl!AB$4:AB$260,N$3)</f>
        <v>383825</v>
      </c>
      <c r="O29" s="1">
        <f>SUMIFS([1]pearl!Y$4:Y$260,[1]pearl!F$4:F$260,A29,[1]pearl!AB$4:AB$260,O$3)</f>
        <v>0</v>
      </c>
    </row>
    <row r="30" spans="1:15">
      <c r="A30" s="27" t="s">
        <v>254</v>
      </c>
      <c r="B30" s="1">
        <f>SUMIF([1]pearl!F$4:F$260,'summary_sub-acti'!A30,[1]pearl!S$4:S$260)</f>
        <v>0</v>
      </c>
      <c r="C30" s="1">
        <f>SUMIF([1]pearl!F$4:F$260,'summary_sub-acti'!A30,[1]pearl!T$4:T$260)</f>
        <v>0</v>
      </c>
      <c r="D30" s="1">
        <f>SUMIF([1]pearl!F$4:F$260,'summary_sub-acti'!A30,[1]pearl!U$4:U$260)</f>
        <v>59250</v>
      </c>
      <c r="E30" s="1">
        <f>SUMIF([1]pearl!F$4:F$260,'summary_sub-acti'!A30,[1]pearl!V$4:V$260)</f>
        <v>34000</v>
      </c>
      <c r="F30" s="1">
        <f>SUMIF([1]pearl!F$4:F$260,'summary_sub-acti'!A30,[1]pearl!W$4:W$260)</f>
        <v>2250</v>
      </c>
      <c r="G30" s="1">
        <f>SUMIF([1]pearl!F$4:F$260,'summary_sub-acti'!A30,[1]pearl!X$4:X$260)</f>
        <v>0</v>
      </c>
      <c r="H30" s="1">
        <f>SUMIF([1]pearl!F$4:F$260,'summary_sub-acti'!A30,[1]pearl!Y$4:Y$260)</f>
        <v>95500</v>
      </c>
      <c r="I30" s="1">
        <f>SUMIFS([1]pearl!Y$4:Y$260,[1]pearl!F$4:F$260,A30,[1]pearl!H$4:H$260,I$3)</f>
        <v>95500</v>
      </c>
      <c r="J30" s="1">
        <f>SUMIFS([1]pearl!Y$4:Y$260,[1]pearl!F$4:F$260,A30,[1]pearl!H$4:H$260,J$3)</f>
        <v>0</v>
      </c>
      <c r="K30" s="1">
        <f>SUMIFS([1]pearl!Y$4:Y$260,[1]pearl!F$4:F$260,A30,[1]pearl!H$4:H$260,K$3)</f>
        <v>0</v>
      </c>
      <c r="L30" s="1">
        <f>SUMIFS([1]pearl!Y$4:Y$260,[1]pearl!F$4:F$260,A30,[1]pearl!H$4:H$260,L$3)</f>
        <v>0</v>
      </c>
      <c r="M30" s="1">
        <f>SUMIFS([1]pearl!Y$4:Y$260,[1]pearl!F$4:F$260,A30,[1]pearl!AB$4:AB$260,M$3)</f>
        <v>0</v>
      </c>
      <c r="N30" s="1">
        <f>SUMIFS([1]pearl!Y$4:Y$260,[1]pearl!F$4:F$260,A30,[1]pearl!AB$4:AB$260,N$3)</f>
        <v>95500</v>
      </c>
      <c r="O30" s="1">
        <f>SUMIFS([1]pearl!Y$4:Y$260,[1]pearl!F$4:F$260,A30,[1]pearl!AB$4:AB$260,O$3)</f>
        <v>0</v>
      </c>
    </row>
    <row r="31" spans="1:15">
      <c r="A31" s="27" t="s">
        <v>261</v>
      </c>
      <c r="B31" s="1">
        <f>SUMIF([1]pearl!F$4:F$260,'summary_sub-acti'!A31,[1]pearl!S$4:S$260)</f>
        <v>0</v>
      </c>
      <c r="C31" s="1">
        <f>SUMIF([1]pearl!F$4:F$260,'summary_sub-acti'!A31,[1]pearl!T$4:T$260)</f>
        <v>10000</v>
      </c>
      <c r="D31" s="1">
        <f>SUMIF([1]pearl!F$4:F$260,'summary_sub-acti'!A31,[1]pearl!U$4:U$260)</f>
        <v>10000</v>
      </c>
      <c r="E31" s="1">
        <f>SUMIF([1]pearl!F$4:F$260,'summary_sub-acti'!A31,[1]pearl!V$4:V$260)</f>
        <v>10000</v>
      </c>
      <c r="F31" s="1">
        <f>SUMIF([1]pearl!F$4:F$260,'summary_sub-acti'!A31,[1]pearl!W$4:W$260)</f>
        <v>10000</v>
      </c>
      <c r="G31" s="1">
        <f>SUMIF([1]pearl!F$4:F$260,'summary_sub-acti'!A31,[1]pearl!X$4:X$260)</f>
        <v>10000</v>
      </c>
      <c r="H31" s="1">
        <f>SUMIF([1]pearl!F$4:F$260,'summary_sub-acti'!A31,[1]pearl!Y$4:Y$260)</f>
        <v>50000</v>
      </c>
      <c r="I31" s="1">
        <f>SUMIFS([1]pearl!Y$4:Y$260,[1]pearl!F$4:F$260,A31,[1]pearl!H$4:H$260,I$3)</f>
        <v>50000</v>
      </c>
      <c r="J31" s="1">
        <f>SUMIFS([1]pearl!Y$4:Y$260,[1]pearl!F$4:F$260,A31,[1]pearl!H$4:H$260,J$3)</f>
        <v>0</v>
      </c>
      <c r="K31" s="1">
        <f>SUMIFS([1]pearl!Y$4:Y$260,[1]pearl!F$4:F$260,A31,[1]pearl!H$4:H$260,K$3)</f>
        <v>0</v>
      </c>
      <c r="L31" s="1">
        <f>SUMIFS([1]pearl!Y$4:Y$260,[1]pearl!F$4:F$260,A31,[1]pearl!H$4:H$260,L$3)</f>
        <v>0</v>
      </c>
      <c r="M31" s="1">
        <f>SUMIFS([1]pearl!Y$4:Y$260,[1]pearl!F$4:F$260,A31,[1]pearl!AB$4:AB$260,M$3)</f>
        <v>0</v>
      </c>
      <c r="N31" s="1">
        <f>SUMIFS([1]pearl!Y$4:Y$260,[1]pearl!F$4:F$260,A31,[1]pearl!AB$4:AB$260,N$3)</f>
        <v>50000</v>
      </c>
      <c r="O31" s="1">
        <f>SUMIFS([1]pearl!Y$4:Y$260,[1]pearl!F$4:F$260,A31,[1]pearl!AB$4:AB$260,O$3)</f>
        <v>0</v>
      </c>
    </row>
    <row r="32" spans="1:15">
      <c r="A32" s="27" t="s">
        <v>267</v>
      </c>
      <c r="B32" s="1">
        <f>SUMIF([1]pearl!F$4:F$260,'summary_sub-acti'!A32,[1]pearl!S$4:S$260)</f>
        <v>81500</v>
      </c>
      <c r="C32" s="1">
        <f>SUMIF([1]pearl!F$4:F$260,'summary_sub-acti'!A32,[1]pearl!T$4:T$260)</f>
        <v>74500</v>
      </c>
      <c r="D32" s="1">
        <f>SUMIF([1]pearl!F$4:F$260,'summary_sub-acti'!A32,[1]pearl!U$4:U$260)</f>
        <v>53750</v>
      </c>
      <c r="E32" s="1">
        <f>SUMIF([1]pearl!F$4:F$260,'summary_sub-acti'!A32,[1]pearl!V$4:V$260)</f>
        <v>53750</v>
      </c>
      <c r="F32" s="1">
        <f>SUMIF([1]pearl!F$4:F$260,'summary_sub-acti'!A32,[1]pearl!W$4:W$260)</f>
        <v>9500</v>
      </c>
      <c r="G32" s="1">
        <f>SUMIF([1]pearl!F$4:F$260,'summary_sub-acti'!A32,[1]pearl!X$4:X$260)</f>
        <v>8750</v>
      </c>
      <c r="H32" s="1">
        <f>SUMIF([1]pearl!F$4:F$260,'summary_sub-acti'!A32,[1]pearl!Y$4:Y$260)</f>
        <v>281750</v>
      </c>
      <c r="I32" s="1">
        <f>SUMIFS([1]pearl!Y$4:Y$260,[1]pearl!F$4:F$260,A32,[1]pearl!H$4:H$260,I$3)</f>
        <v>81750</v>
      </c>
      <c r="J32" s="1">
        <f>SUMIFS([1]pearl!Y$4:Y$260,[1]pearl!F$4:F$260,A32,[1]pearl!H$4:H$260,J$3)</f>
        <v>200000</v>
      </c>
      <c r="K32" s="1">
        <f>SUMIFS([1]pearl!Y$4:Y$260,[1]pearl!F$4:F$260,A32,[1]pearl!H$4:H$260,K$3)</f>
        <v>0</v>
      </c>
      <c r="L32" s="1">
        <f>SUMIFS([1]pearl!Y$4:Y$260,[1]pearl!F$4:F$260,A32,[1]pearl!H$4:H$260,L$3)</f>
        <v>0</v>
      </c>
      <c r="M32" s="1">
        <f>SUMIFS([1]pearl!Y$4:Y$260,[1]pearl!F$4:F$260,A32,[1]pearl!AB$4:AB$260,M$3)</f>
        <v>281750</v>
      </c>
      <c r="N32" s="1">
        <f>SUMIFS([1]pearl!Y$4:Y$260,[1]pearl!F$4:F$260,A32,[1]pearl!AB$4:AB$260,N$3)</f>
        <v>0</v>
      </c>
      <c r="O32" s="1">
        <f>SUMIFS([1]pearl!Y$4:Y$260,[1]pearl!F$4:F$260,A32,[1]pearl!AB$4:AB$260,O$3)</f>
        <v>0</v>
      </c>
    </row>
    <row r="33" spans="1:15">
      <c r="A33" s="27" t="s">
        <v>272</v>
      </c>
      <c r="B33" s="1">
        <f>SUMIF([1]pearl!F$4:F$260,'summary_sub-acti'!A33,[1]pearl!S$4:S$260)</f>
        <v>0</v>
      </c>
      <c r="C33" s="1">
        <f>SUMIF([1]pearl!F$4:F$260,'summary_sub-acti'!A33,[1]pearl!T$4:T$260)</f>
        <v>12000</v>
      </c>
      <c r="D33" s="1">
        <f>SUMIF([1]pearl!F$4:F$260,'summary_sub-acti'!A33,[1]pearl!U$4:U$260)</f>
        <v>2400</v>
      </c>
      <c r="E33" s="1">
        <f>SUMIF([1]pearl!F$4:F$260,'summary_sub-acti'!A33,[1]pearl!V$4:V$260)</f>
        <v>2400</v>
      </c>
      <c r="F33" s="1">
        <f>SUMIF([1]pearl!F$4:F$260,'summary_sub-acti'!A33,[1]pearl!W$4:W$260)</f>
        <v>2400</v>
      </c>
      <c r="G33" s="1">
        <f>SUMIF([1]pearl!F$4:F$260,'summary_sub-acti'!A33,[1]pearl!X$4:X$260)</f>
        <v>2400</v>
      </c>
      <c r="H33" s="1">
        <f>SUMIF([1]pearl!F$4:F$260,'summary_sub-acti'!A33,[1]pearl!Y$4:Y$260)</f>
        <v>21600</v>
      </c>
      <c r="I33" s="1">
        <f>SUMIFS([1]pearl!Y$4:Y$260,[1]pearl!F$4:F$260,A33,[1]pearl!H$4:H$260,I$3)</f>
        <v>21600</v>
      </c>
      <c r="J33" s="1">
        <f>SUMIFS([1]pearl!Y$4:Y$260,[1]pearl!F$4:F$260,A33,[1]pearl!H$4:H$260,J$3)</f>
        <v>0</v>
      </c>
      <c r="K33" s="1">
        <f>SUMIFS([1]pearl!Y$4:Y$260,[1]pearl!F$4:F$260,A33,[1]pearl!H$4:H$260,K$3)</f>
        <v>0</v>
      </c>
      <c r="L33" s="1">
        <f>SUMIFS([1]pearl!Y$4:Y$260,[1]pearl!F$4:F$260,A33,[1]pearl!H$4:H$260,L$3)</f>
        <v>0</v>
      </c>
      <c r="M33" s="1">
        <f>SUMIFS([1]pearl!Y$4:Y$260,[1]pearl!F$4:F$260,A33,[1]pearl!AB$4:AB$260,M$3)</f>
        <v>0</v>
      </c>
      <c r="N33" s="1">
        <f>SUMIFS([1]pearl!Y$4:Y$260,[1]pearl!F$4:F$260,A33,[1]pearl!AB$4:AB$260,N$3)</f>
        <v>21600</v>
      </c>
      <c r="O33" s="1">
        <f>SUMIFS([1]pearl!Y$4:Y$260,[1]pearl!F$4:F$260,A33,[1]pearl!AB$4:AB$260,O$3)</f>
        <v>0</v>
      </c>
    </row>
    <row r="34" spans="1:15">
      <c r="A34" s="27" t="s">
        <v>275</v>
      </c>
      <c r="B34" s="1">
        <f>SUMIF([1]pearl!F$4:F$260,'summary_sub-acti'!A34,[1]pearl!S$4:S$260)</f>
        <v>0</v>
      </c>
      <c r="C34" s="1">
        <f>SUMIF([1]pearl!F$4:F$260,'summary_sub-acti'!A34,[1]pearl!T$4:T$260)</f>
        <v>7000</v>
      </c>
      <c r="D34" s="1">
        <f>SUMIF([1]pearl!F$4:F$260,'summary_sub-acti'!A34,[1]pearl!U$4:U$260)</f>
        <v>7000</v>
      </c>
      <c r="E34" s="1">
        <f>SUMIF([1]pearl!F$4:F$260,'summary_sub-acti'!A34,[1]pearl!V$4:V$260)</f>
        <v>10500</v>
      </c>
      <c r="F34" s="1">
        <f>SUMIF([1]pearl!F$4:F$260,'summary_sub-acti'!A34,[1]pearl!W$4:W$260)</f>
        <v>10500</v>
      </c>
      <c r="G34" s="1">
        <f>SUMIF([1]pearl!F$4:F$260,'summary_sub-acti'!A34,[1]pearl!X$4:X$260)</f>
        <v>7000</v>
      </c>
      <c r="H34" s="1">
        <f>SUMIF([1]pearl!F$4:F$260,'summary_sub-acti'!A34,[1]pearl!Y$4:Y$260)</f>
        <v>42000</v>
      </c>
      <c r="I34" s="1">
        <f>SUMIFS([1]pearl!Y$4:Y$260,[1]pearl!F$4:F$260,A34,[1]pearl!H$4:H$260,I$3)</f>
        <v>42000</v>
      </c>
      <c r="J34" s="1">
        <f>SUMIFS([1]pearl!Y$4:Y$260,[1]pearl!F$4:F$260,A34,[1]pearl!H$4:H$260,J$3)</f>
        <v>0</v>
      </c>
      <c r="K34" s="1">
        <f>SUMIFS([1]pearl!Y$4:Y$260,[1]pearl!F$4:F$260,A34,[1]pearl!H$4:H$260,K$3)</f>
        <v>0</v>
      </c>
      <c r="L34" s="1">
        <f>SUMIFS([1]pearl!Y$4:Y$260,[1]pearl!F$4:F$260,A34,[1]pearl!H$4:H$260,L$3)</f>
        <v>0</v>
      </c>
      <c r="M34" s="1">
        <f>SUMIFS([1]pearl!Y$4:Y$260,[1]pearl!F$4:F$260,A34,[1]pearl!AB$4:AB$260,M$3)</f>
        <v>0</v>
      </c>
      <c r="N34" s="1">
        <f>SUMIFS([1]pearl!Y$4:Y$260,[1]pearl!F$4:F$260,A34,[1]pearl!AB$4:AB$260,N$3)</f>
        <v>42000</v>
      </c>
      <c r="O34" s="1">
        <f>SUMIFS([1]pearl!Y$4:Y$260,[1]pearl!F$4:F$260,A34,[1]pearl!AB$4:AB$260,O$3)</f>
        <v>0</v>
      </c>
    </row>
    <row r="35" spans="1:15">
      <c r="A35" s="27" t="s">
        <v>280</v>
      </c>
      <c r="B35" s="1">
        <f>SUMIF([1]pearl!F$4:F$260,'summary_sub-acti'!A35,[1]pearl!S$4:S$260)</f>
        <v>44500</v>
      </c>
      <c r="C35" s="1">
        <f>SUMIF([1]pearl!F$4:F$260,'summary_sub-acti'!A35,[1]pearl!T$4:T$260)</f>
        <v>12500</v>
      </c>
      <c r="D35" s="1">
        <f>SUMIF([1]pearl!F$4:F$260,'summary_sub-acti'!A35,[1]pearl!U$4:U$260)</f>
        <v>12500</v>
      </c>
      <c r="E35" s="1">
        <f>SUMIF([1]pearl!F$4:F$260,'summary_sub-acti'!A35,[1]pearl!V$4:V$260)</f>
        <v>12500</v>
      </c>
      <c r="F35" s="1">
        <f>SUMIF([1]pearl!F$4:F$260,'summary_sub-acti'!A35,[1]pearl!W$4:W$260)</f>
        <v>12500</v>
      </c>
      <c r="G35" s="1">
        <f>SUMIF([1]pearl!F$4:F$260,'summary_sub-acti'!A35,[1]pearl!X$4:X$260)</f>
        <v>12500</v>
      </c>
      <c r="H35" s="1">
        <f>SUMIF([1]pearl!F$4:F$260,'summary_sub-acti'!A35,[1]pearl!Y$4:Y$260)</f>
        <v>107000</v>
      </c>
      <c r="I35" s="1">
        <f>SUMIFS([1]pearl!Y$4:Y$260,[1]pearl!F$4:F$260,A35,[1]pearl!H$4:H$260,I$3)</f>
        <v>107000</v>
      </c>
      <c r="J35" s="1">
        <f>SUMIFS([1]pearl!Y$4:Y$260,[1]pearl!F$4:F$260,A35,[1]pearl!H$4:H$260,J$3)</f>
        <v>0</v>
      </c>
      <c r="K35" s="1">
        <f>SUMIFS([1]pearl!Y$4:Y$260,[1]pearl!F$4:F$260,A35,[1]pearl!H$4:H$260,K$3)</f>
        <v>0</v>
      </c>
      <c r="L35" s="1">
        <f>SUMIFS([1]pearl!Y$4:Y$260,[1]pearl!F$4:F$260,A35,[1]pearl!H$4:H$260,L$3)</f>
        <v>0</v>
      </c>
      <c r="M35" s="1">
        <f>SUMIFS([1]pearl!Y$4:Y$260,[1]pearl!F$4:F$260,A35,[1]pearl!AB$4:AB$260,M$3)</f>
        <v>107000</v>
      </c>
      <c r="N35" s="1">
        <f>SUMIFS([1]pearl!Y$4:Y$260,[1]pearl!F$4:F$260,A35,[1]pearl!AB$4:AB$260,N$3)</f>
        <v>0</v>
      </c>
      <c r="O35" s="1">
        <f>SUMIFS([1]pearl!Y$4:Y$260,[1]pearl!F$4:F$260,A35,[1]pearl!AB$4:AB$260,O$3)</f>
        <v>0</v>
      </c>
    </row>
    <row r="36" spans="1:15">
      <c r="A36" s="27" t="s">
        <v>284</v>
      </c>
      <c r="B36" s="1">
        <f>SUMIF([1]pearl!F$4:F$260,'summary_sub-acti'!A36,[1]pearl!S$4:S$260)</f>
        <v>0</v>
      </c>
      <c r="C36" s="1">
        <f>SUMIF([1]pearl!F$4:F$260,'summary_sub-acti'!A36,[1]pearl!T$4:T$260)</f>
        <v>22600</v>
      </c>
      <c r="D36" s="1">
        <f>SUMIF([1]pearl!F$4:F$260,'summary_sub-acti'!A36,[1]pearl!U$4:U$260)</f>
        <v>22600</v>
      </c>
      <c r="E36" s="1">
        <f>SUMIF([1]pearl!F$4:F$260,'summary_sub-acti'!A36,[1]pearl!V$4:V$260)</f>
        <v>22600</v>
      </c>
      <c r="F36" s="1">
        <f>SUMIF([1]pearl!F$4:F$260,'summary_sub-acti'!A36,[1]pearl!W$4:W$260)</f>
        <v>22600</v>
      </c>
      <c r="G36" s="1">
        <f>SUMIF([1]pearl!F$4:F$260,'summary_sub-acti'!A36,[1]pearl!X$4:X$260)</f>
        <v>22600</v>
      </c>
      <c r="H36" s="1">
        <f>SUMIF([1]pearl!F$4:F$260,'summary_sub-acti'!A36,[1]pearl!Y$4:Y$260)</f>
        <v>113000</v>
      </c>
      <c r="I36" s="1">
        <f>SUMIFS([1]pearl!Y$4:Y$260,[1]pearl!F$4:F$260,A36,[1]pearl!H$4:H$260,I$3)</f>
        <v>38000</v>
      </c>
      <c r="J36" s="1">
        <f>SUMIFS([1]pearl!Y$4:Y$260,[1]pearl!F$4:F$260,A36,[1]pearl!H$4:H$260,J$3)</f>
        <v>0</v>
      </c>
      <c r="K36" s="1">
        <f>SUMIFS([1]pearl!Y$4:Y$260,[1]pearl!F$4:F$260,A36,[1]pearl!H$4:H$260,K$3)</f>
        <v>75000</v>
      </c>
      <c r="L36" s="1">
        <f>SUMIFS([1]pearl!Y$4:Y$260,[1]pearl!F$4:F$260,A36,[1]pearl!H$4:H$260,L$3)</f>
        <v>0</v>
      </c>
      <c r="M36" s="1">
        <f>SUMIFS([1]pearl!Y$4:Y$260,[1]pearl!F$4:F$260,A36,[1]pearl!AB$4:AB$260,M$3)</f>
        <v>0</v>
      </c>
      <c r="N36" s="1">
        <f>SUMIFS([1]pearl!Y$4:Y$260,[1]pearl!F$4:F$260,A36,[1]pearl!AB$4:AB$260,N$3)</f>
        <v>113000</v>
      </c>
      <c r="O36" s="1">
        <f>SUMIFS([1]pearl!Y$4:Y$260,[1]pearl!F$4:F$260,A36,[1]pearl!AB$4:AB$260,O$3)</f>
        <v>0</v>
      </c>
    </row>
    <row r="37" spans="1:15">
      <c r="A37" s="27" t="s">
        <v>290</v>
      </c>
      <c r="B37" s="1">
        <f>SUMIF([1]pearl!F$4:F$260,'summary_sub-acti'!A37,[1]pearl!S$4:S$260)</f>
        <v>0</v>
      </c>
      <c r="C37" s="1">
        <f>SUMIF([1]pearl!F$4:F$260,'summary_sub-acti'!A37,[1]pearl!T$4:T$260)</f>
        <v>5700</v>
      </c>
      <c r="D37" s="1">
        <f>SUMIF([1]pearl!F$4:F$260,'summary_sub-acti'!A37,[1]pearl!U$4:U$260)</f>
        <v>5700</v>
      </c>
      <c r="E37" s="1">
        <f>SUMIF([1]pearl!F$4:F$260,'summary_sub-acti'!A37,[1]pearl!V$4:V$260)</f>
        <v>5700</v>
      </c>
      <c r="F37" s="1">
        <f>SUMIF([1]pearl!F$4:F$260,'summary_sub-acti'!A37,[1]pearl!W$4:W$260)</f>
        <v>5700</v>
      </c>
      <c r="G37" s="1">
        <f>SUMIF([1]pearl!F$4:F$260,'summary_sub-acti'!A37,[1]pearl!X$4:X$260)</f>
        <v>5700</v>
      </c>
      <c r="H37" s="1">
        <f>SUMIF([1]pearl!F$4:F$260,'summary_sub-acti'!A37,[1]pearl!Y$4:Y$260)</f>
        <v>28500</v>
      </c>
      <c r="I37" s="1">
        <f>SUMIFS([1]pearl!Y$4:Y$260,[1]pearl!F$4:F$260,A37,[1]pearl!H$4:H$260,I$3)</f>
        <v>28500</v>
      </c>
      <c r="J37" s="1">
        <f>SUMIFS([1]pearl!Y$4:Y$260,[1]pearl!F$4:F$260,A37,[1]pearl!H$4:H$260,J$3)</f>
        <v>0</v>
      </c>
      <c r="K37" s="1">
        <f>SUMIFS([1]pearl!Y$4:Y$260,[1]pearl!F$4:F$260,A37,[1]pearl!H$4:H$260,K$3)</f>
        <v>0</v>
      </c>
      <c r="L37" s="1">
        <f>SUMIFS([1]pearl!Y$4:Y$260,[1]pearl!F$4:F$260,A37,[1]pearl!H$4:H$260,L$3)</f>
        <v>0</v>
      </c>
      <c r="M37" s="1">
        <f>SUMIFS([1]pearl!Y$4:Y$260,[1]pearl!F$4:F$260,A37,[1]pearl!AB$4:AB$260,M$3)</f>
        <v>0</v>
      </c>
      <c r="N37" s="1">
        <f>SUMIFS([1]pearl!Y$4:Y$260,[1]pearl!F$4:F$260,A37,[1]pearl!AB$4:AB$260,N$3)</f>
        <v>28500</v>
      </c>
      <c r="O37" s="1">
        <f>SUMIFS([1]pearl!Y$4:Y$260,[1]pearl!F$4:F$260,A37,[1]pearl!AB$4:AB$260,O$3)</f>
        <v>0</v>
      </c>
    </row>
    <row r="38" spans="1:15">
      <c r="A38" s="27" t="s">
        <v>293</v>
      </c>
      <c r="B38" s="1">
        <f>SUMIF([1]pearl!F$4:F$260,'summary_sub-acti'!A38,[1]pearl!S$4:S$260)</f>
        <v>0</v>
      </c>
      <c r="C38" s="1">
        <f>SUMIF([1]pearl!F$4:F$260,'summary_sub-acti'!A38,[1]pearl!T$4:T$260)</f>
        <v>400200</v>
      </c>
      <c r="D38" s="1">
        <f>SUMIF([1]pearl!F$4:F$260,'summary_sub-acti'!A38,[1]pearl!U$4:U$260)</f>
        <v>223800</v>
      </c>
      <c r="E38" s="1">
        <f>SUMIF([1]pearl!F$4:F$260,'summary_sub-acti'!A38,[1]pearl!V$4:V$260)</f>
        <v>223800</v>
      </c>
      <c r="F38" s="1">
        <f>SUMIF([1]pearl!F$4:F$260,'summary_sub-acti'!A38,[1]pearl!W$4:W$260)</f>
        <v>219300</v>
      </c>
      <c r="G38" s="1">
        <f>SUMIF([1]pearl!F$4:F$260,'summary_sub-acti'!A38,[1]pearl!X$4:X$260)</f>
        <v>212300</v>
      </c>
      <c r="H38" s="1">
        <f>SUMIF([1]pearl!F$4:F$260,'summary_sub-acti'!A38,[1]pearl!Y$4:Y$260)</f>
        <v>1279400</v>
      </c>
      <c r="I38" s="1">
        <f>SUMIFS([1]pearl!Y$4:Y$260,[1]pearl!F$4:F$260,A38,[1]pearl!H$4:H$260,I$3)</f>
        <v>929400</v>
      </c>
      <c r="J38" s="1">
        <f>SUMIFS([1]pearl!Y$4:Y$260,[1]pearl!F$4:F$260,A38,[1]pearl!H$4:H$260,J$3)</f>
        <v>0</v>
      </c>
      <c r="K38" s="1">
        <f>SUMIFS([1]pearl!Y$4:Y$260,[1]pearl!F$4:F$260,A38,[1]pearl!H$4:H$260,K$3)</f>
        <v>350000</v>
      </c>
      <c r="L38" s="1">
        <f>SUMIFS([1]pearl!Y$4:Y$260,[1]pearl!F$4:F$260,A38,[1]pearl!H$4:H$260,L$3)</f>
        <v>0</v>
      </c>
      <c r="M38" s="1">
        <f>SUMIFS([1]pearl!Y$4:Y$260,[1]pearl!F$4:F$260,A38,[1]pearl!AB$4:AB$260,M$3)</f>
        <v>0</v>
      </c>
      <c r="N38" s="1">
        <f>SUMIFS([1]pearl!Y$4:Y$260,[1]pearl!F$4:F$260,A38,[1]pearl!AB$4:AB$260,N$3)</f>
        <v>1279400</v>
      </c>
      <c r="O38" s="1">
        <f>SUMIFS([1]pearl!Y$4:Y$260,[1]pearl!F$4:F$260,A38,[1]pearl!AB$4:AB$260,O$3)</f>
        <v>0</v>
      </c>
    </row>
    <row r="39" spans="1:15">
      <c r="A39" s="27" t="s">
        <v>300</v>
      </c>
      <c r="B39" s="1">
        <f>SUMIF([1]pearl!F$4:F$260,'summary_sub-acti'!A39,[1]pearl!S$4:S$260)</f>
        <v>0</v>
      </c>
      <c r="C39" s="1">
        <f>SUMIF([1]pearl!F$4:F$260,'summary_sub-acti'!A39,[1]pearl!T$4:T$260)</f>
        <v>167100</v>
      </c>
      <c r="D39" s="1">
        <f>SUMIF([1]pearl!F$4:F$260,'summary_sub-acti'!A39,[1]pearl!U$4:U$260)</f>
        <v>123000</v>
      </c>
      <c r="E39" s="1">
        <f>SUMIF([1]pearl!F$4:F$260,'summary_sub-acti'!A39,[1]pearl!V$4:V$260)</f>
        <v>140500</v>
      </c>
      <c r="F39" s="1">
        <f>SUMIF([1]pearl!F$4:F$260,'summary_sub-acti'!A39,[1]pearl!W$4:W$260)</f>
        <v>144000</v>
      </c>
      <c r="G39" s="1">
        <f>SUMIF([1]pearl!F$4:F$260,'summary_sub-acti'!A39,[1]pearl!X$4:X$260)</f>
        <v>121250</v>
      </c>
      <c r="H39" s="1">
        <f>SUMIF([1]pearl!F$4:F$260,'summary_sub-acti'!A39,[1]pearl!Y$4:Y$260)</f>
        <v>695850</v>
      </c>
      <c r="I39" s="1">
        <f>SUMIFS([1]pearl!Y$4:Y$260,[1]pearl!F$4:F$260,A39,[1]pearl!H$4:H$260,I$3)</f>
        <v>445850</v>
      </c>
      <c r="J39" s="1">
        <f>SUMIFS([1]pearl!Y$4:Y$260,[1]pearl!F$4:F$260,A39,[1]pearl!H$4:H$260,J$3)</f>
        <v>0</v>
      </c>
      <c r="K39" s="1">
        <f>SUMIFS([1]pearl!Y$4:Y$260,[1]pearl!F$4:F$260,A39,[1]pearl!H$4:H$260,K$3)</f>
        <v>0</v>
      </c>
      <c r="L39" s="1">
        <f>SUMIFS([1]pearl!Y$4:Y$260,[1]pearl!F$4:F$260,A39,[1]pearl!H$4:H$260,L$3)</f>
        <v>250000</v>
      </c>
      <c r="M39" s="1">
        <f>SUMIFS([1]pearl!Y$4:Y$260,[1]pearl!F$4:F$260,A39,[1]pearl!AB$4:AB$260,M$3)</f>
        <v>0</v>
      </c>
      <c r="N39" s="1">
        <f>SUMIFS([1]pearl!Y$4:Y$260,[1]pearl!F$4:F$260,A39,[1]pearl!AB$4:AB$260,N$3)</f>
        <v>0</v>
      </c>
      <c r="O39" s="1">
        <f>SUMIFS([1]pearl!Y$4:Y$260,[1]pearl!F$4:F$260,A39,[1]pearl!AB$4:AB$260,O$3)</f>
        <v>695850</v>
      </c>
    </row>
    <row r="40" spans="1:15">
      <c r="A40" s="27" t="s">
        <v>306</v>
      </c>
      <c r="B40" s="1">
        <f>SUMIF([1]pearl!F$4:F$260,'summary_sub-acti'!A40,[1]pearl!S$4:S$260)</f>
        <v>0</v>
      </c>
      <c r="C40" s="1">
        <f>SUMIF([1]pearl!F$4:F$260,'summary_sub-acti'!A40,[1]pearl!T$4:T$260)</f>
        <v>95446</v>
      </c>
      <c r="D40" s="1">
        <f>SUMIF([1]pearl!F$4:F$260,'summary_sub-acti'!A40,[1]pearl!U$4:U$260)</f>
        <v>128446</v>
      </c>
      <c r="E40" s="1">
        <f>SUMIF([1]pearl!F$4:F$260,'summary_sub-acti'!A40,[1]pearl!V$4:V$260)</f>
        <v>117446</v>
      </c>
      <c r="F40" s="1">
        <f>SUMIF([1]pearl!F$4:F$260,'summary_sub-acti'!A40,[1]pearl!W$4:W$260)</f>
        <v>95446</v>
      </c>
      <c r="G40" s="1">
        <f>SUMIF([1]pearl!F$4:F$260,'summary_sub-acti'!A40,[1]pearl!X$4:X$260)</f>
        <v>95446</v>
      </c>
      <c r="H40" s="1">
        <f>SUMIF([1]pearl!F$4:F$260,'summary_sub-acti'!A40,[1]pearl!Y$4:Y$260)</f>
        <v>532230</v>
      </c>
      <c r="I40" s="1">
        <f>SUMIFS([1]pearl!Y$4:Y$260,[1]pearl!F$4:F$260,A40,[1]pearl!H$4:H$260,I$3)</f>
        <v>226750</v>
      </c>
      <c r="J40" s="1">
        <f>SUMIFS([1]pearl!Y$4:Y$260,[1]pearl!F$4:F$260,A40,[1]pearl!H$4:H$260,J$3)</f>
        <v>0</v>
      </c>
      <c r="K40" s="1">
        <f>SUMIFS([1]pearl!Y$4:Y$260,[1]pearl!F$4:F$260,A40,[1]pearl!H$4:H$260,K$3)</f>
        <v>305480</v>
      </c>
      <c r="L40" s="1">
        <f>SUMIFS([1]pearl!Y$4:Y$260,[1]pearl!F$4:F$260,A40,[1]pearl!H$4:H$260,L$3)</f>
        <v>0</v>
      </c>
      <c r="M40" s="1">
        <f>SUMIFS([1]pearl!Y$4:Y$260,[1]pearl!F$4:F$260,A40,[1]pearl!AB$4:AB$260,M$3)</f>
        <v>0</v>
      </c>
      <c r="N40" s="1">
        <f>SUMIFS([1]pearl!Y$4:Y$260,[1]pearl!F$4:F$260,A40,[1]pearl!AB$4:AB$260,N$3)</f>
        <v>532230</v>
      </c>
      <c r="O40" s="1">
        <f>SUMIFS([1]pearl!Y$4:Y$260,[1]pearl!F$4:F$260,A40,[1]pearl!AB$4:AB$260,O$3)</f>
        <v>0</v>
      </c>
    </row>
    <row r="41" spans="1:15">
      <c r="A41" s="27" t="s">
        <v>315</v>
      </c>
      <c r="B41" s="1">
        <f>SUMIF([1]pearl!F$4:F$260,'summary_sub-acti'!A41,[1]pearl!S$4:S$260)</f>
        <v>186400</v>
      </c>
      <c r="C41" s="1">
        <f>SUMIF([1]pearl!F$4:F$260,'summary_sub-acti'!A41,[1]pearl!T$4:T$260)</f>
        <v>114700</v>
      </c>
      <c r="D41" s="1">
        <f>SUMIF([1]pearl!F$4:F$260,'summary_sub-acti'!A41,[1]pearl!U$4:U$260)</f>
        <v>100000</v>
      </c>
      <c r="E41" s="1">
        <f>SUMIF([1]pearl!F$4:F$260,'summary_sub-acti'!A41,[1]pearl!V$4:V$260)</f>
        <v>0</v>
      </c>
      <c r="F41" s="1">
        <f>SUMIF([1]pearl!F$4:F$260,'summary_sub-acti'!A41,[1]pearl!W$4:W$260)</f>
        <v>0</v>
      </c>
      <c r="G41" s="1">
        <f>SUMIF([1]pearl!F$4:F$260,'summary_sub-acti'!A41,[1]pearl!X$4:X$260)</f>
        <v>0</v>
      </c>
      <c r="H41" s="1">
        <f>SUMIF([1]pearl!F$4:F$260,'summary_sub-acti'!A41,[1]pearl!Y$4:Y$260)</f>
        <v>401100</v>
      </c>
      <c r="I41" s="1">
        <f>SUMIFS([1]pearl!Y$4:Y$260,[1]pearl!F$4:F$260,A41,[1]pearl!H$4:H$260,I$3)</f>
        <v>341100</v>
      </c>
      <c r="J41" s="1">
        <f>SUMIFS([1]pearl!Y$4:Y$260,[1]pearl!F$4:F$260,A41,[1]pearl!H$4:H$260,J$3)</f>
        <v>0</v>
      </c>
      <c r="K41" s="1">
        <f>SUMIFS([1]pearl!Y$4:Y$260,[1]pearl!F$4:F$260,A41,[1]pearl!H$4:H$260,K$3)</f>
        <v>0</v>
      </c>
      <c r="L41" s="1">
        <f>SUMIFS([1]pearl!Y$4:Y$260,[1]pearl!F$4:F$260,A41,[1]pearl!H$4:H$260,L$3)</f>
        <v>60000</v>
      </c>
      <c r="M41" s="1">
        <f>SUMIFS([1]pearl!Y$4:Y$260,[1]pearl!F$4:F$260,A41,[1]pearl!AB$4:AB$260,M$3)</f>
        <v>0</v>
      </c>
      <c r="N41" s="1">
        <f>SUMIFS([1]pearl!Y$4:Y$260,[1]pearl!F$4:F$260,A41,[1]pearl!AB$4:AB$260,N$3)</f>
        <v>0</v>
      </c>
      <c r="O41" s="1">
        <f>SUMIFS([1]pearl!Y$4:Y$260,[1]pearl!F$4:F$260,A41,[1]pearl!AB$4:AB$260,O$3)</f>
        <v>401100</v>
      </c>
    </row>
    <row r="42" spans="1:15">
      <c r="A42" s="27" t="s">
        <v>323</v>
      </c>
      <c r="B42" s="1">
        <f>SUMIF([1]pearl!F$4:F$260,'summary_sub-acti'!A42,[1]pearl!S$4:S$260)</f>
        <v>53050</v>
      </c>
      <c r="C42" s="1">
        <f>SUMIF([1]pearl!F$4:F$260,'summary_sub-acti'!A42,[1]pearl!T$4:T$260)</f>
        <v>26800</v>
      </c>
      <c r="D42" s="1">
        <f>SUMIF([1]pearl!F$4:F$260,'summary_sub-acti'!A42,[1]pearl!U$4:U$260)</f>
        <v>26800</v>
      </c>
      <c r="E42" s="1">
        <f>SUMIF([1]pearl!F$4:F$260,'summary_sub-acti'!A42,[1]pearl!V$4:V$260)</f>
        <v>26800</v>
      </c>
      <c r="F42" s="1">
        <f>SUMIF([1]pearl!F$4:F$260,'summary_sub-acti'!A42,[1]pearl!W$4:W$260)</f>
        <v>26800</v>
      </c>
      <c r="G42" s="1">
        <f>SUMIF([1]pearl!F$4:F$260,'summary_sub-acti'!A42,[1]pearl!X$4:X$260)</f>
        <v>26800</v>
      </c>
      <c r="H42" s="1">
        <f>SUMIF([1]pearl!F$4:F$260,'summary_sub-acti'!A42,[1]pearl!Y$4:Y$260)</f>
        <v>187050</v>
      </c>
      <c r="I42" s="1">
        <f>SUMIFS([1]pearl!Y$4:Y$260,[1]pearl!F$4:F$260,A42,[1]pearl!H$4:H$260,I$3)</f>
        <v>187050</v>
      </c>
      <c r="J42" s="1">
        <f>SUMIFS([1]pearl!Y$4:Y$260,[1]pearl!F$4:F$260,A42,[1]pearl!H$4:H$260,J$3)</f>
        <v>0</v>
      </c>
      <c r="K42" s="1">
        <f>SUMIFS([1]pearl!Y$4:Y$260,[1]pearl!F$4:F$260,A42,[1]pearl!H$4:H$260,K$3)</f>
        <v>0</v>
      </c>
      <c r="L42" s="1">
        <f>SUMIFS([1]pearl!Y$4:Y$260,[1]pearl!F$4:F$260,A42,[1]pearl!H$4:H$260,L$3)</f>
        <v>0</v>
      </c>
      <c r="M42" s="1">
        <f>SUMIFS([1]pearl!Y$4:Y$260,[1]pearl!F$4:F$260,A42,[1]pearl!AB$4:AB$260,M$3)</f>
        <v>187050</v>
      </c>
      <c r="N42" s="1">
        <f>SUMIFS([1]pearl!Y$4:Y$260,[1]pearl!F$4:F$260,A42,[1]pearl!AB$4:AB$260,N$3)</f>
        <v>0</v>
      </c>
      <c r="O42" s="1">
        <f>SUMIFS([1]pearl!Y$4:Y$260,[1]pearl!F$4:F$260,A42,[1]pearl!AB$4:AB$260,O$3)</f>
        <v>0</v>
      </c>
    </row>
    <row r="43" spans="1:15">
      <c r="A43" s="27" t="s">
        <v>327</v>
      </c>
      <c r="B43" s="1">
        <f>SUMIF([1]pearl!F$4:F$260,'summary_sub-acti'!A43,[1]pearl!S$4:S$260)</f>
        <v>165020</v>
      </c>
      <c r="C43" s="1">
        <f>SUMIF([1]pearl!F$4:F$260,'summary_sub-acti'!A43,[1]pearl!T$4:T$260)</f>
        <v>131500</v>
      </c>
      <c r="D43" s="1">
        <f>SUMIF([1]pearl!F$4:F$260,'summary_sub-acti'!A43,[1]pearl!U$4:U$260)</f>
        <v>128500</v>
      </c>
      <c r="E43" s="1">
        <f>SUMIF([1]pearl!F$4:F$260,'summary_sub-acti'!A43,[1]pearl!V$4:V$260)</f>
        <v>141320</v>
      </c>
      <c r="F43" s="1">
        <f>SUMIF([1]pearl!F$4:F$260,'summary_sub-acti'!A43,[1]pearl!W$4:W$260)</f>
        <v>135000</v>
      </c>
      <c r="G43" s="1">
        <f>SUMIF([1]pearl!F$4:F$260,'summary_sub-acti'!A43,[1]pearl!X$4:X$260)</f>
        <v>140420</v>
      </c>
      <c r="H43" s="1">
        <f>SUMIF([1]pearl!F$4:F$260,'summary_sub-acti'!A43,[1]pearl!Y$4:Y$260)</f>
        <v>841760</v>
      </c>
      <c r="I43" s="1">
        <f>SUMIFS([1]pearl!Y$4:Y$260,[1]pearl!F$4:F$260,A43,[1]pearl!H$4:H$260,I$3)</f>
        <v>841760</v>
      </c>
      <c r="J43" s="1">
        <f>SUMIFS([1]pearl!Y$4:Y$260,[1]pearl!F$4:F$260,A43,[1]pearl!H$4:H$260,J$3)</f>
        <v>0</v>
      </c>
      <c r="K43" s="1">
        <f>SUMIFS([1]pearl!Y$4:Y$260,[1]pearl!F$4:F$260,A43,[1]pearl!H$4:H$260,K$3)</f>
        <v>0</v>
      </c>
      <c r="L43" s="1">
        <f>SUMIFS([1]pearl!Y$4:Y$260,[1]pearl!F$4:F$260,A43,[1]pearl!H$4:H$260,L$3)</f>
        <v>0</v>
      </c>
      <c r="M43" s="1">
        <f>SUMIFS([1]pearl!Y$4:Y$260,[1]pearl!F$4:F$260,A43,[1]pearl!AB$4:AB$260,M$3)</f>
        <v>841760</v>
      </c>
      <c r="N43" s="1">
        <f>SUMIFS([1]pearl!Y$4:Y$260,[1]pearl!F$4:F$260,A43,[1]pearl!AB$4:AB$260,N$3)</f>
        <v>0</v>
      </c>
      <c r="O43" s="1">
        <f>SUMIFS([1]pearl!Y$4:Y$260,[1]pearl!F$4:F$260,A43,[1]pearl!AB$4:AB$260,O$3)</f>
        <v>0</v>
      </c>
    </row>
    <row r="44" spans="1:15">
      <c r="A44" s="27" t="s">
        <v>336</v>
      </c>
      <c r="B44" s="1">
        <f>SUMIF([1]pearl!F$4:F$260,'summary_sub-acti'!A44,[1]pearl!S$4:S$260)</f>
        <v>444625</v>
      </c>
      <c r="C44" s="1">
        <f>SUMIF([1]pearl!F$4:F$260,'summary_sub-acti'!A44,[1]pearl!T$4:T$260)</f>
        <v>444625</v>
      </c>
      <c r="D44" s="1">
        <f>SUMIF([1]pearl!F$4:F$260,'summary_sub-acti'!A44,[1]pearl!U$4:U$260)</f>
        <v>444625</v>
      </c>
      <c r="E44" s="1">
        <f>SUMIF([1]pearl!F$4:F$260,'summary_sub-acti'!A44,[1]pearl!V$4:V$260)</f>
        <v>444625</v>
      </c>
      <c r="F44" s="1">
        <f>SUMIF([1]pearl!F$4:F$260,'summary_sub-acti'!A44,[1]pearl!W$4:W$260)</f>
        <v>444625</v>
      </c>
      <c r="G44" s="1">
        <f>SUMIF([1]pearl!F$4:F$260,'summary_sub-acti'!A44,[1]pearl!X$4:X$260)</f>
        <v>444625</v>
      </c>
      <c r="H44" s="1">
        <f>SUMIF([1]pearl!F$4:F$260,'summary_sub-acti'!A44,[1]pearl!Y$4:Y$260)</f>
        <v>2667750</v>
      </c>
      <c r="I44" s="1">
        <f>SUMIFS([1]pearl!Y$4:Y$260,[1]pearl!F$4:F$260,A44,[1]pearl!H$4:H$260,I$3)</f>
        <v>2307750</v>
      </c>
      <c r="J44" s="1">
        <f>SUMIFS([1]pearl!Y$4:Y$260,[1]pearl!F$4:F$260,A44,[1]pearl!H$4:H$260,J$3)</f>
        <v>0</v>
      </c>
      <c r="K44" s="1">
        <f>SUMIFS([1]pearl!Y$4:Y$260,[1]pearl!F$4:F$260,A44,[1]pearl!H$4:H$260,K$3)</f>
        <v>0</v>
      </c>
      <c r="L44" s="1">
        <f>SUMIFS([1]pearl!Y$4:Y$260,[1]pearl!F$4:F$260,A44,[1]pearl!H$4:H$260,L$3)</f>
        <v>360000</v>
      </c>
      <c r="M44" s="1">
        <f>SUMIFS([1]pearl!Y$4:Y$260,[1]pearl!F$4:F$260,A44,[1]pearl!AB$4:AB$260,M$3)</f>
        <v>0</v>
      </c>
      <c r="N44" s="1">
        <f>SUMIFS([1]pearl!Y$4:Y$260,[1]pearl!F$4:F$260,A44,[1]pearl!AB$4:AB$260,N$3)</f>
        <v>0</v>
      </c>
      <c r="O44" s="1">
        <f>SUMIFS([1]pearl!Y$4:Y$260,[1]pearl!F$4:F$260,A44,[1]pearl!AB$4:AB$260,O$3)</f>
        <v>2667750</v>
      </c>
    </row>
    <row r="45" spans="1:15">
      <c r="A45" s="27" t="s">
        <v>344</v>
      </c>
      <c r="B45" s="1">
        <f>SUMIF([1]pearl!F$4:F$260,'summary_sub-acti'!A45,[1]pearl!S$4:S$260)</f>
        <v>7570</v>
      </c>
      <c r="C45" s="1">
        <f>SUMIF([1]pearl!F$4:F$260,'summary_sub-acti'!A45,[1]pearl!T$4:T$260)</f>
        <v>115140</v>
      </c>
      <c r="D45" s="1">
        <f>SUMIF([1]pearl!F$4:F$260,'summary_sub-acti'!A45,[1]pearl!U$4:U$260)</f>
        <v>98640</v>
      </c>
      <c r="E45" s="1">
        <f>SUMIF([1]pearl!F$4:F$260,'summary_sub-acti'!A45,[1]pearl!V$4:V$260)</f>
        <v>91070</v>
      </c>
      <c r="F45" s="1">
        <f>SUMIF([1]pearl!F$4:F$260,'summary_sub-acti'!A45,[1]pearl!W$4:W$260)</f>
        <v>91070</v>
      </c>
      <c r="G45" s="1">
        <f>SUMIF([1]pearl!F$4:F$260,'summary_sub-acti'!A45,[1]pearl!X$4:X$260)</f>
        <v>91070</v>
      </c>
      <c r="H45" s="1">
        <f>SUMIF([1]pearl!F$4:F$260,'summary_sub-acti'!A45,[1]pearl!Y$4:Y$260)</f>
        <v>494560</v>
      </c>
      <c r="I45" s="1">
        <f>SUMIFS([1]pearl!Y$4:Y$260,[1]pearl!F$4:F$260,A45,[1]pearl!H$4:H$260,I$3)</f>
        <v>144560</v>
      </c>
      <c r="J45" s="1">
        <f>SUMIFS([1]pearl!Y$4:Y$260,[1]pearl!F$4:F$260,A45,[1]pearl!H$4:H$260,J$3)</f>
        <v>350000</v>
      </c>
      <c r="K45" s="1">
        <f>SUMIFS([1]pearl!Y$4:Y$260,[1]pearl!F$4:F$260,A45,[1]pearl!H$4:H$260,K$3)</f>
        <v>0</v>
      </c>
      <c r="L45" s="1">
        <f>SUMIFS([1]pearl!Y$4:Y$260,[1]pearl!F$4:F$260,A45,[1]pearl!H$4:H$260,L$3)</f>
        <v>0</v>
      </c>
      <c r="M45" s="1">
        <f>SUMIFS([1]pearl!Y$4:Y$260,[1]pearl!F$4:F$260,A45,[1]pearl!AB$4:AB$260,M$3)</f>
        <v>494560</v>
      </c>
      <c r="N45" s="1">
        <f>SUMIFS([1]pearl!Y$4:Y$260,[1]pearl!F$4:F$260,A45,[1]pearl!AB$4:AB$260,N$3)</f>
        <v>0</v>
      </c>
      <c r="O45" s="1">
        <f>SUMIFS([1]pearl!Y$4:Y$260,[1]pearl!F$4:F$260,A45,[1]pearl!AB$4:AB$260,O$3)</f>
        <v>0</v>
      </c>
    </row>
    <row r="46" spans="1:15">
      <c r="A46" s="27" t="s">
        <v>354</v>
      </c>
      <c r="B46" s="1">
        <f>SUMIF([1]pearl!F$4:F$260,'summary_sub-acti'!A46,[1]pearl!S$4:S$260)</f>
        <v>32400</v>
      </c>
      <c r="C46" s="1">
        <f>SUMIF([1]pearl!F$4:F$260,'summary_sub-acti'!A46,[1]pearl!T$4:T$260)</f>
        <v>50400</v>
      </c>
      <c r="D46" s="1">
        <f>SUMIF([1]pearl!F$4:F$260,'summary_sub-acti'!A46,[1]pearl!U$4:U$260)</f>
        <v>15000</v>
      </c>
      <c r="E46" s="1">
        <f>SUMIF([1]pearl!F$4:F$260,'summary_sub-acti'!A46,[1]pearl!V$4:V$260)</f>
        <v>15000</v>
      </c>
      <c r="F46" s="1">
        <f>SUMIF([1]pearl!F$4:F$260,'summary_sub-acti'!A46,[1]pearl!W$4:W$260)</f>
        <v>15000</v>
      </c>
      <c r="G46" s="1">
        <f>SUMIF([1]pearl!F$4:F$260,'summary_sub-acti'!A46,[1]pearl!X$4:X$260)</f>
        <v>38400</v>
      </c>
      <c r="H46" s="1">
        <f>SUMIF([1]pearl!F$4:F$260,'summary_sub-acti'!A46,[1]pearl!Y$4:Y$260)</f>
        <v>166200</v>
      </c>
      <c r="I46" s="1">
        <f>SUMIFS([1]pearl!Y$4:Y$260,[1]pearl!F$4:F$260,A46,[1]pearl!H$4:H$260,I$3)</f>
        <v>76200</v>
      </c>
      <c r="J46" s="1">
        <f>SUMIFS([1]pearl!Y$4:Y$260,[1]pearl!F$4:F$260,A46,[1]pearl!H$4:H$260,J$3)</f>
        <v>0</v>
      </c>
      <c r="K46" s="1">
        <f>SUMIFS([1]pearl!Y$4:Y$260,[1]pearl!F$4:F$260,A46,[1]pearl!H$4:H$260,K$3)</f>
        <v>90000</v>
      </c>
      <c r="L46" s="1">
        <f>SUMIFS([1]pearl!Y$4:Y$260,[1]pearl!F$4:F$260,A46,[1]pearl!H$4:H$260,L$3)</f>
        <v>0</v>
      </c>
      <c r="M46" s="1">
        <f>SUMIFS([1]pearl!Y$4:Y$260,[1]pearl!F$4:F$260,A46,[1]pearl!AB$4:AB$260,M$3)</f>
        <v>0</v>
      </c>
      <c r="N46" s="1">
        <f>SUMIFS([1]pearl!Y$4:Y$260,[1]pearl!F$4:F$260,A46,[1]pearl!AB$4:AB$260,N$3)</f>
        <v>166200</v>
      </c>
      <c r="O46" s="1">
        <f>SUMIFS([1]pearl!Y$4:Y$260,[1]pearl!F$4:F$260,A46,[1]pearl!AB$4:AB$260,O$3)</f>
        <v>0</v>
      </c>
    </row>
    <row r="47" spans="1:15">
      <c r="A47" s="27" t="s">
        <v>360</v>
      </c>
      <c r="B47" s="1">
        <f>SUMIF([1]pearl!F$4:F$260,'summary_sub-acti'!A47,[1]pearl!S$4:S$260)</f>
        <v>0</v>
      </c>
      <c r="C47" s="1">
        <f>SUMIF([1]pearl!F$4:F$260,'summary_sub-acti'!A47,[1]pearl!T$4:T$260)</f>
        <v>25000</v>
      </c>
      <c r="D47" s="1">
        <f>SUMIF([1]pearl!F$4:F$260,'summary_sub-acti'!A47,[1]pearl!U$4:U$260)</f>
        <v>25000</v>
      </c>
      <c r="E47" s="1">
        <f>SUMIF([1]pearl!F$4:F$260,'summary_sub-acti'!A47,[1]pearl!V$4:V$260)</f>
        <v>25000</v>
      </c>
      <c r="F47" s="1">
        <f>SUMIF([1]pearl!F$4:F$260,'summary_sub-acti'!A47,[1]pearl!W$4:W$260)</f>
        <v>25000</v>
      </c>
      <c r="G47" s="1">
        <f>SUMIF([1]pearl!F$4:F$260,'summary_sub-acti'!A47,[1]pearl!X$4:X$260)</f>
        <v>25000</v>
      </c>
      <c r="H47" s="1">
        <f>SUMIF([1]pearl!F$4:F$260,'summary_sub-acti'!A47,[1]pearl!Y$4:Y$260)</f>
        <v>125000</v>
      </c>
      <c r="I47" s="1">
        <f>SUMIFS([1]pearl!Y$4:Y$260,[1]pearl!F$4:F$260,A47,[1]pearl!H$4:H$260,I$3)</f>
        <v>0</v>
      </c>
      <c r="J47" s="1">
        <f>SUMIFS([1]pearl!Y$4:Y$260,[1]pearl!F$4:F$260,A47,[1]pearl!H$4:H$260,J$3)</f>
        <v>0</v>
      </c>
      <c r="K47" s="1">
        <f>SUMIFS([1]pearl!Y$4:Y$260,[1]pearl!F$4:F$260,A47,[1]pearl!H$4:H$260,K$3)</f>
        <v>125000</v>
      </c>
      <c r="L47" s="1">
        <f>SUMIFS([1]pearl!Y$4:Y$260,[1]pearl!F$4:F$260,A47,[1]pearl!H$4:H$260,L$3)</f>
        <v>0</v>
      </c>
      <c r="M47" s="1">
        <f>SUMIFS([1]pearl!Y$4:Y$260,[1]pearl!F$4:F$260,A47,[1]pearl!AB$4:AB$260,M$3)</f>
        <v>0</v>
      </c>
      <c r="N47" s="1">
        <f>SUMIFS([1]pearl!Y$4:Y$260,[1]pearl!F$4:F$260,A47,[1]pearl!AB$4:AB$260,N$3)</f>
        <v>125000</v>
      </c>
      <c r="O47" s="1">
        <f>SUMIFS([1]pearl!Y$4:Y$260,[1]pearl!F$4:F$260,A47,[1]pearl!AB$4:AB$260,O$3)</f>
        <v>0</v>
      </c>
    </row>
    <row r="48" spans="1:15">
      <c r="A48" s="27" t="s">
        <v>366</v>
      </c>
      <c r="B48" s="1">
        <f>SUMIF([1]pearl!F$4:F$260,'summary_sub-acti'!A48,[1]pearl!S$4:S$260)</f>
        <v>32115</v>
      </c>
      <c r="C48" s="1">
        <f>SUMIF([1]pearl!F$4:F$260,'summary_sub-acti'!A48,[1]pearl!T$4:T$260)</f>
        <v>103185</v>
      </c>
      <c r="D48" s="1">
        <f>SUMIF([1]pearl!F$4:F$260,'summary_sub-acti'!A48,[1]pearl!U$4:U$260)</f>
        <v>40215</v>
      </c>
      <c r="E48" s="1">
        <f>SUMIF([1]pearl!F$4:F$260,'summary_sub-acti'!A48,[1]pearl!V$4:V$260)</f>
        <v>40215</v>
      </c>
      <c r="F48" s="1">
        <f>SUMIF([1]pearl!F$4:F$260,'summary_sub-acti'!A48,[1]pearl!W$4:W$260)</f>
        <v>39465</v>
      </c>
      <c r="G48" s="1">
        <f>SUMIF([1]pearl!F$4:F$260,'summary_sub-acti'!A48,[1]pearl!X$4:X$260)</f>
        <v>18950</v>
      </c>
      <c r="H48" s="1">
        <f>SUMIF([1]pearl!F$4:F$260,'summary_sub-acti'!A48,[1]pearl!Y$4:Y$260)</f>
        <v>274145</v>
      </c>
      <c r="I48" s="1">
        <f>SUMIFS([1]pearl!Y$4:Y$260,[1]pearl!F$4:F$260,A48,[1]pearl!H$4:H$260,I$3)</f>
        <v>274145</v>
      </c>
      <c r="J48" s="1">
        <f>SUMIFS([1]pearl!Y$4:Y$260,[1]pearl!F$4:F$260,A48,[1]pearl!H$4:H$260,J$3)</f>
        <v>0</v>
      </c>
      <c r="K48" s="1">
        <f>SUMIFS([1]pearl!Y$4:Y$260,[1]pearl!F$4:F$260,A48,[1]pearl!H$4:H$260,K$3)</f>
        <v>0</v>
      </c>
      <c r="L48" s="1">
        <f>SUMIFS([1]pearl!Y$4:Y$260,[1]pearl!F$4:F$260,A48,[1]pearl!H$4:H$260,L$3)</f>
        <v>0</v>
      </c>
      <c r="M48" s="1">
        <f>SUMIFS([1]pearl!Y$4:Y$260,[1]pearl!F$4:F$260,A48,[1]pearl!AB$4:AB$260,M$3)</f>
        <v>274145</v>
      </c>
      <c r="N48" s="1">
        <f>SUMIFS([1]pearl!Y$4:Y$260,[1]pearl!F$4:F$260,A48,[1]pearl!AB$4:AB$260,N$3)</f>
        <v>0</v>
      </c>
      <c r="O48" s="1">
        <f>SUMIFS([1]pearl!Y$4:Y$260,[1]pearl!F$4:F$260,A48,[1]pearl!AB$4:AB$260,O$3)</f>
        <v>0</v>
      </c>
    </row>
    <row r="49" spans="1:15">
      <c r="A49" s="27" t="s">
        <v>376</v>
      </c>
      <c r="B49" s="1">
        <f>SUMIF([1]pearl!F$4:F$260,'summary_sub-acti'!A49,[1]pearl!S$4:S$260)</f>
        <v>52200</v>
      </c>
      <c r="C49" s="1">
        <f>SUMIF([1]pearl!F$4:F$260,'summary_sub-acti'!A49,[1]pearl!T$4:T$260)</f>
        <v>132200</v>
      </c>
      <c r="D49" s="1">
        <f>SUMIF([1]pearl!F$4:F$260,'summary_sub-acti'!A49,[1]pearl!U$4:U$260)</f>
        <v>132900</v>
      </c>
      <c r="E49" s="1">
        <f>SUMIF([1]pearl!F$4:F$260,'summary_sub-acti'!A49,[1]pearl!V$4:V$260)</f>
        <v>131300</v>
      </c>
      <c r="F49" s="1">
        <f>SUMIF([1]pearl!F$4:F$260,'summary_sub-acti'!A49,[1]pearl!W$4:W$260)</f>
        <v>38800</v>
      </c>
      <c r="G49" s="1">
        <f>SUMIF([1]pearl!F$4:F$260,'summary_sub-acti'!A49,[1]pearl!X$4:X$260)</f>
        <v>38800</v>
      </c>
      <c r="H49" s="1">
        <f>SUMIF([1]pearl!F$4:F$260,'summary_sub-acti'!A49,[1]pearl!Y$4:Y$260)</f>
        <v>526200</v>
      </c>
      <c r="I49" s="1">
        <f>SUMIFS([1]pearl!Y$4:Y$260,[1]pearl!F$4:F$260,A49,[1]pearl!H$4:H$260,I$3)</f>
        <v>526200</v>
      </c>
      <c r="J49" s="1">
        <f>SUMIFS([1]pearl!Y$4:Y$260,[1]pearl!F$4:F$260,A49,[1]pearl!H$4:H$260,J$3)</f>
        <v>0</v>
      </c>
      <c r="K49" s="1">
        <f>SUMIFS([1]pearl!Y$4:Y$260,[1]pearl!F$4:F$260,A49,[1]pearl!H$4:H$260,K$3)</f>
        <v>0</v>
      </c>
      <c r="L49" s="1">
        <f>SUMIFS([1]pearl!Y$4:Y$260,[1]pearl!F$4:F$260,A49,[1]pearl!H$4:H$260,L$3)</f>
        <v>0</v>
      </c>
      <c r="M49" s="1">
        <f>SUMIFS([1]pearl!Y$4:Y$260,[1]pearl!F$4:F$260,A49,[1]pearl!AB$4:AB$260,M$3)</f>
        <v>526200</v>
      </c>
      <c r="N49" s="1">
        <f>SUMIFS([1]pearl!Y$4:Y$260,[1]pearl!F$4:F$260,A49,[1]pearl!AB$4:AB$260,N$3)</f>
        <v>0</v>
      </c>
      <c r="O49" s="1">
        <f>SUMIFS([1]pearl!Y$4:Y$260,[1]pearl!F$4:F$260,A49,[1]pearl!AB$4:AB$260,O$3)</f>
        <v>0</v>
      </c>
    </row>
    <row r="50" spans="1:15">
      <c r="A50" s="27" t="s">
        <v>386</v>
      </c>
      <c r="B50" s="1">
        <f>SUMIF([1]pearl!F$4:F$260,'summary_sub-acti'!A50,[1]pearl!S$4:S$260)</f>
        <v>30000</v>
      </c>
      <c r="C50" s="1">
        <f>SUMIF([1]pearl!F$4:F$260,'summary_sub-acti'!A50,[1]pearl!T$4:T$260)</f>
        <v>39000</v>
      </c>
      <c r="D50" s="1">
        <f>SUMIF([1]pearl!F$4:F$260,'summary_sub-acti'!A50,[1]pearl!U$4:U$260)</f>
        <v>39000</v>
      </c>
      <c r="E50" s="1">
        <f>SUMIF([1]pearl!F$4:F$260,'summary_sub-acti'!A50,[1]pearl!V$4:V$260)</f>
        <v>39000</v>
      </c>
      <c r="F50" s="1">
        <f>SUMIF([1]pearl!F$4:F$260,'summary_sub-acti'!A50,[1]pearl!W$4:W$260)</f>
        <v>39000</v>
      </c>
      <c r="G50" s="1">
        <f>SUMIF([1]pearl!F$4:F$260,'summary_sub-acti'!A50,[1]pearl!X$4:X$260)</f>
        <v>37730.28</v>
      </c>
      <c r="H50" s="1">
        <f>SUMIF([1]pearl!F$4:F$260,'summary_sub-acti'!A50,[1]pearl!Y$4:Y$260)</f>
        <v>223730.28</v>
      </c>
      <c r="I50" s="1">
        <f>SUMIFS([1]pearl!Y$4:Y$260,[1]pearl!F$4:F$260,A50,[1]pearl!H$4:H$260,I$3)</f>
        <v>180000</v>
      </c>
      <c r="J50" s="1">
        <f>SUMIFS([1]pearl!Y$4:Y$260,[1]pearl!F$4:F$260,A50,[1]pearl!H$4:H$260,J$3)</f>
        <v>0</v>
      </c>
      <c r="K50" s="1">
        <f>SUMIFS([1]pearl!Y$4:Y$260,[1]pearl!F$4:F$260,A50,[1]pearl!H$4:H$260,K$3)</f>
        <v>0</v>
      </c>
      <c r="L50" s="1">
        <f>SUMIFS([1]pearl!Y$4:Y$260,[1]pearl!F$4:F$260,A50,[1]pearl!H$4:H$260,L$3)</f>
        <v>43730.28</v>
      </c>
      <c r="M50" s="1">
        <f>SUMIFS([1]pearl!Y$4:Y$260,[1]pearl!F$4:F$260,A50,[1]pearl!AB$4:AB$260,M$3)</f>
        <v>0</v>
      </c>
      <c r="N50" s="1">
        <f>SUMIFS([1]pearl!Y$4:Y$260,[1]pearl!F$4:F$260,A50,[1]pearl!AB$4:AB$260,N$3)</f>
        <v>0</v>
      </c>
      <c r="O50" s="1">
        <f>SUMIFS([1]pearl!Y$4:Y$260,[1]pearl!F$4:F$260,A50,[1]pearl!AB$4:AB$260,O$3)</f>
        <v>223730.28</v>
      </c>
    </row>
    <row r="51" spans="1:15">
      <c r="A51" s="27" t="s">
        <v>390</v>
      </c>
      <c r="B51" s="1">
        <f>SUMIF([1]pearl!F$4:F$260,'summary_sub-acti'!A51,[1]pearl!S$4:S$260)</f>
        <v>18000</v>
      </c>
      <c r="C51" s="1">
        <f>SUMIF([1]pearl!F$4:F$260,'summary_sub-acti'!A51,[1]pearl!T$4:T$260)</f>
        <v>35250</v>
      </c>
      <c r="D51" s="1">
        <f>SUMIF([1]pearl!F$4:F$260,'summary_sub-acti'!A51,[1]pearl!U$4:U$260)</f>
        <v>35250</v>
      </c>
      <c r="E51" s="1">
        <f>SUMIF([1]pearl!F$4:F$260,'summary_sub-acti'!A51,[1]pearl!V$4:V$260)</f>
        <v>35250</v>
      </c>
      <c r="F51" s="1">
        <f>SUMIF([1]pearl!F$4:F$260,'summary_sub-acti'!A51,[1]pearl!W$4:W$260)</f>
        <v>35250</v>
      </c>
      <c r="G51" s="1">
        <f>SUMIF([1]pearl!F$4:F$260,'summary_sub-acti'!A51,[1]pearl!X$4:X$260)</f>
        <v>35250</v>
      </c>
      <c r="H51" s="1">
        <f>SUMIF([1]pearl!F$4:F$260,'summary_sub-acti'!A51,[1]pearl!Y$4:Y$260)</f>
        <v>194250</v>
      </c>
      <c r="I51" s="1">
        <f>SUMIFS([1]pearl!Y$4:Y$260,[1]pearl!F$4:F$260,A51,[1]pearl!H$4:H$260,I$3)</f>
        <v>104250</v>
      </c>
      <c r="J51" s="1">
        <f>SUMIFS([1]pearl!Y$4:Y$260,[1]pearl!F$4:F$260,A51,[1]pearl!H$4:H$260,J$3)</f>
        <v>0</v>
      </c>
      <c r="K51" s="1">
        <f>SUMIFS([1]pearl!Y$4:Y$260,[1]pearl!F$4:F$260,A51,[1]pearl!H$4:H$260,K$3)</f>
        <v>0</v>
      </c>
      <c r="L51" s="1">
        <f>SUMIFS([1]pearl!Y$4:Y$260,[1]pearl!F$4:F$260,A51,[1]pearl!H$4:H$260,L$3)</f>
        <v>90000</v>
      </c>
      <c r="M51" s="1">
        <f>SUMIFS([1]pearl!Y$4:Y$260,[1]pearl!F$4:F$260,A51,[1]pearl!AB$4:AB$260,M$3)</f>
        <v>0</v>
      </c>
      <c r="N51" s="1">
        <f>SUMIFS([1]pearl!Y$4:Y$260,[1]pearl!F$4:F$260,A51,[1]pearl!AB$4:AB$260,N$3)</f>
        <v>0</v>
      </c>
      <c r="O51" s="1">
        <f>SUMIFS([1]pearl!Y$4:Y$260,[1]pearl!F$4:F$260,A51,[1]pearl!AB$4:AB$260,O$3)</f>
        <v>194250</v>
      </c>
    </row>
    <row r="52" spans="1:15">
      <c r="A52" s="27" t="s">
        <v>398</v>
      </c>
      <c r="B52" s="1">
        <f>SUMIF([1]pearl!F$4:F$260,'summary_sub-acti'!A52,[1]pearl!S$4:S$260)</f>
        <v>1500</v>
      </c>
      <c r="C52" s="1">
        <f>SUMIF([1]pearl!F$4:F$260,'summary_sub-acti'!A52,[1]pearl!T$4:T$260)</f>
        <v>36750</v>
      </c>
      <c r="D52" s="1">
        <f>SUMIF([1]pearl!F$4:F$260,'summary_sub-acti'!A52,[1]pearl!U$4:U$260)</f>
        <v>34500</v>
      </c>
      <c r="E52" s="1">
        <f>SUMIF([1]pearl!F$4:F$260,'summary_sub-acti'!A52,[1]pearl!V$4:V$260)</f>
        <v>30000</v>
      </c>
      <c r="F52" s="1">
        <f>SUMIF([1]pearl!F$4:F$260,'summary_sub-acti'!A52,[1]pearl!W$4:W$260)</f>
        <v>29250</v>
      </c>
      <c r="G52" s="1">
        <f>SUMIF([1]pearl!F$4:F$260,'summary_sub-acti'!A52,[1]pearl!X$4:X$260)</f>
        <v>27749.699999999997</v>
      </c>
      <c r="H52" s="1">
        <f>SUMIF([1]pearl!F$4:F$260,'summary_sub-acti'!A52,[1]pearl!Y$4:Y$260)</f>
        <v>159749.70000000001</v>
      </c>
      <c r="I52" s="1">
        <f>SUMIFS([1]pearl!Y$4:Y$260,[1]pearl!F$4:F$260,A52,[1]pearl!H$4:H$260,I$3)</f>
        <v>9750</v>
      </c>
      <c r="J52" s="1">
        <f>SUMIFS([1]pearl!Y$4:Y$260,[1]pearl!F$4:F$260,A52,[1]pearl!H$4:H$260,J$3)</f>
        <v>0</v>
      </c>
      <c r="K52" s="1">
        <f>SUMIFS([1]pearl!Y$4:Y$260,[1]pearl!F$4:F$260,A52,[1]pearl!H$4:H$260,K$3)</f>
        <v>0</v>
      </c>
      <c r="L52" s="1">
        <f>SUMIFS([1]pearl!Y$4:Y$260,[1]pearl!F$4:F$260,A52,[1]pearl!H$4:H$260,L$3)</f>
        <v>149999.70000000001</v>
      </c>
      <c r="M52" s="1">
        <f>SUMIFS([1]pearl!Y$4:Y$260,[1]pearl!F$4:F$260,A52,[1]pearl!AB$4:AB$260,M$3)</f>
        <v>0</v>
      </c>
      <c r="N52" s="1">
        <f>SUMIFS([1]pearl!Y$4:Y$260,[1]pearl!F$4:F$260,A52,[1]pearl!AB$4:AB$260,N$3)</f>
        <v>0</v>
      </c>
      <c r="O52" s="1">
        <f>SUMIFS([1]pearl!Y$4:Y$260,[1]pearl!F$4:F$260,A52,[1]pearl!AB$4:AB$260,O$3)</f>
        <v>159749.70000000001</v>
      </c>
    </row>
    <row r="53" spans="1:15">
      <c r="A53" s="27" t="s">
        <v>403</v>
      </c>
      <c r="B53" s="1">
        <f>SUMIF([1]pearl!F$4:F$260,'summary_sub-acti'!A53,[1]pearl!S$4:S$260)</f>
        <v>750</v>
      </c>
      <c r="C53" s="1">
        <f>SUMIF([1]pearl!F$4:F$260,'summary_sub-acti'!A53,[1]pearl!T$4:T$260)</f>
        <v>1500</v>
      </c>
      <c r="D53" s="1">
        <f>SUMIF([1]pearl!F$4:F$260,'summary_sub-acti'!A53,[1]pearl!U$4:U$260)</f>
        <v>750</v>
      </c>
      <c r="E53" s="1">
        <f>SUMIF([1]pearl!F$4:F$260,'summary_sub-acti'!A53,[1]pearl!V$4:V$260)</f>
        <v>750</v>
      </c>
      <c r="F53" s="1">
        <f>SUMIF([1]pearl!F$4:F$260,'summary_sub-acti'!A53,[1]pearl!W$4:W$260)</f>
        <v>0</v>
      </c>
      <c r="G53" s="1">
        <f>SUMIF([1]pearl!F$4:F$260,'summary_sub-acti'!A53,[1]pearl!X$4:X$260)</f>
        <v>750</v>
      </c>
      <c r="H53" s="1">
        <f>SUMIF([1]pearl!F$4:F$260,'summary_sub-acti'!A53,[1]pearl!Y$4:Y$260)</f>
        <v>4500</v>
      </c>
      <c r="I53" s="1">
        <f>SUMIFS([1]pearl!Y$4:Y$260,[1]pearl!F$4:F$260,A53,[1]pearl!H$4:H$260,I$3)</f>
        <v>4500</v>
      </c>
      <c r="J53" s="1">
        <f>SUMIFS([1]pearl!Y$4:Y$260,[1]pearl!F$4:F$260,A53,[1]pearl!H$4:H$260,J$3)</f>
        <v>0</v>
      </c>
      <c r="K53" s="1">
        <f>SUMIFS([1]pearl!Y$4:Y$260,[1]pearl!F$4:F$260,A53,[1]pearl!H$4:H$260,K$3)</f>
        <v>0</v>
      </c>
      <c r="L53" s="1">
        <f>SUMIFS([1]pearl!Y$4:Y$260,[1]pearl!F$4:F$260,A53,[1]pearl!H$4:H$260,L$3)</f>
        <v>0</v>
      </c>
      <c r="M53" s="1">
        <f>SUMIFS([1]pearl!Y$4:Y$260,[1]pearl!F$4:F$260,A53,[1]pearl!AB$4:AB$260,M$3)</f>
        <v>0</v>
      </c>
      <c r="N53" s="1">
        <f>SUMIFS([1]pearl!Y$4:Y$260,[1]pearl!F$4:F$260,A53,[1]pearl!AB$4:AB$260,N$3)</f>
        <v>0</v>
      </c>
      <c r="O53" s="1">
        <f>SUMIFS([1]pearl!Y$4:Y$260,[1]pearl!F$4:F$260,A53,[1]pearl!AB$4:AB$260,O$3)</f>
        <v>4500</v>
      </c>
    </row>
    <row r="54" spans="1:15">
      <c r="A54" s="27" t="s">
        <v>406</v>
      </c>
      <c r="B54" s="1">
        <f>SUMIF([1]pearl!F$4:F$260,'summary_sub-acti'!A54,[1]pearl!S$4:S$260)</f>
        <v>59000</v>
      </c>
      <c r="C54" s="1">
        <f>SUMIF([1]pearl!F$4:F$260,'summary_sub-acti'!A54,[1]pearl!T$4:T$260)</f>
        <v>34500</v>
      </c>
      <c r="D54" s="1">
        <f>SUMIF([1]pearl!F$4:F$260,'summary_sub-acti'!A54,[1]pearl!U$4:U$260)</f>
        <v>21000</v>
      </c>
      <c r="E54" s="1">
        <f>SUMIF([1]pearl!F$4:F$260,'summary_sub-acti'!A54,[1]pearl!V$4:V$260)</f>
        <v>39000</v>
      </c>
      <c r="F54" s="1">
        <f>SUMIF([1]pearl!F$4:F$260,'summary_sub-acti'!A54,[1]pearl!W$4:W$260)</f>
        <v>21000</v>
      </c>
      <c r="G54" s="1">
        <f>SUMIF([1]pearl!F$4:F$260,'summary_sub-acti'!A54,[1]pearl!X$4:X$260)</f>
        <v>28400</v>
      </c>
      <c r="H54" s="1">
        <f>SUMIF([1]pearl!F$4:F$260,'summary_sub-acti'!A54,[1]pearl!Y$4:Y$260)</f>
        <v>202900</v>
      </c>
      <c r="I54" s="1">
        <f>SUMIFS([1]pearl!Y$4:Y$260,[1]pearl!F$4:F$260,A54,[1]pearl!H$4:H$260,I$3)</f>
        <v>202900</v>
      </c>
      <c r="J54" s="1">
        <f>SUMIFS([1]pearl!Y$4:Y$260,[1]pearl!F$4:F$260,A54,[1]pearl!H$4:H$260,J$3)</f>
        <v>0</v>
      </c>
      <c r="K54" s="1">
        <f>SUMIFS([1]pearl!Y$4:Y$260,[1]pearl!F$4:F$260,A54,[1]pearl!H$4:H$260,K$3)</f>
        <v>0</v>
      </c>
      <c r="L54" s="1">
        <f>SUMIFS([1]pearl!Y$4:Y$260,[1]pearl!F$4:F$260,A54,[1]pearl!H$4:H$260,L$3)</f>
        <v>0</v>
      </c>
      <c r="M54" s="1">
        <f>SUMIFS([1]pearl!Y$4:Y$260,[1]pearl!F$4:F$260,A54,[1]pearl!AB$4:AB$260,M$3)</f>
        <v>202900</v>
      </c>
      <c r="N54" s="1">
        <f>SUMIFS([1]pearl!Y$4:Y$260,[1]pearl!F$4:F$260,A54,[1]pearl!AB$4:AB$260,N$3)</f>
        <v>0</v>
      </c>
      <c r="O54" s="1">
        <f>SUMIFS([1]pearl!Y$4:Y$260,[1]pearl!F$4:F$260,A54,[1]pearl!AB$4:AB$260,O$3)</f>
        <v>0</v>
      </c>
    </row>
    <row r="55" spans="1:15">
      <c r="A55" s="27" t="s">
        <v>415</v>
      </c>
      <c r="B55" s="1">
        <f>SUMIF([1]pearl!F$4:F$260,'summary_sub-acti'!A55,[1]pearl!S$4:S$260)</f>
        <v>0</v>
      </c>
      <c r="C55" s="1">
        <f>SUMIF([1]pearl!F$4:F$260,'summary_sub-acti'!A55,[1]pearl!T$4:T$260)</f>
        <v>21750</v>
      </c>
      <c r="D55" s="1">
        <f>SUMIF([1]pearl!F$4:F$260,'summary_sub-acti'!A55,[1]pearl!U$4:U$260)</f>
        <v>21750</v>
      </c>
      <c r="E55" s="1">
        <f>SUMIF([1]pearl!F$4:F$260,'summary_sub-acti'!A55,[1]pearl!V$4:V$260)</f>
        <v>21750</v>
      </c>
      <c r="F55" s="1">
        <f>SUMIF([1]pearl!F$4:F$260,'summary_sub-acti'!A55,[1]pearl!W$4:W$260)</f>
        <v>20400</v>
      </c>
      <c r="G55" s="1">
        <f>SUMIF([1]pearl!F$4:F$260,'summary_sub-acti'!A55,[1]pearl!X$4:X$260)</f>
        <v>19350.150000000001</v>
      </c>
      <c r="H55" s="1">
        <f>SUMIF([1]pearl!F$4:F$260,'summary_sub-acti'!A55,[1]pearl!Y$4:Y$260)</f>
        <v>105000.15</v>
      </c>
      <c r="I55" s="1">
        <f>SUMIFS([1]pearl!Y$4:Y$260,[1]pearl!F$4:F$260,A55,[1]pearl!H$4:H$260,I$3)</f>
        <v>30000</v>
      </c>
      <c r="J55" s="1">
        <f>SUMIFS([1]pearl!Y$4:Y$260,[1]pearl!F$4:F$260,A55,[1]pearl!H$4:H$260,J$3)</f>
        <v>0</v>
      </c>
      <c r="K55" s="1">
        <f>SUMIFS([1]pearl!Y$4:Y$260,[1]pearl!F$4:F$260,A55,[1]pearl!H$4:H$260,K$3)</f>
        <v>0</v>
      </c>
      <c r="L55" s="1">
        <f>SUMIFS([1]pearl!Y$4:Y$260,[1]pearl!F$4:F$260,A55,[1]pearl!H$4:H$260,L$3)</f>
        <v>75000.149999999994</v>
      </c>
      <c r="M55" s="1">
        <f>SUMIFS([1]pearl!Y$4:Y$260,[1]pearl!F$4:F$260,A55,[1]pearl!AB$4:AB$260,M$3)</f>
        <v>0</v>
      </c>
      <c r="N55" s="1">
        <f>SUMIFS([1]pearl!Y$4:Y$260,[1]pearl!F$4:F$260,A55,[1]pearl!AB$4:AB$260,N$3)</f>
        <v>0</v>
      </c>
      <c r="O55" s="1">
        <f>SUMIFS([1]pearl!Y$4:Y$260,[1]pearl!F$4:F$260,A55,[1]pearl!AB$4:AB$260,O$3)</f>
        <v>105000.15</v>
      </c>
    </row>
    <row r="56" spans="1:15">
      <c r="A56" s="27" t="s">
        <v>420</v>
      </c>
      <c r="B56" s="1">
        <f>SUMIF([1]pearl!F$4:F$260,'summary_sub-acti'!A56,[1]pearl!S$4:S$260)</f>
        <v>122840</v>
      </c>
      <c r="C56" s="1">
        <f>SUMIF([1]pearl!F$4:F$260,'summary_sub-acti'!A56,[1]pearl!T$4:T$260)</f>
        <v>155840</v>
      </c>
      <c r="D56" s="1">
        <f>SUMIF([1]pearl!F$4:F$260,'summary_sub-acti'!A56,[1]pearl!U$4:U$260)</f>
        <v>131770</v>
      </c>
      <c r="E56" s="1">
        <f>SUMIF([1]pearl!F$4:F$260,'summary_sub-acti'!A56,[1]pearl!V$4:V$260)</f>
        <v>128770</v>
      </c>
      <c r="F56" s="1">
        <f>SUMIF([1]pearl!F$4:F$260,'summary_sub-acti'!A56,[1]pearl!W$4:W$260)</f>
        <v>106570</v>
      </c>
      <c r="G56" s="1">
        <f>SUMIF([1]pearl!F$4:F$260,'summary_sub-acti'!A56,[1]pearl!X$4:X$260)</f>
        <v>70270</v>
      </c>
      <c r="H56" s="1">
        <f>SUMIF([1]pearl!F$4:F$260,'summary_sub-acti'!A56,[1]pearl!Y$4:Y$260)</f>
        <v>716060</v>
      </c>
      <c r="I56" s="1">
        <f>SUMIFS([1]pearl!Y$4:Y$260,[1]pearl!F$4:F$260,A56,[1]pearl!H$4:H$260,I$3)</f>
        <v>716060</v>
      </c>
      <c r="J56" s="1">
        <f>SUMIFS([1]pearl!Y$4:Y$260,[1]pearl!F$4:F$260,A56,[1]pearl!H$4:H$260,J$3)</f>
        <v>0</v>
      </c>
      <c r="K56" s="1">
        <f>SUMIFS([1]pearl!Y$4:Y$260,[1]pearl!F$4:F$260,A56,[1]pearl!H$4:H$260,K$3)</f>
        <v>0</v>
      </c>
      <c r="L56" s="1">
        <f>SUMIFS([1]pearl!Y$4:Y$260,[1]pearl!F$4:F$260,A56,[1]pearl!H$4:H$260,L$3)</f>
        <v>0</v>
      </c>
      <c r="M56" s="1">
        <f>SUMIFS([1]pearl!Y$4:Y$260,[1]pearl!F$4:F$260,A56,[1]pearl!AB$4:AB$260,M$3)</f>
        <v>716060</v>
      </c>
      <c r="N56" s="1">
        <f>SUMIFS([1]pearl!Y$4:Y$260,[1]pearl!F$4:F$260,A56,[1]pearl!AB$4:AB$260,N$3)</f>
        <v>0</v>
      </c>
      <c r="O56" s="1">
        <f>SUMIFS([1]pearl!Y$4:Y$260,[1]pearl!F$4:F$260,A56,[1]pearl!AB$4:AB$260,O$3)</f>
        <v>0</v>
      </c>
    </row>
    <row r="57" spans="1:15">
      <c r="A57" s="27" t="s">
        <v>433</v>
      </c>
      <c r="B57" s="1">
        <f>SUMIF([1]pearl!F$4:F$260,'summary_sub-acti'!A57,[1]pearl!S$4:S$260)</f>
        <v>0</v>
      </c>
      <c r="C57" s="1">
        <f>SUMIF([1]pearl!F$4:F$260,'summary_sub-acti'!A57,[1]pearl!T$4:T$260)</f>
        <v>20000</v>
      </c>
      <c r="D57" s="1">
        <f>SUMIF([1]pearl!F$4:F$260,'summary_sub-acti'!A57,[1]pearl!U$4:U$260)</f>
        <v>6000</v>
      </c>
      <c r="E57" s="1">
        <f>SUMIF([1]pearl!F$4:F$260,'summary_sub-acti'!A57,[1]pearl!V$4:V$260)</f>
        <v>6000</v>
      </c>
      <c r="F57" s="1">
        <f>SUMIF([1]pearl!F$4:F$260,'summary_sub-acti'!A57,[1]pearl!W$4:W$260)</f>
        <v>6000</v>
      </c>
      <c r="G57" s="1">
        <f>SUMIF([1]pearl!F$4:F$260,'summary_sub-acti'!A57,[1]pearl!X$4:X$260)</f>
        <v>6000</v>
      </c>
      <c r="H57" s="1">
        <f>SUMIF([1]pearl!F$4:F$260,'summary_sub-acti'!A57,[1]pearl!Y$4:Y$260)</f>
        <v>44000</v>
      </c>
      <c r="I57" s="1">
        <f>SUMIFS([1]pearl!Y$4:Y$260,[1]pearl!F$4:F$260,A57,[1]pearl!H$4:H$260,I$3)</f>
        <v>44000</v>
      </c>
      <c r="J57" s="1">
        <f>SUMIFS([1]pearl!Y$4:Y$260,[1]pearl!F$4:F$260,A57,[1]pearl!H$4:H$260,J$3)</f>
        <v>0</v>
      </c>
      <c r="K57" s="1">
        <f>SUMIFS([1]pearl!Y$4:Y$260,[1]pearl!F$4:F$260,A57,[1]pearl!H$4:H$260,K$3)</f>
        <v>0</v>
      </c>
      <c r="L57" s="1">
        <f>SUMIFS([1]pearl!Y$4:Y$260,[1]pearl!F$4:F$260,A57,[1]pearl!H$4:H$260,L$3)</f>
        <v>0</v>
      </c>
      <c r="M57" s="1">
        <f>SUMIFS([1]pearl!Y$4:Y$260,[1]pearl!F$4:F$260,A57,[1]pearl!AB$4:AB$260,M$3)</f>
        <v>0</v>
      </c>
      <c r="N57" s="1">
        <f>SUMIFS([1]pearl!Y$4:Y$260,[1]pearl!F$4:F$260,A57,[1]pearl!AB$4:AB$260,N$3)</f>
        <v>0</v>
      </c>
      <c r="O57" s="1">
        <f>SUMIFS([1]pearl!Y$4:Y$260,[1]pearl!F$4:F$260,A57,[1]pearl!AB$4:AB$260,O$3)</f>
        <v>44000</v>
      </c>
    </row>
    <row r="58" spans="1:15">
      <c r="A58" s="27" t="s">
        <v>436</v>
      </c>
      <c r="B58" s="1">
        <f>SUMIF([1]pearl!F$4:F$260,'summary_sub-acti'!A58,[1]pearl!S$4:S$260)</f>
        <v>0</v>
      </c>
      <c r="C58" s="1">
        <f>SUMIF([1]pearl!F$4:F$260,'summary_sub-acti'!A58,[1]pearl!T$4:T$260)</f>
        <v>12500</v>
      </c>
      <c r="D58" s="1">
        <f>SUMIF([1]pearl!F$4:F$260,'summary_sub-acti'!A58,[1]pearl!U$4:U$260)</f>
        <v>12500</v>
      </c>
      <c r="E58" s="1">
        <f>SUMIF([1]pearl!F$4:F$260,'summary_sub-acti'!A58,[1]pearl!V$4:V$260)</f>
        <v>12500</v>
      </c>
      <c r="F58" s="1">
        <f>SUMIF([1]pearl!F$4:F$260,'summary_sub-acti'!A58,[1]pearl!W$4:W$260)</f>
        <v>12500</v>
      </c>
      <c r="G58" s="1">
        <f>SUMIF([1]pearl!F$4:F$260,'summary_sub-acti'!A58,[1]pearl!X$4:X$260)</f>
        <v>12500</v>
      </c>
      <c r="H58" s="1">
        <f>SUMIF([1]pearl!F$4:F$260,'summary_sub-acti'!A58,[1]pearl!Y$4:Y$260)</f>
        <v>62500</v>
      </c>
      <c r="I58" s="1">
        <f>SUMIFS([1]pearl!Y$4:Y$260,[1]pearl!F$4:F$260,A58,[1]pearl!H$4:H$260,I$3)</f>
        <v>62500</v>
      </c>
      <c r="J58" s="1">
        <f>SUMIFS([1]pearl!Y$4:Y$260,[1]pearl!F$4:F$260,A58,[1]pearl!H$4:H$260,J$3)</f>
        <v>0</v>
      </c>
      <c r="K58" s="1">
        <f>SUMIFS([1]pearl!Y$4:Y$260,[1]pearl!F$4:F$260,A58,[1]pearl!H$4:H$260,K$3)</f>
        <v>0</v>
      </c>
      <c r="L58" s="1">
        <f>SUMIFS([1]pearl!Y$4:Y$260,[1]pearl!F$4:F$260,A58,[1]pearl!H$4:H$260,L$3)</f>
        <v>0</v>
      </c>
      <c r="M58" s="1">
        <f>SUMIFS([1]pearl!Y$4:Y$260,[1]pearl!F$4:F$260,A58,[1]pearl!AB$4:AB$260,M$3)</f>
        <v>0</v>
      </c>
      <c r="N58" s="1">
        <f>SUMIFS([1]pearl!Y$4:Y$260,[1]pearl!F$4:F$260,A58,[1]pearl!AB$4:AB$260,N$3)</f>
        <v>0</v>
      </c>
      <c r="O58" s="1">
        <f>SUMIFS([1]pearl!Y$4:Y$260,[1]pearl!F$4:F$260,A58,[1]pearl!AB$4:AB$260,O$3)</f>
        <v>62500</v>
      </c>
    </row>
    <row r="59" spans="1:15">
      <c r="A59" s="27" t="s">
        <v>439</v>
      </c>
      <c r="B59" s="1">
        <f>SUMIF([1]pearl!F$4:F$260,'summary_sub-acti'!A59,[1]pearl!S$4:S$260)</f>
        <v>272420</v>
      </c>
      <c r="C59" s="1">
        <f>SUMIF([1]pearl!F$4:F$260,'summary_sub-acti'!A59,[1]pearl!T$4:T$260)</f>
        <v>194420</v>
      </c>
      <c r="D59" s="1">
        <f>SUMIF([1]pearl!F$4:F$260,'summary_sub-acti'!A59,[1]pearl!U$4:U$260)</f>
        <v>141000</v>
      </c>
      <c r="E59" s="1">
        <f>SUMIF([1]pearl!F$4:F$260,'summary_sub-acti'!A59,[1]pearl!V$4:V$260)</f>
        <v>150920</v>
      </c>
      <c r="F59" s="1">
        <f>SUMIF([1]pearl!F$4:F$260,'summary_sub-acti'!A59,[1]pearl!W$4:W$260)</f>
        <v>81000</v>
      </c>
      <c r="G59" s="1">
        <f>SUMIF([1]pearl!F$4:F$260,'summary_sub-acti'!A59,[1]pearl!X$4:X$260)</f>
        <v>226220</v>
      </c>
      <c r="H59" s="1">
        <f>SUMIF([1]pearl!F$4:F$260,'summary_sub-acti'!A59,[1]pearl!Y$4:Y$260)</f>
        <v>1065980</v>
      </c>
      <c r="I59" s="1">
        <f>SUMIFS([1]pearl!Y$4:Y$260,[1]pearl!F$4:F$260,A59,[1]pearl!H$4:H$260,I$3)</f>
        <v>1065980</v>
      </c>
      <c r="J59" s="1">
        <f>SUMIFS([1]pearl!Y$4:Y$260,[1]pearl!F$4:F$260,A59,[1]pearl!H$4:H$260,J$3)</f>
        <v>0</v>
      </c>
      <c r="K59" s="1">
        <f>SUMIFS([1]pearl!Y$4:Y$260,[1]pearl!F$4:F$260,A59,[1]pearl!H$4:H$260,K$3)</f>
        <v>0</v>
      </c>
      <c r="L59" s="1">
        <f>SUMIFS([1]pearl!Y$4:Y$260,[1]pearl!F$4:F$260,A59,[1]pearl!H$4:H$260,L$3)</f>
        <v>0</v>
      </c>
      <c r="M59" s="1">
        <f>SUMIFS([1]pearl!Y$4:Y$260,[1]pearl!F$4:F$260,A59,[1]pearl!AB$4:AB$260,M$3)</f>
        <v>1065980</v>
      </c>
      <c r="N59" s="1">
        <f>SUMIFS([1]pearl!Y$4:Y$260,[1]pearl!F$4:F$260,A59,[1]pearl!AB$4:AB$260,N$3)</f>
        <v>0</v>
      </c>
      <c r="O59" s="1">
        <f>SUMIFS([1]pearl!Y$4:Y$260,[1]pearl!F$4:F$260,A59,[1]pearl!AB$4:AB$260,O$3)</f>
        <v>0</v>
      </c>
    </row>
    <row r="60" spans="1:15">
      <c r="A60" s="27" t="s">
        <v>448</v>
      </c>
      <c r="B60" s="1">
        <f>SUMIF([1]pearl!F$4:F$260,'summary_sub-acti'!A60,[1]pearl!S$4:S$260)</f>
        <v>359790</v>
      </c>
      <c r="C60" s="1">
        <f>SUMIF([1]pearl!F$4:F$260,'summary_sub-acti'!A60,[1]pearl!T$4:T$260)</f>
        <v>357540</v>
      </c>
      <c r="D60" s="1">
        <f>SUMIF([1]pearl!F$4:F$260,'summary_sub-acti'!A60,[1]pearl!U$4:U$260)</f>
        <v>342540</v>
      </c>
      <c r="E60" s="1">
        <f>SUMIF([1]pearl!F$4:F$260,'summary_sub-acti'!A60,[1]pearl!V$4:V$260)</f>
        <v>342540</v>
      </c>
      <c r="F60" s="1">
        <f>SUMIF([1]pearl!F$4:F$260,'summary_sub-acti'!A60,[1]pearl!W$4:W$260)</f>
        <v>342540</v>
      </c>
      <c r="G60" s="1">
        <f>SUMIF([1]pearl!F$4:F$260,'summary_sub-acti'!A60,[1]pearl!X$4:X$260)</f>
        <v>295540</v>
      </c>
      <c r="H60" s="1">
        <f>SUMIF([1]pearl!F$4:F$260,'summary_sub-acti'!A60,[1]pearl!Y$4:Y$260)</f>
        <v>2040490</v>
      </c>
      <c r="I60" s="1">
        <f>SUMIFS([1]pearl!Y$4:Y$260,[1]pearl!F$4:F$260,A60,[1]pearl!H$4:H$260,I$3)</f>
        <v>1711450</v>
      </c>
      <c r="J60" s="1">
        <f>SUMIFS([1]pearl!Y$4:Y$260,[1]pearl!F$4:F$260,A60,[1]pearl!H$4:H$260,J$3)</f>
        <v>0</v>
      </c>
      <c r="K60" s="1">
        <f>SUMIFS([1]pearl!Y$4:Y$260,[1]pearl!F$4:F$260,A60,[1]pearl!H$4:H$260,K$3)</f>
        <v>254520</v>
      </c>
      <c r="L60" s="1">
        <f>SUMIFS([1]pearl!Y$4:Y$260,[1]pearl!F$4:F$260,A60,[1]pearl!H$4:H$260,L$3)</f>
        <v>74520</v>
      </c>
      <c r="M60" s="1">
        <f>SUMIFS([1]pearl!Y$4:Y$260,[1]pearl!F$4:F$260,A60,[1]pearl!AB$4:AB$260,M$3)</f>
        <v>1711450</v>
      </c>
      <c r="N60" s="1">
        <f>SUMIFS([1]pearl!Y$4:Y$260,[1]pearl!F$4:F$260,A60,[1]pearl!AB$4:AB$260,N$3)</f>
        <v>254520</v>
      </c>
      <c r="O60" s="1">
        <f>SUMIFS([1]pearl!Y$4:Y$260,[1]pearl!F$4:F$260,A60,[1]pearl!AB$4:AB$260,O$3)</f>
        <v>74520</v>
      </c>
    </row>
    <row r="61" spans="1:15">
      <c r="A61" s="2" t="s">
        <v>828</v>
      </c>
      <c r="B61" s="2">
        <f>SUM(B4:B11)</f>
        <v>529482.5</v>
      </c>
      <c r="C61" s="2">
        <f>SUM(C4:C11)</f>
        <v>894182.5</v>
      </c>
      <c r="D61" s="2">
        <f t="shared" ref="D61:O61" si="0">SUM(D4:D11)</f>
        <v>659250.5</v>
      </c>
      <c r="E61" s="2">
        <f t="shared" si="0"/>
        <v>470250.5</v>
      </c>
      <c r="F61" s="2">
        <f t="shared" si="0"/>
        <v>434482.5</v>
      </c>
      <c r="G61" s="2">
        <f t="shared" si="0"/>
        <v>408717.5</v>
      </c>
      <c r="H61" s="2">
        <f t="shared" si="0"/>
        <v>3396366</v>
      </c>
      <c r="I61" s="2">
        <f t="shared" si="0"/>
        <v>2976366</v>
      </c>
      <c r="J61" s="2">
        <f t="shared" si="0"/>
        <v>120000</v>
      </c>
      <c r="K61" s="2">
        <f t="shared" si="0"/>
        <v>300000</v>
      </c>
      <c r="L61" s="2">
        <f t="shared" si="0"/>
        <v>0</v>
      </c>
      <c r="M61" s="2">
        <f t="shared" si="0"/>
        <v>2042866</v>
      </c>
      <c r="N61" s="2">
        <f t="shared" si="0"/>
        <v>1353500</v>
      </c>
      <c r="O61" s="2">
        <f t="shared" si="0"/>
        <v>0</v>
      </c>
    </row>
    <row r="62" spans="1:15">
      <c r="A62" s="3" t="s">
        <v>829</v>
      </c>
      <c r="B62" s="3">
        <f>SUM(B12:B45)</f>
        <v>3543445</v>
      </c>
      <c r="C62" s="3">
        <f t="shared" ref="C62:O62" si="1">SUM(C12:C45)</f>
        <v>9318710</v>
      </c>
      <c r="D62" s="3">
        <f t="shared" si="1"/>
        <v>7928805</v>
      </c>
      <c r="E62" s="3">
        <f t="shared" si="1"/>
        <v>4562080</v>
      </c>
      <c r="F62" s="3">
        <f t="shared" si="1"/>
        <v>4210522.5</v>
      </c>
      <c r="G62" s="3">
        <f t="shared" si="1"/>
        <v>3979597.2</v>
      </c>
      <c r="H62" s="3">
        <f t="shared" si="1"/>
        <v>33543159.699999999</v>
      </c>
      <c r="I62" s="3">
        <f t="shared" si="1"/>
        <v>28247680</v>
      </c>
      <c r="J62" s="3">
        <f t="shared" si="1"/>
        <v>550000</v>
      </c>
      <c r="K62" s="3">
        <f t="shared" si="1"/>
        <v>2920480</v>
      </c>
      <c r="L62" s="3">
        <f t="shared" si="1"/>
        <v>1824999.7</v>
      </c>
      <c r="M62" s="3">
        <f t="shared" si="1"/>
        <v>20057915</v>
      </c>
      <c r="N62" s="3">
        <f t="shared" si="1"/>
        <v>7515945</v>
      </c>
      <c r="O62" s="3">
        <f t="shared" si="1"/>
        <v>5969299.7000000002</v>
      </c>
    </row>
    <row r="63" spans="1:15">
      <c r="A63" s="4" t="s">
        <v>830</v>
      </c>
      <c r="B63" s="4">
        <f>SUM(B46:B58)</f>
        <v>348805</v>
      </c>
      <c r="C63" s="4">
        <f t="shared" ref="C63:O63" si="2">SUM(C46:C58)</f>
        <v>667875</v>
      </c>
      <c r="D63" s="4">
        <f t="shared" si="2"/>
        <v>515635</v>
      </c>
      <c r="E63" s="4">
        <f t="shared" si="2"/>
        <v>524535</v>
      </c>
      <c r="F63" s="4">
        <f t="shared" si="2"/>
        <v>388235</v>
      </c>
      <c r="G63" s="4">
        <f t="shared" si="2"/>
        <v>359150.13</v>
      </c>
      <c r="H63" s="4">
        <f t="shared" si="2"/>
        <v>2804235.13</v>
      </c>
      <c r="I63" s="4">
        <f t="shared" si="2"/>
        <v>2230505</v>
      </c>
      <c r="J63" s="4">
        <f t="shared" si="2"/>
        <v>0</v>
      </c>
      <c r="K63" s="4">
        <f t="shared" si="2"/>
        <v>215000</v>
      </c>
      <c r="L63" s="4">
        <f t="shared" si="2"/>
        <v>358730.13</v>
      </c>
      <c r="M63" s="4">
        <f t="shared" si="2"/>
        <v>1719305</v>
      </c>
      <c r="N63" s="4">
        <f t="shared" si="2"/>
        <v>291200</v>
      </c>
      <c r="O63" s="4">
        <f t="shared" si="2"/>
        <v>793730.13</v>
      </c>
    </row>
    <row r="64" spans="1:15" s="68" customFormat="1">
      <c r="A64" s="51" t="s">
        <v>439</v>
      </c>
      <c r="B64" s="51">
        <f>B59</f>
        <v>272420</v>
      </c>
      <c r="C64" s="51">
        <f t="shared" ref="C64:O65" si="3">C59</f>
        <v>194420</v>
      </c>
      <c r="D64" s="51">
        <f t="shared" si="3"/>
        <v>141000</v>
      </c>
      <c r="E64" s="51">
        <f t="shared" si="3"/>
        <v>150920</v>
      </c>
      <c r="F64" s="51">
        <f t="shared" si="3"/>
        <v>81000</v>
      </c>
      <c r="G64" s="51">
        <f t="shared" si="3"/>
        <v>226220</v>
      </c>
      <c r="H64" s="51">
        <f t="shared" si="3"/>
        <v>1065980</v>
      </c>
      <c r="I64" s="51">
        <f t="shared" si="3"/>
        <v>1065980</v>
      </c>
      <c r="J64" s="51">
        <f t="shared" si="3"/>
        <v>0</v>
      </c>
      <c r="K64" s="51">
        <f t="shared" si="3"/>
        <v>0</v>
      </c>
      <c r="L64" s="51">
        <f t="shared" si="3"/>
        <v>0</v>
      </c>
      <c r="M64" s="51">
        <f t="shared" si="3"/>
        <v>1065980</v>
      </c>
      <c r="N64" s="51">
        <f t="shared" si="3"/>
        <v>0</v>
      </c>
      <c r="O64" s="51">
        <f t="shared" si="3"/>
        <v>0</v>
      </c>
    </row>
    <row r="65" spans="1:15">
      <c r="A65" s="6" t="s">
        <v>448</v>
      </c>
      <c r="B65" s="6">
        <f>B60</f>
        <v>359790</v>
      </c>
      <c r="C65" s="6">
        <f t="shared" si="3"/>
        <v>357540</v>
      </c>
      <c r="D65" s="6">
        <f t="shared" si="3"/>
        <v>342540</v>
      </c>
      <c r="E65" s="6">
        <f t="shared" si="3"/>
        <v>342540</v>
      </c>
      <c r="F65" s="6">
        <f t="shared" si="3"/>
        <v>342540</v>
      </c>
      <c r="G65" s="6">
        <f t="shared" si="3"/>
        <v>295540</v>
      </c>
      <c r="H65" s="6">
        <f t="shared" si="3"/>
        <v>2040490</v>
      </c>
      <c r="I65" s="6">
        <f t="shared" si="3"/>
        <v>1711450</v>
      </c>
      <c r="J65" s="6">
        <f t="shared" si="3"/>
        <v>0</v>
      </c>
      <c r="K65" s="6">
        <f t="shared" si="3"/>
        <v>254520</v>
      </c>
      <c r="L65" s="6">
        <f t="shared" si="3"/>
        <v>74520</v>
      </c>
      <c r="M65" s="6">
        <f t="shared" si="3"/>
        <v>1711450</v>
      </c>
      <c r="N65" s="6">
        <f t="shared" si="3"/>
        <v>254520</v>
      </c>
      <c r="O65" s="6">
        <f t="shared" si="3"/>
        <v>74520</v>
      </c>
    </row>
    <row r="66" spans="1:15">
      <c r="A66" s="5" t="s">
        <v>831</v>
      </c>
      <c r="B66" s="5">
        <f>SUM(B61:B65)</f>
        <v>5053942.5</v>
      </c>
      <c r="C66" s="5">
        <f t="shared" ref="C66:G66" si="4">SUM(C61:C65)</f>
        <v>11432727.5</v>
      </c>
      <c r="D66" s="5">
        <f t="shared" si="4"/>
        <v>9587230.5</v>
      </c>
      <c r="E66" s="5">
        <f t="shared" si="4"/>
        <v>6050325.5</v>
      </c>
      <c r="F66" s="5">
        <f t="shared" si="4"/>
        <v>5456780</v>
      </c>
      <c r="G66" s="5">
        <f t="shared" si="4"/>
        <v>5269224.83</v>
      </c>
      <c r="H66" s="5">
        <f>SUM(H61:H65)</f>
        <v>42850230.830000006</v>
      </c>
      <c r="I66" s="5">
        <f>SUM(I61:I65)</f>
        <v>36231981</v>
      </c>
      <c r="J66" s="5">
        <f t="shared" ref="J66:O66" si="5">SUM(J61:J65)</f>
        <v>670000</v>
      </c>
      <c r="K66" s="5">
        <f t="shared" si="5"/>
        <v>3690000</v>
      </c>
      <c r="L66" s="5">
        <f t="shared" si="5"/>
        <v>2258249.83</v>
      </c>
      <c r="M66" s="5">
        <f t="shared" si="5"/>
        <v>26597516</v>
      </c>
      <c r="N66" s="5">
        <f t="shared" si="5"/>
        <v>9415165</v>
      </c>
      <c r="O66" s="5">
        <f t="shared" si="5"/>
        <v>6837549.8300000001</v>
      </c>
    </row>
    <row r="67" spans="1:15">
      <c r="A67" s="8" t="s">
        <v>832</v>
      </c>
      <c r="B67" s="8"/>
      <c r="C67" s="8"/>
      <c r="D67" s="8"/>
      <c r="E67" s="8"/>
      <c r="F67" s="8"/>
      <c r="G67" s="8"/>
      <c r="H67" s="12"/>
      <c r="I67" s="12"/>
      <c r="J67" s="12"/>
      <c r="K67" s="12"/>
      <c r="L67" s="12"/>
      <c r="M67" s="12">
        <f>M66-J66</f>
        <v>25927516</v>
      </c>
      <c r="N67" s="12">
        <f t="shared" ref="N67:O67" si="6">N66-K66</f>
        <v>5725165</v>
      </c>
      <c r="O67" s="12">
        <f t="shared" si="6"/>
        <v>4579300</v>
      </c>
    </row>
    <row r="68" spans="1:15">
      <c r="A68" s="10" t="s">
        <v>833</v>
      </c>
      <c r="B68" s="10"/>
      <c r="C68" s="10"/>
      <c r="D68" s="10"/>
      <c r="E68" s="10"/>
      <c r="F68" s="10"/>
      <c r="G68" s="10"/>
      <c r="H68" s="11">
        <f>H66-42850231</f>
        <v>-0.16999999433755875</v>
      </c>
      <c r="I68" s="11">
        <f>I66-36231981</f>
        <v>0</v>
      </c>
      <c r="J68" s="11">
        <f>J66-670000</f>
        <v>0</v>
      </c>
      <c r="K68" s="11">
        <f>K66-3690000</f>
        <v>0</v>
      </c>
      <c r="L68" s="11">
        <f>L66-2258250</f>
        <v>-0.16999999992549419</v>
      </c>
      <c r="M68" s="11">
        <f>M66-26020486</f>
        <v>577030</v>
      </c>
      <c r="N68" s="11">
        <f>N66-9598960</f>
        <v>-183795</v>
      </c>
      <c r="O68" s="11">
        <f>O66-7230785</f>
        <v>-393235.16999999993</v>
      </c>
    </row>
    <row r="69" spans="1:15">
      <c r="I69" s="15"/>
    </row>
  </sheetData>
  <mergeCells count="4">
    <mergeCell ref="A2:A3"/>
    <mergeCell ref="B2:G2"/>
    <mergeCell ref="I2:L2"/>
    <mergeCell ref="M2:O2"/>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48E588-7FCD-4625-ACF8-E2AA11F1C805}"/>
</file>

<file path=customXml/itemProps2.xml><?xml version="1.0" encoding="utf-8"?>
<ds:datastoreItem xmlns:ds="http://schemas.openxmlformats.org/officeDocument/2006/customXml" ds:itemID="{61A68E83-4527-4788-8A92-54EFE116D708}"/>
</file>

<file path=customXml/itemProps3.xml><?xml version="1.0" encoding="utf-8"?>
<ds:datastoreItem xmlns:ds="http://schemas.openxmlformats.org/officeDocument/2006/customXml" ds:itemID="{D8E3C968-0DBA-47A3-B1CC-714BD2168E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Proyuth LY</dc:creator>
  <cp:keywords/>
  <dc:description/>
  <cp:lastModifiedBy>Marc Dumas-Johansen</cp:lastModifiedBy>
  <cp:revision/>
  <dcterms:created xsi:type="dcterms:W3CDTF">2022-06-05T04:06:12Z</dcterms:created>
  <dcterms:modified xsi:type="dcterms:W3CDTF">2022-08-08T03:22:42Z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