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"/>
    </mc:Choice>
  </mc:AlternateContent>
  <xr:revisionPtr revIDLastSave="0" documentId="13_ncr:1_{8E1599CF-A182-499F-B3DD-4BAB1247FFAA}" xr6:coauthVersionLast="47" xr6:coauthVersionMax="47" xr10:uidLastSave="{00000000-0000-0000-0000-000000000000}"/>
  <bookViews>
    <workbookView xWindow="-120" yWindow="-120" windowWidth="20730" windowHeight="11160" firstSheet="1" activeTab="1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2" l="1"/>
  <c r="C65" i="2"/>
  <c r="C64" i="2"/>
  <c r="C66" i="32"/>
  <c r="C65" i="32"/>
  <c r="C64" i="32"/>
  <c r="C66" i="33"/>
  <c r="C65" i="33"/>
  <c r="C64" i="33"/>
  <c r="C66" i="34"/>
  <c r="C65" i="34"/>
  <c r="C64" i="34"/>
  <c r="C66" i="35"/>
  <c r="C64" i="35"/>
  <c r="B30" i="31"/>
  <c r="B29" i="31"/>
  <c r="B63" i="31"/>
  <c r="B62" i="31"/>
  <c r="B96" i="31"/>
  <c r="B95" i="31"/>
  <c r="B129" i="31"/>
  <c r="B128" i="31"/>
  <c r="B161" i="31"/>
  <c r="B162" i="31"/>
  <c r="I14" i="1"/>
  <c r="H14" i="1"/>
  <c r="G14" i="1"/>
  <c r="F14" i="1"/>
  <c r="E14" i="1"/>
  <c r="I13" i="1"/>
  <c r="H13" i="1"/>
  <c r="E37" i="34" s="1"/>
  <c r="G13" i="1"/>
  <c r="F13" i="1"/>
  <c r="G37" i="32" s="1"/>
  <c r="E13" i="1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L37" i="34"/>
  <c r="T37" i="34"/>
  <c r="AB37" i="34"/>
  <c r="E37" i="33"/>
  <c r="F37" i="33"/>
  <c r="G37" i="33"/>
  <c r="H37" i="33"/>
  <c r="I37" i="33"/>
  <c r="J37" i="33"/>
  <c r="K37" i="33"/>
  <c r="L37" i="33"/>
  <c r="M37" i="33"/>
  <c r="N37" i="33"/>
  <c r="O37" i="33"/>
  <c r="P37" i="33"/>
  <c r="Q37" i="33"/>
  <c r="R37" i="33"/>
  <c r="S37" i="33"/>
  <c r="T37" i="33"/>
  <c r="U37" i="33"/>
  <c r="V37" i="33"/>
  <c r="W37" i="33"/>
  <c r="X37" i="33"/>
  <c r="Y37" i="33"/>
  <c r="Z37" i="33"/>
  <c r="AA37" i="33"/>
  <c r="AB37" i="33"/>
  <c r="AC37" i="33"/>
  <c r="AD37" i="33"/>
  <c r="AE37" i="33"/>
  <c r="AF37" i="33"/>
  <c r="AG37" i="33"/>
  <c r="AH37" i="33"/>
  <c r="D37" i="33"/>
  <c r="F37" i="32"/>
  <c r="H37" i="32"/>
  <c r="J37" i="32"/>
  <c r="L37" i="32"/>
  <c r="N37" i="32"/>
  <c r="P37" i="32"/>
  <c r="R37" i="32"/>
  <c r="T37" i="32"/>
  <c r="V37" i="32"/>
  <c r="X37" i="32"/>
  <c r="Z37" i="32"/>
  <c r="AB37" i="32"/>
  <c r="AD37" i="32"/>
  <c r="AF37" i="32"/>
  <c r="AH37" i="3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D37" i="2"/>
  <c r="C34" i="2"/>
  <c r="C34" i="32"/>
  <c r="C34" i="33"/>
  <c r="C34" i="34"/>
  <c r="E37" i="35"/>
  <c r="F37" i="35"/>
  <c r="G37" i="35"/>
  <c r="H37" i="35"/>
  <c r="I37" i="35"/>
  <c r="J37" i="35"/>
  <c r="K37" i="35"/>
  <c r="L37" i="35"/>
  <c r="M37" i="35"/>
  <c r="N37" i="35"/>
  <c r="O37" i="35"/>
  <c r="P37" i="35"/>
  <c r="Q37" i="35"/>
  <c r="R37" i="35"/>
  <c r="S37" i="35"/>
  <c r="T37" i="35"/>
  <c r="U37" i="35"/>
  <c r="V37" i="35"/>
  <c r="W37" i="35"/>
  <c r="X37" i="35"/>
  <c r="Y37" i="35"/>
  <c r="Z37" i="35"/>
  <c r="AA37" i="35"/>
  <c r="AB37" i="35"/>
  <c r="AC37" i="35"/>
  <c r="AD37" i="35"/>
  <c r="AE37" i="35"/>
  <c r="AF37" i="35"/>
  <c r="AG37" i="35"/>
  <c r="AH37" i="35"/>
  <c r="D37" i="35"/>
  <c r="C152" i="31"/>
  <c r="C119" i="31"/>
  <c r="C86" i="31"/>
  <c r="C53" i="31"/>
  <c r="AB150" i="31"/>
  <c r="AA150" i="31"/>
  <c r="Z150" i="31"/>
  <c r="Y150" i="31"/>
  <c r="X150" i="31"/>
  <c r="W150" i="31"/>
  <c r="V150" i="31"/>
  <c r="U150" i="31"/>
  <c r="T150" i="31"/>
  <c r="S150" i="31"/>
  <c r="R150" i="31"/>
  <c r="Q150" i="31"/>
  <c r="P150" i="31"/>
  <c r="O150" i="31"/>
  <c r="N150" i="31"/>
  <c r="M150" i="31"/>
  <c r="L150" i="31"/>
  <c r="K150" i="31"/>
  <c r="J150" i="31"/>
  <c r="I150" i="31"/>
  <c r="H150" i="31"/>
  <c r="G150" i="31"/>
  <c r="F150" i="31"/>
  <c r="E150" i="31"/>
  <c r="D150" i="31"/>
  <c r="AC150" i="31" s="1"/>
  <c r="AB117" i="31"/>
  <c r="AA117" i="31"/>
  <c r="Z117" i="31"/>
  <c r="Y117" i="31"/>
  <c r="X117" i="31"/>
  <c r="W117" i="31"/>
  <c r="V117" i="3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AB84" i="31"/>
  <c r="AA84" i="31"/>
  <c r="Z84" i="31"/>
  <c r="Y84" i="31"/>
  <c r="X84" i="31"/>
  <c r="W84" i="31"/>
  <c r="V84" i="31"/>
  <c r="U84" i="31"/>
  <c r="T84" i="31"/>
  <c r="S84" i="31"/>
  <c r="R84" i="31"/>
  <c r="Q84" i="31"/>
  <c r="P84" i="31"/>
  <c r="O84" i="31"/>
  <c r="N84" i="31"/>
  <c r="M84" i="31"/>
  <c r="L84" i="31"/>
  <c r="K84" i="31"/>
  <c r="J84" i="31"/>
  <c r="I84" i="31"/>
  <c r="H84" i="31"/>
  <c r="G84" i="31"/>
  <c r="F84" i="31"/>
  <c r="E84" i="31"/>
  <c r="D84" i="31"/>
  <c r="AB51" i="31"/>
  <c r="AA51" i="31"/>
  <c r="Z51" i="31"/>
  <c r="Y51" i="31"/>
  <c r="X51" i="31"/>
  <c r="W51" i="31"/>
  <c r="V51" i="31"/>
  <c r="U51" i="31"/>
  <c r="T51" i="31"/>
  <c r="S51" i="31"/>
  <c r="R51" i="31"/>
  <c r="Q51" i="31"/>
  <c r="P51" i="31"/>
  <c r="O51" i="31"/>
  <c r="N51" i="31"/>
  <c r="M51" i="31"/>
  <c r="L51" i="31"/>
  <c r="K51" i="31"/>
  <c r="J51" i="31"/>
  <c r="I51" i="31"/>
  <c r="H51" i="31"/>
  <c r="G51" i="31"/>
  <c r="F51" i="31"/>
  <c r="E51" i="31"/>
  <c r="D51" i="31"/>
  <c r="E18" i="31"/>
  <c r="F18" i="31"/>
  <c r="G18" i="31"/>
  <c r="H18" i="31"/>
  <c r="I18" i="31"/>
  <c r="J18" i="31"/>
  <c r="K18" i="31"/>
  <c r="L18" i="31"/>
  <c r="M18" i="31"/>
  <c r="N18" i="31"/>
  <c r="O18" i="31"/>
  <c r="P18" i="31"/>
  <c r="Q18" i="31"/>
  <c r="R18" i="31"/>
  <c r="S18" i="31"/>
  <c r="T18" i="31"/>
  <c r="U18" i="31"/>
  <c r="V18" i="31"/>
  <c r="W18" i="31"/>
  <c r="X18" i="31"/>
  <c r="Y18" i="31"/>
  <c r="Z18" i="31"/>
  <c r="AA18" i="31"/>
  <c r="AB18" i="31"/>
  <c r="D18" i="31"/>
  <c r="AG37" i="32" l="1"/>
  <c r="AC37" i="32"/>
  <c r="Y37" i="32"/>
  <c r="U37" i="32"/>
  <c r="Q37" i="32"/>
  <c r="M37" i="32"/>
  <c r="I37" i="32"/>
  <c r="E37" i="32"/>
  <c r="AF37" i="34"/>
  <c r="P37" i="34"/>
  <c r="D37" i="32"/>
  <c r="AE37" i="32"/>
  <c r="AA37" i="32"/>
  <c r="W37" i="32"/>
  <c r="S37" i="32"/>
  <c r="O37" i="32"/>
  <c r="K37" i="32"/>
  <c r="X37" i="34"/>
  <c r="H37" i="34"/>
  <c r="D37" i="34"/>
  <c r="AE37" i="34"/>
  <c r="AA37" i="34"/>
  <c r="W37" i="34"/>
  <c r="S37" i="34"/>
  <c r="O37" i="34"/>
  <c r="K37" i="34"/>
  <c r="G37" i="34"/>
  <c r="AC84" i="31"/>
  <c r="AH37" i="34"/>
  <c r="AD37" i="34"/>
  <c r="Z37" i="34"/>
  <c r="V37" i="34"/>
  <c r="R37" i="34"/>
  <c r="N37" i="34"/>
  <c r="J37" i="34"/>
  <c r="F37" i="34"/>
  <c r="AG37" i="34"/>
  <c r="AC37" i="34"/>
  <c r="Y37" i="34"/>
  <c r="U37" i="34"/>
  <c r="Q37" i="34"/>
  <c r="M37" i="34"/>
  <c r="I37" i="34"/>
  <c r="AC18" i="31"/>
  <c r="AC51" i="31"/>
  <c r="AC117" i="31"/>
  <c r="Y5" i="38"/>
  <c r="Z5" i="38" s="1"/>
  <c r="Y12" i="38"/>
  <c r="X144" i="31" s="1"/>
  <c r="X12" i="31" l="1"/>
  <c r="X45" i="31"/>
  <c r="X78" i="31"/>
  <c r="X111" i="31"/>
  <c r="AA5" i="38"/>
  <c r="Z12" i="38"/>
  <c r="E5" i="38"/>
  <c r="F5" i="38" s="1"/>
  <c r="Y12" i="31" l="1"/>
  <c r="Y78" i="31"/>
  <c r="Y144" i="31"/>
  <c r="Y111" i="31"/>
  <c r="Y45" i="31"/>
  <c r="AA12" i="38"/>
  <c r="AB5" i="38"/>
  <c r="E12" i="38"/>
  <c r="G5" i="38"/>
  <c r="F12" i="38"/>
  <c r="E78" i="31" l="1"/>
  <c r="E12" i="31"/>
  <c r="E111" i="31"/>
  <c r="E144" i="31"/>
  <c r="E45" i="31"/>
  <c r="Z12" i="31"/>
  <c r="Z144" i="31"/>
  <c r="Z111" i="31"/>
  <c r="Z78" i="31"/>
  <c r="Z45" i="31"/>
  <c r="D111" i="31"/>
  <c r="D12" i="31"/>
  <c r="D78" i="31"/>
  <c r="D45" i="31"/>
  <c r="D144" i="31"/>
  <c r="AC5" i="38"/>
  <c r="AC12" i="38" s="1"/>
  <c r="AB12" i="38"/>
  <c r="H5" i="38"/>
  <c r="G12" i="38"/>
  <c r="AB12" i="31" l="1"/>
  <c r="AB144" i="31"/>
  <c r="AB111" i="31"/>
  <c r="AB78" i="31"/>
  <c r="AB45" i="31"/>
  <c r="F144" i="31"/>
  <c r="F111" i="31"/>
  <c r="F78" i="31"/>
  <c r="F45" i="31"/>
  <c r="F12" i="31"/>
  <c r="AA12" i="31"/>
  <c r="AA144" i="31"/>
  <c r="AA111" i="31"/>
  <c r="AA78" i="31"/>
  <c r="AA45" i="31"/>
  <c r="H12" i="38"/>
  <c r="I5" i="38"/>
  <c r="G144" i="31" l="1"/>
  <c r="G111" i="31"/>
  <c r="G78" i="31"/>
  <c r="G45" i="31"/>
  <c r="G12" i="31"/>
  <c r="I12" i="38"/>
  <c r="J5" i="38"/>
  <c r="H12" i="31" l="1"/>
  <c r="H144" i="31"/>
  <c r="H111" i="31"/>
  <c r="H78" i="31"/>
  <c r="H45" i="31"/>
  <c r="K5" i="38"/>
  <c r="J12" i="38"/>
  <c r="I45" i="31" l="1"/>
  <c r="I12" i="31"/>
  <c r="I144" i="31"/>
  <c r="I78" i="31"/>
  <c r="I111" i="31"/>
  <c r="L5" i="38"/>
  <c r="K12" i="38"/>
  <c r="J144" i="31" l="1"/>
  <c r="J111" i="31"/>
  <c r="J78" i="31"/>
  <c r="J45" i="31"/>
  <c r="J12" i="31"/>
  <c r="L12" i="38"/>
  <c r="M5" i="38"/>
  <c r="K12" i="31" l="1"/>
  <c r="K144" i="31"/>
  <c r="K111" i="31"/>
  <c r="K78" i="31"/>
  <c r="K45" i="31"/>
  <c r="M12" i="38"/>
  <c r="N5" i="38"/>
  <c r="L12" i="31" l="1"/>
  <c r="L144" i="31"/>
  <c r="L111" i="31"/>
  <c r="L78" i="31"/>
  <c r="L45" i="31"/>
  <c r="O5" i="38"/>
  <c r="N12" i="38"/>
  <c r="M12" i="31" l="1"/>
  <c r="M111" i="31"/>
  <c r="M45" i="31"/>
  <c r="M144" i="31"/>
  <c r="M78" i="31"/>
  <c r="P5" i="38"/>
  <c r="O12" i="38"/>
  <c r="N144" i="31" l="1"/>
  <c r="N111" i="31"/>
  <c r="N78" i="31"/>
  <c r="N45" i="31"/>
  <c r="N12" i="31"/>
  <c r="P12" i="38"/>
  <c r="Q5" i="38"/>
  <c r="O144" i="31" l="1"/>
  <c r="O111" i="31"/>
  <c r="O78" i="31"/>
  <c r="O45" i="31"/>
  <c r="O12" i="31"/>
  <c r="R5" i="38"/>
  <c r="Q12" i="38"/>
  <c r="P12" i="31" l="1"/>
  <c r="P144" i="31"/>
  <c r="P111" i="31"/>
  <c r="P78" i="31"/>
  <c r="P45" i="31"/>
  <c r="S5" i="38"/>
  <c r="R12" i="38"/>
  <c r="Q12" i="31" l="1"/>
  <c r="Q144" i="31"/>
  <c r="Q111" i="31"/>
  <c r="Q78" i="31"/>
  <c r="Q45" i="31"/>
  <c r="T5" i="38"/>
  <c r="S12" i="38"/>
  <c r="R144" i="31" l="1"/>
  <c r="R111" i="31"/>
  <c r="R78" i="31"/>
  <c r="R45" i="31"/>
  <c r="R12" i="31"/>
  <c r="T12" i="38"/>
  <c r="U5" i="38"/>
  <c r="S144" i="31" l="1"/>
  <c r="S111" i="31"/>
  <c r="S78" i="31"/>
  <c r="S45" i="31"/>
  <c r="S12" i="31"/>
  <c r="U12" i="38"/>
  <c r="V5" i="38"/>
  <c r="T12" i="31" l="1"/>
  <c r="T144" i="31"/>
  <c r="T111" i="31"/>
  <c r="T78" i="31"/>
  <c r="T45" i="31"/>
  <c r="W5" i="38"/>
  <c r="V12" i="38"/>
  <c r="U12" i="31" l="1"/>
  <c r="U144" i="31"/>
  <c r="U111" i="31"/>
  <c r="U78" i="31"/>
  <c r="U45" i="31"/>
  <c r="X5" i="38"/>
  <c r="W12" i="38"/>
  <c r="V144" i="31" l="1"/>
  <c r="V111" i="31"/>
  <c r="V78" i="31"/>
  <c r="V45" i="31"/>
  <c r="V12" i="31"/>
  <c r="X12" i="38"/>
  <c r="W144" i="31" l="1"/>
  <c r="AC144" i="31" s="1"/>
  <c r="W111" i="31"/>
  <c r="AC111" i="31" s="1"/>
  <c r="W78" i="31"/>
  <c r="AC78" i="31" s="1"/>
  <c r="W45" i="31"/>
  <c r="AC45" i="31" s="1"/>
  <c r="W12" i="31"/>
  <c r="AC12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D70" i="33" s="1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25" i="35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5" i="35" l="1"/>
  <c r="C47" i="35"/>
  <c r="C40" i="35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G76" i="32" l="1"/>
  <c r="C42" i="35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7" i="35" s="1"/>
  <c r="H75" i="35"/>
  <c r="G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 s="1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AA151" i="31" l="1"/>
  <c r="AA152" i="31" s="1"/>
  <c r="W151" i="31"/>
  <c r="W152" i="31" s="1"/>
  <c r="S151" i="31"/>
  <c r="S152" i="31" s="1"/>
  <c r="O151" i="31"/>
  <c r="O152" i="31" s="1"/>
  <c r="K151" i="31"/>
  <c r="K152" i="31" s="1"/>
  <c r="G151" i="31"/>
  <c r="G152" i="31" s="1"/>
  <c r="Y118" i="31"/>
  <c r="Y119" i="31" s="1"/>
  <c r="U118" i="31"/>
  <c r="U119" i="31" s="1"/>
  <c r="Q118" i="31"/>
  <c r="Q119" i="31" s="1"/>
  <c r="M118" i="31"/>
  <c r="M119" i="31" s="1"/>
  <c r="I118" i="31"/>
  <c r="I119" i="31" s="1"/>
  <c r="E118" i="31"/>
  <c r="AA85" i="31"/>
  <c r="AA86" i="31" s="1"/>
  <c r="W85" i="31"/>
  <c r="W86" i="31" s="1"/>
  <c r="S85" i="31"/>
  <c r="S86" i="31" s="1"/>
  <c r="O85" i="31"/>
  <c r="O86" i="31" s="1"/>
  <c r="K85" i="31"/>
  <c r="K86" i="31" s="1"/>
  <c r="G85" i="31"/>
  <c r="G86" i="31" s="1"/>
  <c r="Y52" i="31"/>
  <c r="Y53" i="31" s="1"/>
  <c r="U52" i="31"/>
  <c r="U53" i="31" s="1"/>
  <c r="Q52" i="31"/>
  <c r="Q53" i="31" s="1"/>
  <c r="AB151" i="31"/>
  <c r="AB152" i="31" s="1"/>
  <c r="V151" i="31"/>
  <c r="V152" i="31" s="1"/>
  <c r="Q151" i="31"/>
  <c r="Q152" i="31" s="1"/>
  <c r="L151" i="31"/>
  <c r="L152" i="31" s="1"/>
  <c r="F151" i="31"/>
  <c r="F152" i="31" s="1"/>
  <c r="AB118" i="31"/>
  <c r="AB119" i="31" s="1"/>
  <c r="W118" i="31"/>
  <c r="W119" i="31" s="1"/>
  <c r="R118" i="31"/>
  <c r="R119" i="31" s="1"/>
  <c r="L118" i="31"/>
  <c r="L119" i="31" s="1"/>
  <c r="G118" i="31"/>
  <c r="G119" i="31" s="1"/>
  <c r="AB85" i="31"/>
  <c r="AB86" i="31" s="1"/>
  <c r="V85" i="31"/>
  <c r="V86" i="31" s="1"/>
  <c r="Q85" i="31"/>
  <c r="Q86" i="31" s="1"/>
  <c r="L85" i="31"/>
  <c r="L86" i="31" s="1"/>
  <c r="F85" i="31"/>
  <c r="F86" i="31" s="1"/>
  <c r="AB52" i="31"/>
  <c r="AB53" i="31" s="1"/>
  <c r="W52" i="31"/>
  <c r="W53" i="31" s="1"/>
  <c r="R52" i="31"/>
  <c r="R53" i="31" s="1"/>
  <c r="M52" i="31"/>
  <c r="M53" i="31" s="1"/>
  <c r="I52" i="31"/>
  <c r="I53" i="31" s="1"/>
  <c r="E52" i="31"/>
  <c r="Y151" i="31"/>
  <c r="Y152" i="31" s="1"/>
  <c r="N151" i="31"/>
  <c r="N152" i="31" s="1"/>
  <c r="D151" i="31"/>
  <c r="D152" i="31" s="1"/>
  <c r="T118" i="31"/>
  <c r="T119" i="31" s="1"/>
  <c r="J118" i="31"/>
  <c r="J119" i="31" s="1"/>
  <c r="Y85" i="31"/>
  <c r="Y86" i="31" s="1"/>
  <c r="N85" i="31"/>
  <c r="N86" i="31" s="1"/>
  <c r="D85" i="31"/>
  <c r="D86" i="31" s="1"/>
  <c r="Z52" i="31"/>
  <c r="Z53" i="31" s="1"/>
  <c r="O52" i="31"/>
  <c r="O53" i="31" s="1"/>
  <c r="G52" i="31"/>
  <c r="G53" i="31" s="1"/>
  <c r="Z151" i="31"/>
  <c r="Z152" i="31" s="1"/>
  <c r="U151" i="31"/>
  <c r="U152" i="31" s="1"/>
  <c r="P151" i="31"/>
  <c r="P152" i="31" s="1"/>
  <c r="J151" i="31"/>
  <c r="J152" i="31" s="1"/>
  <c r="E151" i="31"/>
  <c r="AA118" i="31"/>
  <c r="AA119" i="31" s="1"/>
  <c r="V118" i="31"/>
  <c r="V119" i="31" s="1"/>
  <c r="P118" i="31"/>
  <c r="P119" i="31" s="1"/>
  <c r="K118" i="31"/>
  <c r="K119" i="31" s="1"/>
  <c r="F118" i="31"/>
  <c r="F119" i="31" s="1"/>
  <c r="Z85" i="31"/>
  <c r="Z86" i="31" s="1"/>
  <c r="U85" i="31"/>
  <c r="U86" i="31" s="1"/>
  <c r="P85" i="31"/>
  <c r="P86" i="31" s="1"/>
  <c r="J85" i="31"/>
  <c r="J86" i="31" s="1"/>
  <c r="E85" i="31"/>
  <c r="AA52" i="31"/>
  <c r="AA53" i="31" s="1"/>
  <c r="V52" i="31"/>
  <c r="V53" i="31" s="1"/>
  <c r="P52" i="31"/>
  <c r="P53" i="31" s="1"/>
  <c r="L52" i="31"/>
  <c r="L53" i="31" s="1"/>
  <c r="H52" i="31"/>
  <c r="H53" i="31" s="1"/>
  <c r="D52" i="31"/>
  <c r="D53" i="31" s="1"/>
  <c r="T151" i="31"/>
  <c r="T152" i="31" s="1"/>
  <c r="I151" i="31"/>
  <c r="I152" i="31" s="1"/>
  <c r="Z118" i="31"/>
  <c r="Z119" i="31" s="1"/>
  <c r="O118" i="31"/>
  <c r="O119" i="31" s="1"/>
  <c r="D118" i="31"/>
  <c r="D119" i="31" s="1"/>
  <c r="T85" i="31"/>
  <c r="T86" i="31" s="1"/>
  <c r="I85" i="31"/>
  <c r="I86" i="31" s="1"/>
  <c r="T52" i="31"/>
  <c r="T53" i="31" s="1"/>
  <c r="K52" i="31"/>
  <c r="K53" i="31" s="1"/>
  <c r="X151" i="31"/>
  <c r="X152" i="31" s="1"/>
  <c r="H118" i="31"/>
  <c r="H119" i="31" s="1"/>
  <c r="M85" i="31"/>
  <c r="M86" i="31" s="1"/>
  <c r="S52" i="31"/>
  <c r="S53" i="31" s="1"/>
  <c r="S118" i="31"/>
  <c r="S119" i="31" s="1"/>
  <c r="J52" i="31"/>
  <c r="J53" i="31" s="1"/>
  <c r="N118" i="31"/>
  <c r="N119" i="31" s="1"/>
  <c r="R85" i="31"/>
  <c r="R86" i="31" s="1"/>
  <c r="F52" i="31"/>
  <c r="F53" i="31" s="1"/>
  <c r="R151" i="31"/>
  <c r="R152" i="31" s="1"/>
  <c r="X118" i="31"/>
  <c r="X119" i="31" s="1"/>
  <c r="H85" i="31"/>
  <c r="H86" i="31" s="1"/>
  <c r="N52" i="31"/>
  <c r="N53" i="31" s="1"/>
  <c r="M151" i="31"/>
  <c r="M152" i="31" s="1"/>
  <c r="X85" i="31"/>
  <c r="X86" i="31" s="1"/>
  <c r="H151" i="31"/>
  <c r="H152" i="31" s="1"/>
  <c r="X52" i="31"/>
  <c r="X53" i="31" s="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85" i="31" l="1"/>
  <c r="AC86" i="31" s="1"/>
  <c r="E86" i="31"/>
  <c r="AC118" i="31"/>
  <c r="AC119" i="31" s="1"/>
  <c r="E119" i="31"/>
  <c r="AC151" i="31"/>
  <c r="AC152" i="31" s="1"/>
  <c r="E152" i="31"/>
  <c r="AC52" i="31"/>
  <c r="AC53" i="31" s="1"/>
  <c r="E53" i="31"/>
  <c r="AC16" i="36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8" i="37"/>
  <c r="Z49" i="37" s="1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AC17" i="36"/>
  <c r="AC7" i="36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Z37" i="36"/>
  <c r="Z4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C37" i="36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C67" i="2" l="1"/>
  <c r="C67" i="34"/>
  <c r="C67" i="33"/>
  <c r="C67" i="32"/>
  <c r="AB45" i="36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D46" i="33"/>
  <c r="D25" i="34"/>
  <c r="D95" i="34"/>
  <c r="D94" i="32"/>
  <c r="D46" i="32"/>
  <c r="D95" i="35"/>
  <c r="D25" i="35"/>
  <c r="D40" i="34"/>
  <c r="D46" i="34"/>
  <c r="D94" i="34"/>
  <c r="D46" i="35"/>
  <c r="D40" i="35"/>
  <c r="D94" i="35"/>
  <c r="D96" i="35" s="1"/>
  <c r="D98" i="35" s="1"/>
  <c r="D100" i="35" s="1"/>
  <c r="D101" i="35" s="1"/>
  <c r="D102" i="35" s="1"/>
  <c r="C67" i="35"/>
  <c r="D40" i="32" l="1"/>
  <c r="C65" i="35"/>
  <c r="D40" i="33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D42" i="33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112" i="33" l="1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D65" i="33" l="1"/>
  <c r="D67" i="33"/>
  <c r="D65" i="32"/>
  <c r="D67" i="32"/>
  <c r="D67" i="34"/>
  <c r="D65" i="34"/>
  <c r="U35" i="36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5"/>
  <c r="E95" i="35"/>
  <c r="E25" i="35"/>
  <c r="E25" i="34"/>
  <c r="E95" i="34"/>
  <c r="E40" i="33"/>
  <c r="E94" i="33"/>
  <c r="E46" i="33"/>
  <c r="Y37" i="36"/>
  <c r="E94" i="32"/>
  <c r="E46" i="32"/>
  <c r="E40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E96" i="35" l="1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E67" i="33" l="1"/>
  <c r="E65" i="33"/>
  <c r="E65" i="32"/>
  <c r="E67" i="32"/>
  <c r="E67" i="34"/>
  <c r="E65" i="34"/>
  <c r="F30" i="32"/>
  <c r="F47" i="32" s="1"/>
  <c r="F30" i="33"/>
  <c r="F47" i="33" s="1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J79" i="35"/>
  <c r="K80" i="35" s="1"/>
  <c r="J79" i="32"/>
  <c r="K79" i="32" s="1"/>
  <c r="L79" i="32" s="1"/>
  <c r="F94" i="35"/>
  <c r="F46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F46" i="34"/>
  <c r="F40" i="34"/>
  <c r="F94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F40" i="35" l="1"/>
  <c r="E65" i="35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M80" i="33" s="1"/>
  <c r="F27" i="35"/>
  <c r="F28" i="35" s="1"/>
  <c r="F24" i="35"/>
  <c r="F42" i="35" s="1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79" i="33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F112" i="34" l="1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F67" i="33" l="1"/>
  <c r="F65" i="33"/>
  <c r="F67" i="32"/>
  <c r="F65" i="32"/>
  <c r="F67" i="34"/>
  <c r="F65" i="34"/>
  <c r="G30" i="32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5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G95" i="32"/>
  <c r="G25" i="32"/>
  <c r="O80" i="34"/>
  <c r="G94" i="33"/>
  <c r="G46" i="33"/>
  <c r="G40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G40" i="34" l="1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0" i="34" s="1"/>
  <c r="H47" i="34" s="1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G67" i="34" l="1"/>
  <c r="G65" i="34"/>
  <c r="G67" i="33"/>
  <c r="G65" i="33"/>
  <c r="G65" i="32"/>
  <c r="G67" i="32"/>
  <c r="S82" i="34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5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K89" i="32"/>
  <c r="S82" i="35"/>
  <c r="T82" i="35" s="1"/>
  <c r="U83" i="35" s="1"/>
  <c r="H46" i="34"/>
  <c r="H40" i="34"/>
  <c r="H94" i="34"/>
  <c r="T80" i="32"/>
  <c r="T79" i="32"/>
  <c r="O86" i="35"/>
  <c r="H94" i="32"/>
  <c r="H46" i="32"/>
  <c r="H40" i="32"/>
  <c r="M85" i="33"/>
  <c r="N86" i="33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H40" i="33" l="1"/>
  <c r="G5" i="36"/>
  <c r="G7" i="37"/>
  <c r="S5" i="36"/>
  <c r="S7" i="37"/>
  <c r="T5" i="36"/>
  <c r="T7" i="37"/>
  <c r="H5" i="36"/>
  <c r="H7" i="37"/>
  <c r="I5" i="36"/>
  <c r="I7" i="37"/>
  <c r="N5" i="36"/>
  <c r="N7" i="37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2" i="33" s="1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I32" i="34" l="1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H65" i="33" l="1"/>
  <c r="H67" i="33"/>
  <c r="I30" i="35"/>
  <c r="I47" i="35" s="1"/>
  <c r="I30" i="33"/>
  <c r="I47" i="33" s="1"/>
  <c r="I30" i="32"/>
  <c r="I47" i="32" s="1"/>
  <c r="I30" i="34"/>
  <c r="I47" i="34" s="1"/>
  <c r="I34" i="32"/>
  <c r="I34" i="35"/>
  <c r="H67" i="35" s="1"/>
  <c r="I34" i="34"/>
  <c r="Q86" i="33"/>
  <c r="J32" i="32"/>
  <c r="J31" i="32"/>
  <c r="J32" i="35"/>
  <c r="J31" i="35"/>
  <c r="J32" i="34"/>
  <c r="J31" i="34"/>
  <c r="J32" i="33"/>
  <c r="J31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8" i="34"/>
  <c r="P86" i="33"/>
  <c r="J38" i="33"/>
  <c r="J34" i="33" s="1"/>
  <c r="J28" i="33"/>
  <c r="J26" i="33"/>
  <c r="I94" i="32"/>
  <c r="I40" i="32"/>
  <c r="I46" i="32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I94" i="34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I40" i="35" l="1"/>
  <c r="H65" i="32"/>
  <c r="H67" i="32"/>
  <c r="I65" i="32"/>
  <c r="I67" i="32"/>
  <c r="I67" i="34"/>
  <c r="I65" i="34"/>
  <c r="I65" i="33"/>
  <c r="I67" i="33"/>
  <c r="H67" i="34"/>
  <c r="H65" i="34"/>
  <c r="I40" i="34"/>
  <c r="I42" i="34" s="1"/>
  <c r="I46" i="34"/>
  <c r="J30" i="33"/>
  <c r="J47" i="33" s="1"/>
  <c r="J30" i="35"/>
  <c r="J47" i="35" s="1"/>
  <c r="I46" i="35"/>
  <c r="I57" i="35" s="1"/>
  <c r="H65" i="35"/>
  <c r="I43" i="35"/>
  <c r="I94" i="35"/>
  <c r="I96" i="35" s="1"/>
  <c r="I98" i="35" s="1"/>
  <c r="I100" i="35" s="1"/>
  <c r="K32" i="32"/>
  <c r="K31" i="32"/>
  <c r="K32" i="34"/>
  <c r="K31" i="34"/>
  <c r="K32" i="35"/>
  <c r="K31" i="35"/>
  <c r="K32" i="33"/>
  <c r="K31" i="33"/>
  <c r="I65" i="35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M91" i="34" s="1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55" i="32"/>
  <c r="I57" i="32"/>
  <c r="I48" i="32"/>
  <c r="K38" i="33"/>
  <c r="K34" i="33" s="1"/>
  <c r="J67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53" i="35"/>
  <c r="I42" i="32"/>
  <c r="J94" i="33"/>
  <c r="J46" i="33"/>
  <c r="R86" i="32"/>
  <c r="R85" i="32"/>
  <c r="K38" i="32"/>
  <c r="K34" i="32" s="1"/>
  <c r="J67" i="32" s="1"/>
  <c r="K26" i="32"/>
  <c r="K28" i="32"/>
  <c r="U85" i="33"/>
  <c r="U86" i="33"/>
  <c r="J46" i="32"/>
  <c r="J94" i="32"/>
  <c r="K28" i="34"/>
  <c r="K38" i="34"/>
  <c r="K34" i="34" s="1"/>
  <c r="J67" i="34" s="1"/>
  <c r="K26" i="34"/>
  <c r="N89" i="35"/>
  <c r="J94" i="35"/>
  <c r="J46" i="35"/>
  <c r="J40" i="35"/>
  <c r="I67" i="35"/>
  <c r="L92" i="32"/>
  <c r="L71" i="32" s="1"/>
  <c r="L97" i="32" s="1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94" i="34"/>
  <c r="J96" i="34" s="1"/>
  <c r="J98" i="34" s="1"/>
  <c r="J100" i="34" s="1"/>
  <c r="J101" i="34" s="1"/>
  <c r="J102" i="34" s="1"/>
  <c r="J46" i="34"/>
  <c r="T85" i="34"/>
  <c r="T86" i="34"/>
  <c r="X83" i="35"/>
  <c r="X82" i="35"/>
  <c r="I43" i="34"/>
  <c r="S86" i="33"/>
  <c r="I43" i="32"/>
  <c r="J95" i="33"/>
  <c r="J45" i="33"/>
  <c r="J24" i="33"/>
  <c r="J43" i="33" s="1"/>
  <c r="B19" i="30"/>
  <c r="B16" i="30"/>
  <c r="I55" i="35" l="1"/>
  <c r="I48" i="35"/>
  <c r="J40" i="32"/>
  <c r="J42" i="32" s="1"/>
  <c r="J40" i="33"/>
  <c r="J42" i="33" s="1"/>
  <c r="J40" i="34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K30" i="32"/>
  <c r="K47" i="32" s="1"/>
  <c r="I112" i="33"/>
  <c r="I108" i="33"/>
  <c r="Y83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J42" i="34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K67" i="33" s="1"/>
  <c r="W80" i="33"/>
  <c r="W79" i="33"/>
  <c r="L26" i="34"/>
  <c r="L28" i="34"/>
  <c r="L38" i="34"/>
  <c r="L34" i="34" s="1"/>
  <c r="K67" i="34" s="1"/>
  <c r="K46" i="32"/>
  <c r="K94" i="32"/>
  <c r="S85" i="32"/>
  <c r="V86" i="35"/>
  <c r="V85" i="35"/>
  <c r="K94" i="33"/>
  <c r="K46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K95" i="32"/>
  <c r="K45" i="32"/>
  <c r="K24" i="32"/>
  <c r="K53" i="32" s="1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K67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L30" i="34" l="1"/>
  <c r="L47" i="34" s="1"/>
  <c r="K40" i="34"/>
  <c r="K40" i="35"/>
  <c r="K42" i="35" s="1"/>
  <c r="L30" i="33"/>
  <c r="L47" i="33" s="1"/>
  <c r="K40" i="32"/>
  <c r="K53" i="35"/>
  <c r="K53" i="34"/>
  <c r="K40" i="33"/>
  <c r="K42" i="33" s="1"/>
  <c r="L30" i="35"/>
  <c r="L47" i="35" s="1"/>
  <c r="AA82" i="32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40" i="32"/>
  <c r="L94" i="32"/>
  <c r="L46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L67" i="34" s="1"/>
  <c r="M26" i="34"/>
  <c r="M28" i="34"/>
  <c r="L45" i="35"/>
  <c r="L95" i="35"/>
  <c r="L24" i="35"/>
  <c r="L53" i="35" s="1"/>
  <c r="I103" i="35"/>
  <c r="I104" i="35" s="1"/>
  <c r="I112" i="35"/>
  <c r="I110" i="35"/>
  <c r="I108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94" i="33"/>
  <c r="L46" i="33"/>
  <c r="L45" i="32"/>
  <c r="L24" i="32"/>
  <c r="L43" i="32" s="1"/>
  <c r="L95" i="32"/>
  <c r="M38" i="32"/>
  <c r="M34" i="32" s="1"/>
  <c r="L67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M38" i="33"/>
  <c r="M34" i="33" s="1"/>
  <c r="L67" i="33" s="1"/>
  <c r="M26" i="33"/>
  <c r="M28" i="33"/>
  <c r="L40" i="35"/>
  <c r="L94" i="35"/>
  <c r="L46" i="35"/>
  <c r="L43" i="35"/>
  <c r="K67" i="35"/>
  <c r="D18" i="30"/>
  <c r="C43" i="2"/>
  <c r="C94" i="2"/>
  <c r="C40" i="2"/>
  <c r="C42" i="2" s="1"/>
  <c r="C71" i="2"/>
  <c r="L40" i="33" l="1"/>
  <c r="M30" i="33"/>
  <c r="M47" i="33" s="1"/>
  <c r="M30" i="32"/>
  <c r="M47" i="32" s="1"/>
  <c r="AB82" i="32"/>
  <c r="AB83" i="32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M67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M67" i="32" s="1"/>
  <c r="N28" i="32"/>
  <c r="N26" i="32"/>
  <c r="L42" i="33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M67" i="34" s="1"/>
  <c r="N26" i="34"/>
  <c r="N28" i="34"/>
  <c r="W85" i="34"/>
  <c r="W86" i="34"/>
  <c r="X86" i="33"/>
  <c r="X85" i="33"/>
  <c r="AA80" i="32"/>
  <c r="AA79" i="32"/>
  <c r="L42" i="32"/>
  <c r="M95" i="33"/>
  <c r="M45" i="33"/>
  <c r="M24" i="33"/>
  <c r="M53" i="33" s="1"/>
  <c r="L48" i="34"/>
  <c r="L55" i="34"/>
  <c r="L57" i="34"/>
  <c r="P91" i="34"/>
  <c r="Q91" i="34" s="1"/>
  <c r="Q70" i="34" s="1"/>
  <c r="M46" i="32"/>
  <c r="M94" i="32"/>
  <c r="M40" i="32"/>
  <c r="L48" i="33"/>
  <c r="L57" i="33"/>
  <c r="L55" i="33"/>
  <c r="L112" i="35"/>
  <c r="M94" i="33"/>
  <c r="M46" i="33"/>
  <c r="M40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L112" i="34"/>
  <c r="L108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M40" i="34"/>
  <c r="L55" i="32"/>
  <c r="L57" i="32"/>
  <c r="L48" i="32"/>
  <c r="L18" i="30"/>
  <c r="H18" i="30"/>
  <c r="C20" i="31"/>
  <c r="C14" i="31"/>
  <c r="L110" i="34" l="1"/>
  <c r="N30" i="32"/>
  <c r="N47" i="32" s="1"/>
  <c r="N30" i="35"/>
  <c r="N47" i="35" s="1"/>
  <c r="M53" i="35"/>
  <c r="M40" i="35"/>
  <c r="M42" i="35" s="1"/>
  <c r="AC82" i="32"/>
  <c r="AC83" i="32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N67" i="34" s="1"/>
  <c r="O28" i="34"/>
  <c r="M112" i="35"/>
  <c r="M110" i="35"/>
  <c r="M108" i="35"/>
  <c r="M103" i="35"/>
  <c r="M104" i="35" s="1"/>
  <c r="O26" i="32"/>
  <c r="O38" i="32"/>
  <c r="O34" i="32" s="1"/>
  <c r="N67" i="32" s="1"/>
  <c r="O28" i="32"/>
  <c r="U88" i="32"/>
  <c r="O38" i="33"/>
  <c r="O34" i="33" s="1"/>
  <c r="N67" i="33" s="1"/>
  <c r="O26" i="33"/>
  <c r="O28" i="33"/>
  <c r="R91" i="34"/>
  <c r="Q70" i="35"/>
  <c r="T89" i="35"/>
  <c r="O28" i="35"/>
  <c r="O26" i="35"/>
  <c r="O38" i="35"/>
  <c r="O34" i="35" s="1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N94" i="33"/>
  <c r="N46" i="33"/>
  <c r="N40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40" i="35"/>
  <c r="N94" i="35"/>
  <c r="M67" i="35"/>
  <c r="M43" i="32"/>
  <c r="N46" i="34"/>
  <c r="N40" i="34"/>
  <c r="N94" i="34"/>
  <c r="N53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53" i="33" s="1"/>
  <c r="N45" i="33"/>
  <c r="F18" i="30"/>
  <c r="J18" i="30"/>
  <c r="C10" i="31"/>
  <c r="D14" i="31"/>
  <c r="O30" i="33" l="1"/>
  <c r="O47" i="33" s="1"/>
  <c r="O30" i="34"/>
  <c r="O47" i="34" s="1"/>
  <c r="M110" i="33"/>
  <c r="AD82" i="32"/>
  <c r="AD83" i="32"/>
  <c r="AE83" i="32"/>
  <c r="M103" i="33"/>
  <c r="M104" i="33" s="1"/>
  <c r="M112" i="33"/>
  <c r="P32" i="34"/>
  <c r="P31" i="34"/>
  <c r="E5" i="36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V89" i="33" s="1"/>
  <c r="N96" i="34"/>
  <c r="N98" i="34" s="1"/>
  <c r="N100" i="34" s="1"/>
  <c r="N101" i="34" s="1"/>
  <c r="N102" i="34" s="1"/>
  <c r="N103" i="34" s="1"/>
  <c r="N104" i="34" s="1"/>
  <c r="T91" i="32"/>
  <c r="T70" i="32" s="1"/>
  <c r="P70" i="33"/>
  <c r="Q91" i="33"/>
  <c r="R92" i="33" s="1"/>
  <c r="R71" i="33" s="1"/>
  <c r="R97" i="33" s="1"/>
  <c r="Q92" i="33"/>
  <c r="Q71" i="33" s="1"/>
  <c r="Q97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40" i="35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40" i="33"/>
  <c r="O94" i="33"/>
  <c r="O45" i="32"/>
  <c r="O24" i="32"/>
  <c r="O53" i="32" s="1"/>
  <c r="O95" i="32"/>
  <c r="Z85" i="35"/>
  <c r="Z86" i="35"/>
  <c r="N57" i="35"/>
  <c r="N48" i="35"/>
  <c r="N55" i="35"/>
  <c r="N42" i="33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O67" i="34" s="1"/>
  <c r="P28" i="34"/>
  <c r="Y86" i="34"/>
  <c r="Y85" i="34"/>
  <c r="AC80" i="32"/>
  <c r="AC79" i="32"/>
  <c r="W85" i="32"/>
  <c r="W86" i="32"/>
  <c r="AA80" i="35"/>
  <c r="AA79" i="35"/>
  <c r="U89" i="35"/>
  <c r="U88" i="35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O67" i="35" s="1"/>
  <c r="P26" i="33"/>
  <c r="P28" i="33"/>
  <c r="P38" i="33"/>
  <c r="P34" i="33" s="1"/>
  <c r="O67" i="33" s="1"/>
  <c r="P26" i="32"/>
  <c r="P38" i="32"/>
  <c r="P34" i="32" s="1"/>
  <c r="O67" i="32" s="1"/>
  <c r="P28" i="32"/>
  <c r="O40" i="34"/>
  <c r="O94" i="34"/>
  <c r="O46" i="34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O45" i="34"/>
  <c r="O95" i="34"/>
  <c r="O24" i="34"/>
  <c r="O53" i="34" s="1"/>
  <c r="Z86" i="33"/>
  <c r="Z85" i="33"/>
  <c r="E7" i="36"/>
  <c r="C22" i="31"/>
  <c r="AC10" i="31"/>
  <c r="C30" i="31"/>
  <c r="C29" i="31"/>
  <c r="C21" i="31"/>
  <c r="P30" i="32" l="1"/>
  <c r="P47" i="32" s="1"/>
  <c r="P30" i="35"/>
  <c r="P47" i="35" s="1"/>
  <c r="P30" i="34"/>
  <c r="P47" i="34" s="1"/>
  <c r="N110" i="34"/>
  <c r="N108" i="34"/>
  <c r="V88" i="33"/>
  <c r="W89" i="33" s="1"/>
  <c r="AE82" i="32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P53" i="35" s="1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34" i="33" s="1"/>
  <c r="P67" i="33" s="1"/>
  <c r="Q28" i="33"/>
  <c r="Q38" i="35"/>
  <c r="Q34" i="35" s="1"/>
  <c r="P67" i="35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P67" i="34" s="1"/>
  <c r="O6" i="30" s="1"/>
  <c r="AA85" i="35"/>
  <c r="AA86" i="35"/>
  <c r="O42" i="33"/>
  <c r="O42" i="35"/>
  <c r="O57" i="32"/>
  <c r="O55" i="32"/>
  <c r="O48" i="32"/>
  <c r="P24" i="32"/>
  <c r="P53" i="32" s="1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0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03" i="32"/>
  <c r="O104" i="32" s="1"/>
  <c r="O112" i="32"/>
  <c r="O108" i="32"/>
  <c r="O110" i="32"/>
  <c r="Q26" i="32"/>
  <c r="Q38" i="32"/>
  <c r="Q34" i="32" s="1"/>
  <c r="P67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Q30" i="34" l="1"/>
  <c r="Q47" i="34" s="1"/>
  <c r="Q30" i="33"/>
  <c r="Q47" i="33" s="1"/>
  <c r="AF82" i="32"/>
  <c r="AF83" i="32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0" i="35" s="1"/>
  <c r="O112" i="34"/>
  <c r="C113" i="34" s="1"/>
  <c r="R6" i="30" s="1"/>
  <c r="O103" i="34"/>
  <c r="O104" i="34" s="1"/>
  <c r="P42" i="35"/>
  <c r="Z88" i="33"/>
  <c r="AA88" i="33" s="1"/>
  <c r="AB89" i="33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V70" i="32"/>
  <c r="Q4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40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R28" i="33"/>
  <c r="R26" i="33"/>
  <c r="P112" i="32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12" i="35"/>
  <c r="P108" i="35"/>
  <c r="Q95" i="34"/>
  <c r="Q45" i="34"/>
  <c r="Q24" i="34"/>
  <c r="Q43" i="34" s="1"/>
  <c r="Y85" i="32"/>
  <c r="Y86" i="32"/>
  <c r="R26" i="35"/>
  <c r="R28" i="35"/>
  <c r="R38" i="35"/>
  <c r="R34" i="35" s="1"/>
  <c r="Q94" i="33"/>
  <c r="Q40" i="33"/>
  <c r="Q46" i="33"/>
  <c r="P42" i="32"/>
  <c r="P48" i="33"/>
  <c r="P57" i="33"/>
  <c r="P55" i="33"/>
  <c r="AC80" i="34"/>
  <c r="AC79" i="34"/>
  <c r="P108" i="34"/>
  <c r="AC80" i="35"/>
  <c r="AC79" i="35"/>
  <c r="Q95" i="35"/>
  <c r="Q45" i="35"/>
  <c r="Q24" i="35"/>
  <c r="Q53" i="35" s="1"/>
  <c r="Q95" i="33"/>
  <c r="Q45" i="33"/>
  <c r="Q24" i="33"/>
  <c r="Q53" i="33" s="1"/>
  <c r="P55" i="32"/>
  <c r="P57" i="32"/>
  <c r="P48" i="32"/>
  <c r="P53" i="33"/>
  <c r="B5" i="30"/>
  <c r="E10" i="2"/>
  <c r="C10" i="2"/>
  <c r="C47" i="2" s="1"/>
  <c r="D10" i="2"/>
  <c r="D8" i="2"/>
  <c r="P103" i="35" l="1"/>
  <c r="P104" i="35" s="1"/>
  <c r="AA89" i="33"/>
  <c r="AG82" i="32"/>
  <c r="AG83" i="32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Q42" i="35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0" i="34"/>
  <c r="R46" i="34"/>
  <c r="R94" i="34"/>
  <c r="S26" i="32"/>
  <c r="S28" i="32"/>
  <c r="S38" i="32"/>
  <c r="S34" i="32" s="1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R53" i="33" s="1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Q42" i="32"/>
  <c r="S38" i="34"/>
  <c r="S34" i="34" s="1"/>
  <c r="S28" i="34"/>
  <c r="S26" i="34"/>
  <c r="AC86" i="35"/>
  <c r="AC85" i="35"/>
  <c r="R46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2" l="1"/>
  <c r="R40" i="33"/>
  <c r="AH83" i="32"/>
  <c r="AH82" i="32"/>
  <c r="S30" i="35"/>
  <c r="S47" i="35" s="1"/>
  <c r="S30" i="32"/>
  <c r="S47" i="32" s="1"/>
  <c r="T32" i="32"/>
  <c r="T31" i="32"/>
  <c r="T32" i="35"/>
  <c r="T31" i="35"/>
  <c r="T32" i="34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V91" i="33"/>
  <c r="U70" i="33"/>
  <c r="AB88" i="34"/>
  <c r="AC89" i="34" s="1"/>
  <c r="V92" i="33"/>
  <c r="V71" i="33" s="1"/>
  <c r="V97" i="33" s="1"/>
  <c r="AC88" i="33"/>
  <c r="AC89" i="33"/>
  <c r="R53" i="34"/>
  <c r="AC88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71" i="35" s="1"/>
  <c r="Y97" i="35" s="1"/>
  <c r="Y88" i="35"/>
  <c r="S94" i="32"/>
  <c r="S46" i="32"/>
  <c r="S40" i="32"/>
  <c r="R96" i="34"/>
  <c r="R98" i="34" s="1"/>
  <c r="R100" i="34" s="1"/>
  <c r="R96" i="33"/>
  <c r="R98" i="33" s="1"/>
  <c r="R100" i="33" s="1"/>
  <c r="R43" i="33"/>
  <c r="S94" i="35"/>
  <c r="S46" i="35"/>
  <c r="S40" i="35"/>
  <c r="AE80" i="34"/>
  <c r="AE79" i="34"/>
  <c r="S94" i="33"/>
  <c r="S46" i="33"/>
  <c r="R53" i="35"/>
  <c r="S45" i="34"/>
  <c r="S24" i="34"/>
  <c r="S53" i="34" s="1"/>
  <c r="S95" i="34"/>
  <c r="T26" i="32"/>
  <c r="T28" i="32"/>
  <c r="T38" i="32"/>
  <c r="T34" i="32" s="1"/>
  <c r="S24" i="33"/>
  <c r="S95" i="33"/>
  <c r="S45" i="33"/>
  <c r="R96" i="35"/>
  <c r="R98" i="35" s="1"/>
  <c r="R100" i="35" s="1"/>
  <c r="R101" i="35" s="1"/>
  <c r="R102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R42" i="33"/>
  <c r="S95" i="35"/>
  <c r="S45" i="35"/>
  <c r="S24" i="35"/>
  <c r="S53" i="35" s="1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53" i="33" l="1"/>
  <c r="T30" i="34"/>
  <c r="T47" i="34" s="1"/>
  <c r="S40" i="33"/>
  <c r="S40" i="34"/>
  <c r="S42" i="34" s="1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40" i="32"/>
  <c r="T94" i="32"/>
  <c r="S42" i="33"/>
  <c r="AF80" i="34"/>
  <c r="AF79" i="34"/>
  <c r="S42" i="35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40" i="33"/>
  <c r="T94" i="33"/>
  <c r="T45" i="33"/>
  <c r="T24" i="33"/>
  <c r="T53" i="33" s="1"/>
  <c r="T95" i="33"/>
  <c r="AD86" i="34"/>
  <c r="AD85" i="34"/>
  <c r="T95" i="34"/>
  <c r="T45" i="34"/>
  <c r="T24" i="34"/>
  <c r="U38" i="32"/>
  <c r="U34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T40" i="34"/>
  <c r="T42" i="34" s="1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Z70" i="32"/>
  <c r="T40" i="35"/>
  <c r="T94" i="35"/>
  <c r="T96" i="35" s="1"/>
  <c r="T98" i="35" s="1"/>
  <c r="T100" i="35" s="1"/>
  <c r="T101" i="35" s="1"/>
  <c r="T102" i="35" s="1"/>
  <c r="T46" i="35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U30" i="35" l="1"/>
  <c r="U47" i="35" s="1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V26" i="32"/>
  <c r="V28" i="32"/>
  <c r="T48" i="33"/>
  <c r="T55" i="33"/>
  <c r="T57" i="33"/>
  <c r="T48" i="32"/>
  <c r="T55" i="32"/>
  <c r="T57" i="32"/>
  <c r="U95" i="34"/>
  <c r="U45" i="34"/>
  <c r="U24" i="34"/>
  <c r="U53" i="34" s="1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U40" i="33" l="1"/>
  <c r="V30" i="33"/>
  <c r="V47" i="33" s="1"/>
  <c r="V30" i="34"/>
  <c r="V47" i="34" s="1"/>
  <c r="V30" i="35"/>
  <c r="V47" i="35" s="1"/>
  <c r="W32" i="35"/>
  <c r="W31" i="35"/>
  <c r="U53" i="32"/>
  <c r="W32" i="33"/>
  <c r="W30" i="33" s="1"/>
  <c r="W47" i="33" s="1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V40" i="32"/>
  <c r="V53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5" l="1"/>
  <c r="V42" i="35" s="1"/>
  <c r="V40" i="34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V42" i="32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71" i="32" s="1"/>
  <c r="AC97" i="32" s="1"/>
  <c r="AC91" i="32"/>
  <c r="AC70" i="32" s="1"/>
  <c r="AB70" i="32"/>
  <c r="V57" i="35"/>
  <c r="V48" i="35"/>
  <c r="V55" i="35"/>
  <c r="W45" i="32"/>
  <c r="W24" i="32"/>
  <c r="W53" i="32" s="1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40" i="35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X28" i="32"/>
  <c r="X26" i="32"/>
  <c r="W95" i="35"/>
  <c r="W45" i="35"/>
  <c r="W24" i="35"/>
  <c r="W53" i="35" s="1"/>
  <c r="W46" i="33"/>
  <c r="W94" i="33"/>
  <c r="W40" i="33"/>
  <c r="W42" i="33" s="1"/>
  <c r="C5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X30" i="34" l="1"/>
  <c r="X47" i="34" s="1"/>
  <c r="X30" i="32"/>
  <c r="X47" i="32" s="1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40" i="32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40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Y26" i="32"/>
  <c r="Y28" i="32"/>
  <c r="AB92" i="34"/>
  <c r="AB71" i="34" s="1"/>
  <c r="AB97" i="34" s="1"/>
  <c r="AB91" i="34"/>
  <c r="AA70" i="34"/>
  <c r="X95" i="33"/>
  <c r="X24" i="33"/>
  <c r="X53" i="33" s="1"/>
  <c r="X45" i="33"/>
  <c r="V103" i="33"/>
  <c r="V104" i="33" s="1"/>
  <c r="V108" i="33"/>
  <c r="V112" i="33"/>
  <c r="V110" i="33"/>
  <c r="AH83" i="33"/>
  <c r="AH82" i="33"/>
  <c r="X94" i="34"/>
  <c r="X46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Y30" i="33" l="1"/>
  <c r="Y47" i="33" s="1"/>
  <c r="X53" i="34"/>
  <c r="X40" i="35"/>
  <c r="X40" i="34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42" i="35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40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0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Z30" i="35" l="1"/>
  <c r="Z47" i="35" s="1"/>
  <c r="Y53" i="35"/>
  <c r="Z30" i="33"/>
  <c r="Z47" i="33" s="1"/>
  <c r="Z30" i="32"/>
  <c r="Z47" i="32" s="1"/>
  <c r="X108" i="34"/>
  <c r="AA32" i="34"/>
  <c r="AA31" i="34"/>
  <c r="X110" i="34"/>
  <c r="Y40" i="34"/>
  <c r="Y42" i="34" s="1"/>
  <c r="AA32" i="32"/>
  <c r="AA30" i="32" s="1"/>
  <c r="AA47" i="32" s="1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71" i="32" s="1"/>
  <c r="AF97" i="32" s="1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95" i="33"/>
  <c r="Z24" i="33"/>
  <c r="Z53" i="33" s="1"/>
  <c r="Z45" i="33"/>
  <c r="X108" i="33"/>
  <c r="X103" i="33"/>
  <c r="X104" i="33" s="1"/>
  <c r="X112" i="33"/>
  <c r="X110" i="33"/>
  <c r="AA38" i="32"/>
  <c r="AA34" i="32" s="1"/>
  <c r="AA28" i="32"/>
  <c r="AA26" i="32"/>
  <c r="AG92" i="35"/>
  <c r="AG91" i="35"/>
  <c r="Z40" i="35"/>
  <c r="Z94" i="35"/>
  <c r="Z46" i="35"/>
  <c r="Z94" i="32"/>
  <c r="Z46" i="32"/>
  <c r="Z40" i="32"/>
  <c r="Z46" i="33"/>
  <c r="Z40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10" i="34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AA30" i="33" l="1"/>
  <c r="AA47" i="33" s="1"/>
  <c r="Z40" i="34"/>
  <c r="AB32" i="35"/>
  <c r="AB31" i="35"/>
  <c r="AB32" i="32"/>
  <c r="AB31" i="32"/>
  <c r="AB32" i="33"/>
  <c r="AB31" i="33"/>
  <c r="AA30" i="35"/>
  <c r="AA47" i="35" s="1"/>
  <c r="AB32" i="34"/>
  <c r="AB30" i="34" s="1"/>
  <c r="AB47" i="34" s="1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A53" i="35" s="1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Z112" i="34" l="1"/>
  <c r="Z108" i="34"/>
  <c r="AB30" i="33"/>
  <c r="AB47" i="33" s="1"/>
  <c r="AB30" i="35"/>
  <c r="AB47" i="35" s="1"/>
  <c r="AA40" i="34"/>
  <c r="Z110" i="34"/>
  <c r="AC32" i="34"/>
  <c r="AC31" i="34"/>
  <c r="AC32" i="33"/>
  <c r="AC30" i="33" s="1"/>
  <c r="AC47" i="33" s="1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D32" i="35" l="1"/>
  <c r="AD31" i="35"/>
  <c r="AD32" i="34"/>
  <c r="AD30" i="34" s="1"/>
  <c r="AD47" i="34" s="1"/>
  <c r="AD31" i="34"/>
  <c r="AD32" i="33"/>
  <c r="AD31" i="33"/>
  <c r="AD32" i="32"/>
  <c r="AD30" i="32" s="1"/>
  <c r="AD47" i="32" s="1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40" i="32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E32" i="32" l="1"/>
  <c r="AE31" i="32"/>
  <c r="AE32" i="33"/>
  <c r="AE31" i="33"/>
  <c r="G6" i="30"/>
  <c r="AE32" i="35"/>
  <c r="AE31" i="35"/>
  <c r="AE32" i="34"/>
  <c r="AE30" i="34" s="1"/>
  <c r="AE47" i="34" s="1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C42" i="32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40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C112" i="35" l="1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42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108" i="34"/>
  <c r="AD103" i="34"/>
  <c r="AD104" i="34" s="1"/>
  <c r="AD112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G32" i="32" l="1"/>
  <c r="AG30" i="32" s="1"/>
  <c r="AG47" i="32" s="1"/>
  <c r="AG31" i="32"/>
  <c r="AF30" i="32"/>
  <c r="AF47" i="32" s="1"/>
  <c r="AG32" i="35"/>
  <c r="AG30" i="35" s="1"/>
  <c r="AG47" i="35" s="1"/>
  <c r="AG31" i="35"/>
  <c r="AF30" i="34"/>
  <c r="AF47" i="34" s="1"/>
  <c r="AG32" i="33"/>
  <c r="AG31" i="33"/>
  <c r="AG32" i="34"/>
  <c r="AG30" i="34" s="1"/>
  <c r="AG47" i="34" s="1"/>
  <c r="AG31" i="34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3" i="33" l="1"/>
  <c r="AE104" i="33" s="1"/>
  <c r="AE108" i="33"/>
  <c r="AE110" i="33"/>
  <c r="AG30" i="33"/>
  <c r="AG47" i="33" s="1"/>
  <c r="AH32" i="34"/>
  <c r="AH31" i="34"/>
  <c r="AH32" i="32"/>
  <c r="AH30" i="32" s="1"/>
  <c r="AH47" i="32" s="1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112" i="35"/>
  <c r="AF110" i="35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G42" i="33" l="1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8" i="33"/>
  <c r="AG103" i="33"/>
  <c r="AG104" i="33" s="1"/>
  <c r="AG112" i="33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H96" i="35" l="1"/>
  <c r="AH98" i="35" s="1"/>
  <c r="AH100" i="35" s="1"/>
  <c r="AH101" i="35" s="1"/>
  <c r="AH102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C50" i="34"/>
  <c r="AH96" i="32"/>
  <c r="AH98" i="32" s="1"/>
  <c r="AH100" i="32" s="1"/>
  <c r="AH101" i="32" s="1"/>
  <c r="AH102" i="32" s="1"/>
  <c r="AH103" i="35"/>
  <c r="AH104" i="35" s="1"/>
  <c r="AH112" i="35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AH112" i="34" l="1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D65" i="2" l="1"/>
  <c r="D67" i="2"/>
  <c r="E24" i="2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E65" i="2" l="1"/>
  <c r="E67" i="2"/>
  <c r="F27" i="2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F65" i="2" l="1"/>
  <c r="F67" i="2"/>
  <c r="G24" i="2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G65" i="2" l="1"/>
  <c r="G67" i="2"/>
  <c r="H24" i="2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H65" i="2" l="1"/>
  <c r="H67" i="2"/>
  <c r="I27" i="2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I65" i="2" l="1"/>
  <c r="I67" i="2"/>
  <c r="J27" i="2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J67" i="2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K67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L67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M67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N67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O67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P67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M89" i="2"/>
  <c r="L89" i="2"/>
  <c r="N86" i="2"/>
  <c r="O85" i="2" l="1"/>
  <c r="M88" i="2"/>
  <c r="N88" i="2" s="1"/>
  <c r="O88" i="2" s="1"/>
  <c r="R26" i="2"/>
  <c r="R32" i="2"/>
  <c r="R38" i="2"/>
  <c r="R34" i="2" s="1"/>
  <c r="H47" i="2"/>
  <c r="P86" i="2"/>
  <c r="P85" i="2"/>
  <c r="R24" i="2" l="1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53" i="2"/>
  <c r="AA55" i="2"/>
  <c r="AA48" i="2"/>
  <c r="AA42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7" i="36" s="1"/>
  <c r="O8" i="37"/>
  <c r="O9" i="37" s="1"/>
  <c r="P6" i="36"/>
  <c r="P7" i="36" s="1"/>
  <c r="P8" i="37"/>
  <c r="P9" i="37" s="1"/>
  <c r="M6" i="36"/>
  <c r="M7" i="36" s="1"/>
  <c r="M8" i="37"/>
  <c r="M9" i="37" s="1"/>
  <c r="H6" i="36"/>
  <c r="H8" i="37"/>
  <c r="H9" i="37" s="1"/>
  <c r="N3" i="30"/>
  <c r="O3" i="30"/>
  <c r="AC19" i="31"/>
  <c r="AC20" i="31" s="1"/>
  <c r="H7" i="36"/>
  <c r="W7" i="36"/>
  <c r="X7" i="36"/>
  <c r="T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8" i="37"/>
  <c r="T19" i="37" s="1"/>
  <c r="R16" i="36"/>
  <c r="R17" i="36" s="1"/>
  <c r="R18" i="37"/>
  <c r="R19" i="37" s="1"/>
  <c r="X16" i="36"/>
  <c r="X18" i="37"/>
  <c r="X19" i="37" s="1"/>
  <c r="K26" i="36"/>
  <c r="K27" i="36" s="1"/>
  <c r="K28" i="37"/>
  <c r="K29" i="37" s="1"/>
  <c r="J26" i="36"/>
  <c r="J28" i="37"/>
  <c r="J29" i="37" s="1"/>
  <c r="Q26" i="36"/>
  <c r="Q27" i="36" s="1"/>
  <c r="Q28" i="37"/>
  <c r="Q29" i="37" s="1"/>
  <c r="V26" i="36"/>
  <c r="V28" i="37"/>
  <c r="V29" i="37" s="1"/>
  <c r="T26" i="36"/>
  <c r="T27" i="36" s="1"/>
  <c r="T28" i="37"/>
  <c r="T29" i="37" s="1"/>
  <c r="X46" i="36"/>
  <c r="X48" i="37"/>
  <c r="X49" i="37" s="1"/>
  <c r="T46" i="36"/>
  <c r="T47" i="36" s="1"/>
  <c r="T48" i="37"/>
  <c r="T49" i="37" s="1"/>
  <c r="H46" i="36"/>
  <c r="H48" i="37"/>
  <c r="H49" i="37" s="1"/>
  <c r="Y46" i="36"/>
  <c r="Y47" i="36" s="1"/>
  <c r="Y48" i="37"/>
  <c r="Y49" i="37" s="1"/>
  <c r="V46" i="36"/>
  <c r="V48" i="37"/>
  <c r="V49" i="37" s="1"/>
  <c r="O16" i="36"/>
  <c r="O17" i="36" s="1"/>
  <c r="O18" i="37"/>
  <c r="O19" i="37" s="1"/>
  <c r="Y16" i="36"/>
  <c r="Y17" i="36" s="1"/>
  <c r="Y18" i="37"/>
  <c r="Y19" i="37" s="1"/>
  <c r="I16" i="36"/>
  <c r="I17" i="36" s="1"/>
  <c r="I18" i="37"/>
  <c r="I19" i="37" s="1"/>
  <c r="I26" i="36"/>
  <c r="I28" i="37"/>
  <c r="I29" i="37" s="1"/>
  <c r="M26" i="36"/>
  <c r="M27" i="36" s="1"/>
  <c r="M28" i="37"/>
  <c r="M29" i="37" s="1"/>
  <c r="U26" i="36"/>
  <c r="U28" i="37"/>
  <c r="U29" i="37" s="1"/>
  <c r="O26" i="36"/>
  <c r="O27" i="36" s="1"/>
  <c r="O28" i="37"/>
  <c r="O29" i="37" s="1"/>
  <c r="O46" i="36"/>
  <c r="O48" i="37"/>
  <c r="O49" i="37" s="1"/>
  <c r="L46" i="36"/>
  <c r="L47" i="36" s="1"/>
  <c r="L48" i="37"/>
  <c r="L49" i="37" s="1"/>
  <c r="J46" i="36"/>
  <c r="J48" i="37"/>
  <c r="J49" i="37" s="1"/>
  <c r="I46" i="36"/>
  <c r="I47" i="36" s="1"/>
  <c r="I48" i="37"/>
  <c r="I49" i="37" s="1"/>
  <c r="U46" i="36"/>
  <c r="U48" i="37"/>
  <c r="U49" i="37" s="1"/>
  <c r="H16" i="36"/>
  <c r="H17" i="36" s="1"/>
  <c r="H18" i="37"/>
  <c r="H19" i="37" s="1"/>
  <c r="U16" i="36"/>
  <c r="U18" i="37"/>
  <c r="U19" i="37" s="1"/>
  <c r="Q16" i="36"/>
  <c r="Q17" i="36" s="1"/>
  <c r="Q18" i="37"/>
  <c r="Q19" i="37" s="1"/>
  <c r="V16" i="36"/>
  <c r="V18" i="37"/>
  <c r="V19" i="37" s="1"/>
  <c r="G26" i="36"/>
  <c r="G28" i="37"/>
  <c r="G29" i="37" s="1"/>
  <c r="H26" i="36"/>
  <c r="H28" i="37"/>
  <c r="H29" i="37" s="1"/>
  <c r="X26" i="36"/>
  <c r="X27" i="36" s="1"/>
  <c r="X28" i="37"/>
  <c r="X29" i="37" s="1"/>
  <c r="N26" i="36"/>
  <c r="N27" i="36" s="1"/>
  <c r="N28" i="37"/>
  <c r="N29" i="37" s="1"/>
  <c r="R26" i="36"/>
  <c r="R27" i="36" s="1"/>
  <c r="R28" i="37"/>
  <c r="R29" i="37" s="1"/>
  <c r="P46" i="36"/>
  <c r="P48" i="37"/>
  <c r="P49" i="37" s="1"/>
  <c r="K46" i="36"/>
  <c r="K47" i="36" s="1"/>
  <c r="K48" i="37"/>
  <c r="K49" i="37" s="1"/>
  <c r="S46" i="36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7" i="36" s="1"/>
  <c r="S18" i="37"/>
  <c r="S19" i="37" s="1"/>
  <c r="L16" i="36"/>
  <c r="L17" i="36" s="1"/>
  <c r="L18" i="37"/>
  <c r="L19" i="37" s="1"/>
  <c r="P16" i="36"/>
  <c r="P18" i="37"/>
  <c r="P19" i="37" s="1"/>
  <c r="K16" i="36"/>
  <c r="K18" i="37"/>
  <c r="K19" i="37" s="1"/>
  <c r="M16" i="36"/>
  <c r="M18" i="37"/>
  <c r="M19" i="37" s="1"/>
  <c r="N16" i="36"/>
  <c r="N17" i="36" s="1"/>
  <c r="N18" i="37"/>
  <c r="N19" i="37" s="1"/>
  <c r="W16" i="36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8" i="37"/>
  <c r="M49" i="37" s="1"/>
  <c r="W46" i="36"/>
  <c r="W47" i="36" s="1"/>
  <c r="W48" i="37"/>
  <c r="W49" i="37" s="1"/>
  <c r="G46" i="36"/>
  <c r="G48" i="37"/>
  <c r="G49" i="37" s="1"/>
  <c r="K17" i="36"/>
  <c r="M17" i="36"/>
  <c r="W17" i="36"/>
  <c r="T17" i="36"/>
  <c r="X17" i="36"/>
  <c r="G27" i="36"/>
  <c r="H27" i="36"/>
  <c r="X47" i="36"/>
  <c r="H47" i="36"/>
  <c r="V47" i="36"/>
  <c r="S27" i="36"/>
  <c r="O47" i="36"/>
  <c r="J47" i="36"/>
  <c r="U47" i="36"/>
  <c r="U17" i="36"/>
  <c r="P17" i="36"/>
  <c r="V17" i="36"/>
  <c r="J27" i="36"/>
  <c r="V27" i="36"/>
  <c r="P47" i="36"/>
  <c r="S47" i="36"/>
  <c r="N47" i="36"/>
  <c r="I27" i="36"/>
  <c r="U27" i="36"/>
  <c r="M47" i="36"/>
  <c r="G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F3" i="30"/>
  <c r="AE32" i="2"/>
  <c r="AE31" i="2"/>
  <c r="AE26" i="2"/>
  <c r="AE24" i="2" s="1"/>
  <c r="AE38" i="2"/>
  <c r="AE34" i="2" s="1"/>
  <c r="AD53" i="2"/>
  <c r="AC96" i="2"/>
  <c r="AC98" i="2" s="1"/>
  <c r="AC100" i="2" s="1"/>
  <c r="AC101" i="2" s="1"/>
  <c r="AC102" i="2" s="1"/>
  <c r="AE28" i="2"/>
  <c r="AD43" i="2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6" i="2"/>
  <c r="AE94" i="2"/>
  <c r="AE43" i="2"/>
  <c r="AF91" i="2"/>
  <c r="AG90" i="2"/>
  <c r="AD86" i="2"/>
  <c r="AD88" i="2"/>
  <c r="AE89" i="2" s="1"/>
  <c r="AC70" i="2"/>
  <c r="AD40" i="2" l="1"/>
  <c r="AD42" i="2" s="1"/>
  <c r="AD46" i="2"/>
  <c r="AD94" i="2"/>
  <c r="AD96" i="2" s="1"/>
  <c r="AF32" i="2"/>
  <c r="AF31" i="2"/>
  <c r="AE30" i="2"/>
  <c r="AF28" i="2"/>
  <c r="AF38" i="2"/>
  <c r="AF34" i="2" s="1"/>
  <c r="AF46" i="2" s="1"/>
  <c r="AD71" i="2"/>
  <c r="AD97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F94" i="2" l="1"/>
  <c r="AD55" i="2"/>
  <c r="AD57" i="2"/>
  <c r="AD48" i="2"/>
  <c r="AD98" i="2"/>
  <c r="AD100" i="2" s="1"/>
  <c r="AD101" i="2" s="1"/>
  <c r="AD102" i="2" s="1"/>
  <c r="AH32" i="2"/>
  <c r="AH30" i="2" s="1"/>
  <c r="AH47" i="2" s="1"/>
  <c r="AH31" i="2"/>
  <c r="AG32" i="2"/>
  <c r="AG31" i="2"/>
  <c r="AE47" i="2"/>
  <c r="AE53" i="2"/>
  <c r="AE40" i="2"/>
  <c r="AE42" i="2" s="1"/>
  <c r="AF53" i="2"/>
  <c r="AF30" i="2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AG40" i="2"/>
  <c r="AG42" i="2" s="1"/>
  <c r="C50" i="2" s="1"/>
  <c r="H3" i="30" s="1"/>
  <c r="AG53" i="2"/>
  <c r="AG70" i="2"/>
  <c r="AH85" i="2"/>
  <c r="C60" i="2"/>
  <c r="J3" i="30" s="1"/>
  <c r="C58" i="2"/>
  <c r="M3" i="30" s="1"/>
  <c r="C56" i="2"/>
  <c r="L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<sst xmlns="http://schemas.openxmlformats.org/spreadsheetml/2006/main" count="1269" uniqueCount="182">
  <si>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</si>
  <si>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</si>
  <si>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</si>
  <si>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</si>
  <si>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</si>
  <si>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</si>
  <si>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</si>
  <si>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</si>
  <si>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</si>
  <si>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</si>
  <si>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</si>
  <si>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</si>
  <si>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</si>
  <si>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</si>
  <si>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</si>
  <si>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</si>
  <si>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</si>
  <si>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</si>
  <si>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</si>
  <si>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</si>
  <si>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</si>
  <si>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</si>
  <si>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</si>
  <si>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</si>
  <si>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</si>
  <si>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</si>
  <si>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</si>
  <si>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</si>
  <si>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</si>
  <si>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</si>
  <si>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</si>
  <si>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</si>
  <si>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</si>
  <si>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</si>
  <si>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</si>
  <si>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</si>
  <si>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</si>
  <si>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</si>
  <si>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</si>
  <si>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</si>
  <si>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</si>
  <si>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</si>
  <si>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</si>
  <si>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</si>
  <si>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</si>
  <si>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</si>
  <si>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</si>
  <si>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</si>
  <si>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</si>
  <si>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</si>
  <si>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</si>
  <si>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</si>
  <si>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</si>
  <si>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</si>
  <si>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</si>
  <si>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</si>
  <si>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</si>
  <si>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</si>
  <si>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</si>
  <si>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</si>
  <si>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</si>
  <si>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</si>
  <si>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</si>
  <si>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</si>
  <si>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</si>
  <si>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</si>
  <si>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</si>
  <si>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</si>
  <si>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</si>
  <si>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</si>
  <si>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</si>
  <si>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</si>
  <si>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</si>
  <si>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</si>
  <si>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</si>
  <si>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</si>
  <si>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</si>
  <si>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</si>
  <si>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</si>
  <si>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</si>
  <si>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</si>
  <si>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</si>
  <si>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</si>
  <si>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</si>
  <si>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</si>
  <si>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</si>
  <si>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</si>
  <si>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</si>
  <si>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</si>
  <si>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</si>
  <si>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</si>
  <si>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</si>
  <si>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</si>
  <si>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</si>
  <si>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</si>
  <si>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</si>
  <si>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</si>
  <si>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</si>
  <si>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</si>
  <si>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</si>
  <si>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</si>
  <si>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</si>
  <si>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</si>
  <si>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</si>
  <si>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</si>
  <si>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</si>
  <si>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</si>
  <si>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</si>
  <si>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</si>
  <si>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</si>
  <si>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</si>
  <si>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</si>
  <si>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</si>
  <si>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</si>
  <si>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</si>
  <si>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</si>
  <si>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</si>
  <si>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</si>
  <si>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</si>
  <si>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</si>
  <si>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</si>
  <si>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</si>
  <si>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</si>
  <si>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</si>
  <si>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</si>
  <si>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</si>
  <si>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</si>
  <si>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</si>
  <si>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</si>
  <si>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</si>
  <si>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</si>
  <si>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</si>
  <si>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</si>
  <si>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</si>
  <si>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</si>
  <si>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</si>
  <si>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</si>
  <si>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</si>
  <si>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</si>
  <si>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</si>
  <si>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</si>
  <si>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</si>
  <si>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</si>
  <si>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</si>
  <si>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</si>
  <si>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</si>
  <si>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</si>
  <si>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</si>
  <si>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</si>
  <si>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</si>
  <si>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</si>
  <si>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</si>
  <si>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</si>
  <si>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</si>
  <si>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</si>
  <si>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</si>
  <si>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</si>
  <si>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</si>
  <si>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</si>
  <si>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</si>
  <si>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</si>
  <si>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</si>
  <si>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</si>
  <si>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</si>
  <si>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</si>
  <si>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</si>
  <si>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</si>
  <si>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</si>
  <si>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</si>
  <si>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</si>
  <si>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</si>
  <si>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</si>
  <si>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</si>
  <si>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</si>
  <si>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</si>
  <si>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</si>
  <si>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</si>
  <si>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</si>
  <si>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>USD/yYear</t>
  </si>
  <si>
    <t xml:space="preserve">Total avoided tons of CO2 per kWh </t>
  </si>
  <si>
    <t xml:space="preserve"> (solar) USD/kWh</t>
  </si>
  <si>
    <t>(diesel) USD/kWh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</si>
</sst>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19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0" fillId="11" borderId="0" xfId="0" applyNumberFormat="1" applyFill="1" applyAlignment="1">
      <alignment horizontal="center"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zoomScale="64" zoomScaleNormal="64" workbookViewId="0">
      <selection activeCell="C3" sqref="C3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296" t="s">
        <v>94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</row>
    <row r="2" spans="1:18" s="114" customFormat="1" ht="91.5" customHeight="1" x14ac:dyDescent="0.25">
      <c r="A2" s="53" t="s">
        <v>130</v>
      </c>
      <c r="B2" s="53" t="s">
        <v>73</v>
      </c>
      <c r="C2" s="53" t="s">
        <v>159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2">
        <f>SUM('Minigrids - BF'!$D$25:$R$26)</f>
        <v>17064688.498093128</v>
      </c>
      <c r="C3" s="272">
        <f>SUM('Minigrids - BF'!$C$23:$H$23)</f>
        <v>10944444.444444444</v>
      </c>
      <c r="D3" s="272">
        <f>SUM('Minigrids - BF'!$C$94:$Q$94)</f>
        <v>20859392.560501926</v>
      </c>
      <c r="E3" s="272">
        <f>SUM('Minigrids - BF'!$D$30:$R$30)</f>
        <v>14632665.364714976</v>
      </c>
      <c r="F3" s="272">
        <f>SUM('Minigrids - BF'!$D$42:$AC$42)</f>
        <v>44003859.098600522</v>
      </c>
      <c r="G3" s="272">
        <f>SUM('Minigrids - BF'!$D$43:$AC$43)</f>
        <v>16311329.324305534</v>
      </c>
      <c r="H3" s="273">
        <f>'Minigrids - BF'!$C$50</f>
        <v>6327512.8556630341</v>
      </c>
      <c r="I3" s="273">
        <f>'Minigrids - BF'!$C$51</f>
        <v>-815411.55206626852</v>
      </c>
      <c r="J3" s="255">
        <f>'Minigrids - BF'!$C$60</f>
        <v>0.24043319225311277</v>
      </c>
      <c r="K3" s="255">
        <f>'Minigrids - BF'!$C$62</f>
        <v>0.1029871416091919</v>
      </c>
      <c r="L3" s="252">
        <f>'Minigrids - BF'!$C$56</f>
        <v>1.524697856445077</v>
      </c>
      <c r="M3" s="252">
        <f>'Minigrids - BF'!$C$58</f>
        <v>0.55648203751989822</v>
      </c>
      <c r="N3" s="260">
        <f>'Minigrids - BF'!$C$64</f>
        <v>5</v>
      </c>
      <c r="O3" s="252">
        <f>'Minigrids - BF'!$C$66</f>
        <v>8</v>
      </c>
      <c r="P3" s="261">
        <f>AVERAGE('Minigrids - BF'!$D$108:$O$108)</f>
        <v>1.2693503316762464</v>
      </c>
      <c r="Q3" s="253">
        <f>'Minigrids - BF'!$C$111</f>
        <v>1.2693503316762464</v>
      </c>
      <c r="R3" s="253">
        <f>'Minigrids - BF'!$C$113</f>
        <v>1.2693503316762464</v>
      </c>
    </row>
    <row r="4" spans="1:18" x14ac:dyDescent="0.25">
      <c r="A4" s="114" t="s">
        <v>123</v>
      </c>
      <c r="B4" s="272">
        <f>SUM('Minigrids - GH'!$D$25:$R$26)</f>
        <v>12798516.373569852</v>
      </c>
      <c r="C4" s="272">
        <f>SUM('Minigrids - GH'!$C$23:$H$23)</f>
        <v>8208333.333333334</v>
      </c>
      <c r="D4" s="272">
        <f>SUM('Minigrids - GH'!$C$94:$Q$94)</f>
        <v>15644544.420376439</v>
      </c>
      <c r="E4" s="272">
        <f>SUM('Minigrids - GH'!$D$30:$R$30)</f>
        <v>10974499.023536235</v>
      </c>
      <c r="F4" s="272">
        <f>SUM('Minigrids - GH'!$D$42:$AC$42)</f>
        <v>33002894.323950395</v>
      </c>
      <c r="G4" s="272">
        <f>SUM('Minigrids - GH'!$D$43:$AC$43)</f>
        <v>12233496.993229141</v>
      </c>
      <c r="H4" s="273">
        <f>'Minigrids - GH'!$C$50</f>
        <v>770064.97218685597</v>
      </c>
      <c r="I4" s="273">
        <f>'Minigrids - GH'!$C$51</f>
        <v>-2086991.2261177574</v>
      </c>
      <c r="J4" s="255">
        <f>'Minigrids - GH'!$C$60</f>
        <v>0.24043319225311277</v>
      </c>
      <c r="K4" s="255">
        <f>'Minigrids - GH'!$C$62</f>
        <v>0.1029871416091919</v>
      </c>
      <c r="L4" s="252">
        <f>'Minigrids - GH'!$C$56</f>
        <v>1.0793794628214342</v>
      </c>
      <c r="M4" s="252">
        <f>'Minigrids - GH'!$C$58</f>
        <v>0.33404156236729704</v>
      </c>
      <c r="N4" s="260">
        <f>'Minigrids - GH'!$C$64</f>
        <v>5</v>
      </c>
      <c r="O4" s="252">
        <f>'Minigrids - GH'!$C$66</f>
        <v>8</v>
      </c>
      <c r="P4" s="261">
        <f>AVERAGE('Minigrids - GH'!$D$108:$O$108)</f>
        <v>0.9924912624573633</v>
      </c>
      <c r="Q4" s="253">
        <f>'Minigrids - GH'!$C$111</f>
        <v>0.9924912624573633</v>
      </c>
      <c r="R4" s="253">
        <f>'Minigrids - GH'!$C$113</f>
        <v>0.9924912624573633</v>
      </c>
    </row>
    <row r="5" spans="1:18" x14ac:dyDescent="0.25">
      <c r="A5" s="114" t="s">
        <v>124</v>
      </c>
      <c r="B5" s="272">
        <f>SUM('Minigrids - CIV'!$D$25:$R$26)</f>
        <v>12798516.373569852</v>
      </c>
      <c r="C5" s="272">
        <f>SUM('Minigrids - CIV'!$C$23:$H$23)</f>
        <v>8208333.333333334</v>
      </c>
      <c r="D5" s="272">
        <f>SUM('Minigrids - CIV'!$C$94:$Q$94)</f>
        <v>15644544.420376439</v>
      </c>
      <c r="E5" s="272">
        <f>SUM('Minigrids - CIV'!$D$30:$R$30)</f>
        <v>10974499.023536235</v>
      </c>
      <c r="F5" s="272">
        <f>SUM('Minigrids - CIV'!$D$42:$AC$42)</f>
        <v>33002894.323950395</v>
      </c>
      <c r="G5" s="272">
        <f>SUM('Minigrids - CIV'!$D$43:$AC$43)</f>
        <v>12233496.993229141</v>
      </c>
      <c r="H5" s="273">
        <f>'Minigrids - CIV'!$C$50</f>
        <v>4366902.2240747688</v>
      </c>
      <c r="I5" s="273">
        <f>'Minigrids - CIV'!$C$51</f>
        <v>-761508.13703551225</v>
      </c>
      <c r="J5" s="255">
        <f>'Minigrids - CIV'!$C$60</f>
        <v>0.24043319225311277</v>
      </c>
      <c r="K5" s="255">
        <f>'Minigrids - CIV'!$C$62</f>
        <v>0.1029871416091919</v>
      </c>
      <c r="L5" s="252">
        <f>'Minigrids - CIV'!$C$56</f>
        <v>1.4899181173350073</v>
      </c>
      <c r="M5" s="252">
        <f>'Minigrids - CIV'!$C$58</f>
        <v>0.53746243810175831</v>
      </c>
      <c r="N5" s="260">
        <f>'Minigrids - CIV'!$C$64</f>
        <v>5</v>
      </c>
      <c r="O5" s="252">
        <f>'Minigrids - CIV'!$C$66</f>
        <v>8</v>
      </c>
      <c r="P5" s="261">
        <f>AVERAGE('Minigrids - CIV'!$D$108:$O$108)</f>
        <v>1.0897606962826518</v>
      </c>
      <c r="Q5" s="253">
        <f>'Minigrids - CIV'!$C$111</f>
        <v>1.0897606962826518</v>
      </c>
      <c r="R5" s="253">
        <f>'Minigrids - CIV'!$C$113</f>
        <v>1.0897606962826518</v>
      </c>
    </row>
    <row r="6" spans="1:18" x14ac:dyDescent="0.25">
      <c r="A6" s="114" t="s">
        <v>14</v>
      </c>
      <c r="B6" s="272">
        <f>SUM('Minigrids - ML'!$D$25:$R$26)</f>
        <v>17064688.498093128</v>
      </c>
      <c r="C6" s="272">
        <f>SUM('Minigrids - ML'!$C$23:$H$23)</f>
        <v>10944444.444444444</v>
      </c>
      <c r="D6" s="272">
        <f>SUM('Minigrids - ML'!$C$94:$Q$94)</f>
        <v>20859392.560501926</v>
      </c>
      <c r="E6" s="272">
        <f>SUM('Minigrids - ML'!$D$30:$R$30)</f>
        <v>14632665.364714976</v>
      </c>
      <c r="F6" s="272">
        <f>SUM('Minigrids - ML'!$D$42:$AC$42)</f>
        <v>44003859.098600522</v>
      </c>
      <c r="G6" s="272">
        <f>SUM('Minigrids - ML'!$D$43:$AC$43)</f>
        <v>16311329.324305534</v>
      </c>
      <c r="H6" s="273">
        <f>'Minigrids - ML'!$C$50</f>
        <v>10914716.612453705</v>
      </c>
      <c r="I6" s="273">
        <f>'Minigrids - ML'!$C$51</f>
        <v>1058289.8261658335</v>
      </c>
      <c r="J6" s="255">
        <f>'Minigrids - ML'!$C$60</f>
        <v>0.24043319225311277</v>
      </c>
      <c r="K6" s="255">
        <f>'Minigrids - ML'!$C$62</f>
        <v>0.1029871416091919</v>
      </c>
      <c r="L6" s="252">
        <f>'Minigrids - ML'!$C$56</f>
        <v>1.7958540477847014</v>
      </c>
      <c r="M6" s="252">
        <f>'Minigrids - ML'!$C$58</f>
        <v>0.71877954871900507</v>
      </c>
      <c r="N6" s="260">
        <f>'Minigrids - ML'!$C$64</f>
        <v>5</v>
      </c>
      <c r="O6" s="252">
        <f>'Minigrids - ML'!$C$66</f>
        <v>8</v>
      </c>
      <c r="P6" s="261">
        <f>AVERAGE('Minigrids - ML'!$D$108:$O$108)</f>
        <v>1.4616821546683492</v>
      </c>
      <c r="Q6" s="253">
        <f>'Minigrids - ML'!$C$111</f>
        <v>1.4616821546683492</v>
      </c>
      <c r="R6" s="253">
        <f>'Minigrids - ML'!$C$113</f>
        <v>1.4616821546683492</v>
      </c>
    </row>
    <row r="7" spans="1:18" x14ac:dyDescent="0.25">
      <c r="A7" s="114" t="s">
        <v>125</v>
      </c>
      <c r="B7" s="272">
        <f>SUM('Minigrids - SN'!$D$25:$R$26)</f>
        <v>17064688.498093128</v>
      </c>
      <c r="C7" s="272">
        <f>SUM('Minigrids - SN'!$C$23:$H$23)</f>
        <v>10944444.444444444</v>
      </c>
      <c r="D7" s="272">
        <f>SUM('Minigrids - SN'!$C$94:$Q$94)</f>
        <v>20859392.560501926</v>
      </c>
      <c r="E7" s="272">
        <f>SUM('Minigrids - SN'!$D$30:$R$30)</f>
        <v>14632665.364714976</v>
      </c>
      <c r="F7" s="272">
        <f>SUM('Minigrids - SN'!$D$42:$AC$42)</f>
        <v>44003859.098600522</v>
      </c>
      <c r="G7" s="272">
        <f>SUM('Minigrids - SN'!$D$43:$AC$43)</f>
        <v>16311329.324305534</v>
      </c>
      <c r="H7" s="273">
        <f>'Minigrids - SN'!$C$50</f>
        <v>5822536.2987663588</v>
      </c>
      <c r="I7" s="273">
        <f>'Minigrids - SN'!$C$51</f>
        <v>-1015344.1827140145</v>
      </c>
      <c r="J7" s="255">
        <f>'Minigrids - SN'!$C$60</f>
        <v>0.24043319225311277</v>
      </c>
      <c r="K7" s="255">
        <f>'Minigrids - SN'!$C$62</f>
        <v>0.1029871416091919</v>
      </c>
      <c r="L7" s="252">
        <f>'Minigrids - SN'!$C$56</f>
        <v>1.489918117335008</v>
      </c>
      <c r="M7" s="252">
        <f>'Minigrids - SN'!$C$58</f>
        <v>0.53746243810175831</v>
      </c>
      <c r="N7" s="260">
        <f>'Minigrids - SN'!$C$64</f>
        <v>5</v>
      </c>
      <c r="O7" s="252">
        <f>'Minigrids - SN'!$C$66</f>
        <v>8</v>
      </c>
      <c r="P7" s="261">
        <f>AVERAGE('Minigrids - SN'!$D$108:$O$108)</f>
        <v>1.2112394355067926</v>
      </c>
      <c r="Q7" s="253">
        <f>'Minigrids - SN'!$C$111</f>
        <v>1.2112394355067926</v>
      </c>
      <c r="R7" s="253">
        <f>'Minigrids - SN'!$C$113</f>
        <v>1.2112394355067926</v>
      </c>
    </row>
    <row r="13" spans="1:18" x14ac:dyDescent="0.25">
      <c r="B13" s="295" t="s">
        <v>160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</row>
    <row r="14" spans="1:18" s="114" customFormat="1" ht="30" x14ac:dyDescent="0.25">
      <c r="A14" s="53" t="s">
        <v>130</v>
      </c>
      <c r="B14" s="53" t="s">
        <v>73</v>
      </c>
      <c r="C14" s="53" t="s">
        <v>159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0" t="s">
        <v>0</v>
      </c>
      <c r="B15" s="272">
        <f>'Minigrids - 1 item'!$AC$10</f>
        <v>95763.499999999985</v>
      </c>
      <c r="C15" s="272">
        <f>'Minigrids - 1 item'!C8</f>
        <v>27361</v>
      </c>
      <c r="D15" s="272">
        <f>'Minigrids - 1 item'!$AC$20</f>
        <v>152511.60000000003</v>
      </c>
      <c r="E15" s="272">
        <f>'Minigrids - 1 item'!$AC$14</f>
        <v>100660.88100523554</v>
      </c>
      <c r="F15" s="273">
        <f>'Minigrids - 1 item'!$B$27</f>
        <v>-986.62630097689839</v>
      </c>
      <c r="G15" s="273">
        <f>'Minigrids - 1 item'!$B$28</f>
        <v>29807.892049462993</v>
      </c>
      <c r="H15" s="252">
        <f>'Minigrids - 1 item'!$B$25</f>
        <v>0.97978647382102957</v>
      </c>
      <c r="I15" s="253">
        <f>'Minigrids - 1 item'!$B$26</f>
        <v>1.6106897876989239</v>
      </c>
      <c r="J15" s="254">
        <f>'Minigrids - 1 item'!$B$23</f>
        <v>0.1147776186466217</v>
      </c>
      <c r="K15" s="255">
        <f>'Minigrids - 1 item'!$B$24</f>
        <v>0.26366394162178031</v>
      </c>
      <c r="L15" s="251">
        <f>'Minigrids - 1 item'!$B$29</f>
        <v>9</v>
      </c>
      <c r="M15" s="251">
        <f>'Minigrids - 1 item'!$B$30</f>
        <v>4</v>
      </c>
    </row>
    <row r="16" spans="1:18" x14ac:dyDescent="0.25">
      <c r="A16" s="250" t="s">
        <v>123</v>
      </c>
      <c r="B16" s="272">
        <f>'Minigrids - 1 item'!$AC$43</f>
        <v>95763.499999999985</v>
      </c>
      <c r="C16" s="272">
        <f>'Minigrids - 1 item'!C41</f>
        <v>27361</v>
      </c>
      <c r="D16" s="272">
        <f>'Minigrids - 1 item'!$AC$53</f>
        <v>152511.60000000003</v>
      </c>
      <c r="E16" s="272">
        <f>'Minigrids - 1 item'!$AC$47</f>
        <v>100660.88100523554</v>
      </c>
      <c r="F16" s="273">
        <f>'Minigrids - 1 item'!$B$60</f>
        <v>-11113.049875099396</v>
      </c>
      <c r="G16" s="273">
        <f>'Minigrids - 1 item'!$B$61</f>
        <v>7674.1144276109344</v>
      </c>
      <c r="H16" s="252">
        <f>'Minigrids - 1 item'!$B$58</f>
        <v>0.72610952528337391</v>
      </c>
      <c r="I16" s="253">
        <f>'Minigrids - 1 item'!$B$59</f>
        <v>1.1891350139908616</v>
      </c>
      <c r="J16" s="254">
        <f>'Minigrids - 1 item'!$B$56</f>
        <v>0.1147776186466217</v>
      </c>
      <c r="K16" s="255">
        <f>'Minigrids - 1 item'!$B$57</f>
        <v>0.26366394162178031</v>
      </c>
      <c r="L16" s="251">
        <f>'Minigrids - 1 item'!$B$62</f>
        <v>9</v>
      </c>
      <c r="M16" s="251">
        <f>'Minigrids - 1 item'!$B$63</f>
        <v>4</v>
      </c>
    </row>
    <row r="17" spans="1:16" x14ac:dyDescent="0.25">
      <c r="A17" s="250" t="s">
        <v>124</v>
      </c>
      <c r="B17" s="272">
        <f>'Minigrids - 1 item'!$AC$76</f>
        <v>95763.499999999985</v>
      </c>
      <c r="C17" s="272">
        <f>'Minigrids - 1 item'!C74</f>
        <v>27361</v>
      </c>
      <c r="D17" s="272">
        <f>'Minigrids - 1 item'!$AC$86</f>
        <v>152511.60000000003</v>
      </c>
      <c r="E17" s="272">
        <f>'Minigrids - 1 item'!$AC$80</f>
        <v>100660.88100523554</v>
      </c>
      <c r="F17" s="273">
        <f>'Minigrids - 1 item'!$B$93</f>
        <v>-1874.9946742902573</v>
      </c>
      <c r="G17" s="274">
        <f>'Minigrids - 1 item'!$B$94</f>
        <v>27860.315156198689</v>
      </c>
      <c r="H17" s="257">
        <f>'Minigrids - 1 item'!$B$91</f>
        <v>0.96100887413188285</v>
      </c>
      <c r="I17" s="258">
        <f>'Minigrids - 1 item'!$B$92</f>
        <v>1.5793643416037644</v>
      </c>
      <c r="J17" s="254">
        <f>'Minigrids - 1 item'!$B$89</f>
        <v>0.1147776186466217</v>
      </c>
      <c r="K17" s="259">
        <f>'Minigrids - 1 item'!$B$90</f>
        <v>0.26366394162178031</v>
      </c>
      <c r="L17" s="256">
        <f>'Minigrids - 1 item'!$B$95</f>
        <v>9</v>
      </c>
      <c r="M17" s="256">
        <f>'Minigrids - 1 item'!$B$96</f>
        <v>4</v>
      </c>
      <c r="N17" s="106"/>
      <c r="O17" s="106"/>
      <c r="P17" s="106"/>
    </row>
    <row r="18" spans="1:16" x14ac:dyDescent="0.25">
      <c r="A18" s="250" t="s">
        <v>14</v>
      </c>
      <c r="B18" s="272">
        <f>'Minigrids - 1 item'!$AC$109</f>
        <v>95763.499999999985</v>
      </c>
      <c r="C18" s="272">
        <f>'Minigrids - 1 item'!C107</f>
        <v>27361</v>
      </c>
      <c r="D18" s="272">
        <f>'Minigrids - 1 item'!$AC$119</f>
        <v>152511.60000000003</v>
      </c>
      <c r="E18" s="272">
        <f>'Minigrids - 1 item'!$AC$113</f>
        <v>100660.88100523554</v>
      </c>
      <c r="F18" s="273">
        <f>'Minigrids - 1 item'!$B$126</f>
        <v>6687.0406412699458</v>
      </c>
      <c r="G18" s="274">
        <f>'Minigrids - 1 item'!$B$127</f>
        <v>46664.839465319761</v>
      </c>
      <c r="H18" s="257">
        <f>'Minigrids - 1 item'!$B$124</f>
        <v>1.1214701805335372</v>
      </c>
      <c r="I18" s="258">
        <f>'Minigrids - 1 item'!$B$125</f>
        <v>1.8476674179961923</v>
      </c>
      <c r="J18" s="254">
        <f>'Minigrids - 1 item'!$B$122</f>
        <v>0.1147776186466217</v>
      </c>
      <c r="K18" s="259">
        <f>'Minigrids - 1 item'!$B$123</f>
        <v>0.26366394162178031</v>
      </c>
      <c r="L18" s="256">
        <f>'Minigrids - 1 item'!$B$128</f>
        <v>9</v>
      </c>
      <c r="M18" s="256">
        <f>'Minigrids - 1 item'!$B$129</f>
        <v>4</v>
      </c>
      <c r="N18" s="106"/>
      <c r="O18" s="106"/>
      <c r="P18" s="106"/>
    </row>
    <row r="19" spans="1:16" x14ac:dyDescent="0.25">
      <c r="A19" s="250" t="s">
        <v>125</v>
      </c>
      <c r="B19" s="272">
        <f>'Minigrids - 1 item'!$AC$142</f>
        <v>95763.499999999985</v>
      </c>
      <c r="C19" s="272">
        <f>'Minigrids - 1 item'!C140</f>
        <v>27361</v>
      </c>
      <c r="D19" s="272">
        <f>'Minigrids - 1 item'!$AC$152</f>
        <v>152511.60000000003</v>
      </c>
      <c r="E19" s="272">
        <f>'Minigrids - 1 item'!$AC$146</f>
        <v>100660.88100523554</v>
      </c>
      <c r="F19" s="273">
        <f>'Minigrids - 1 item'!$B$159</f>
        <v>-1874.9946742902573</v>
      </c>
      <c r="G19" s="274">
        <f>'Minigrids - 1 item'!$B$160</f>
        <v>27860.315156198689</v>
      </c>
      <c r="H19" s="257">
        <f>'Minigrids - 1 item'!$B$157</f>
        <v>0.96100887413188285</v>
      </c>
      <c r="I19" s="258">
        <f>'Minigrids - 1 item'!$B$158</f>
        <v>1.5793643416037644</v>
      </c>
      <c r="J19" s="254">
        <f>'Minigrids - 1 item'!$B$155</f>
        <v>0.1147776186466217</v>
      </c>
      <c r="K19" s="259">
        <f>'Minigrids - 1 item'!$B$156</f>
        <v>0.26366394162178031</v>
      </c>
      <c r="L19" s="256">
        <f>'Minigrids - 1 item'!$B$161</f>
        <v>9</v>
      </c>
      <c r="M19" s="256">
        <f>'Minigrids - 1 item'!$B$162</f>
        <v>4</v>
      </c>
      <c r="N19" s="106"/>
      <c r="O19" s="106"/>
      <c r="P19" s="106"/>
    </row>
    <row r="20" spans="1:16" x14ac:dyDescent="0.25">
      <c r="G20" s="106"/>
      <c r="H20" s="106"/>
      <c r="I20" s="106"/>
      <c r="J20" s="236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6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6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workbookViewId="0">
      <selection activeCell="E8" sqref="E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8" t="s">
        <v>130</v>
      </c>
      <c r="B1" s="318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s="106" customFormat="1" ht="15.75" customHeight="1" x14ac:dyDescent="0.25">
      <c r="A2" s="275"/>
      <c r="B2" s="275"/>
      <c r="C2" s="276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8"/>
    </row>
    <row r="3" spans="1:31" s="106" customFormat="1" ht="15.75" customHeight="1" x14ac:dyDescent="0.25">
      <c r="A3" s="279" t="s">
        <v>161</v>
      </c>
      <c r="B3" s="275">
        <v>0.8</v>
      </c>
      <c r="C3" s="276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8"/>
    </row>
    <row r="4" spans="1:31" ht="14.25" customHeight="1" x14ac:dyDescent="0.25"/>
    <row r="5" spans="1:31" x14ac:dyDescent="0.25">
      <c r="A5" s="317" t="s">
        <v>148</v>
      </c>
      <c r="B5" s="317"/>
      <c r="C5" s="317"/>
      <c r="D5" s="243">
        <v>1.81</v>
      </c>
    </row>
    <row r="6" spans="1:31" x14ac:dyDescent="0.25">
      <c r="A6" s="245" t="s">
        <v>0</v>
      </c>
    </row>
    <row r="7" spans="1:31" x14ac:dyDescent="0.25">
      <c r="A7" s="4" t="s">
        <v>127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128</v>
      </c>
      <c r="E8" s="242">
        <f>'Minigrids - 1 item'!C20*$D$5*$B$3</f>
        <v>0</v>
      </c>
      <c r="F8" s="242">
        <f>'Minigrids - 1 item'!D20*$D$5*$B$3</f>
        <v>8833.4718720000001</v>
      </c>
      <c r="G8" s="242">
        <f>'Minigrids - 1 item'!E20*$D$5*$B$3</f>
        <v>8833.4718720000001</v>
      </c>
      <c r="H8" s="242">
        <f>'Minigrids - 1 item'!F20*$D$5*$B$3</f>
        <v>8833.4718720000001</v>
      </c>
      <c r="I8" s="242">
        <f>'Minigrids - 1 item'!G20*$D$5*$B$3</f>
        <v>8833.4718720000001</v>
      </c>
      <c r="J8" s="242">
        <f>'Minigrids - 1 item'!H20*$D$5*$B$3</f>
        <v>8833.4718720000001</v>
      </c>
      <c r="K8" s="242">
        <f>'Minigrids - 1 item'!I20*$D$5*$B$3</f>
        <v>8833.4718720000001</v>
      </c>
      <c r="L8" s="242">
        <f>'Minigrids - 1 item'!J20*$D$5*$B$3</f>
        <v>8833.4718720000001</v>
      </c>
      <c r="M8" s="242">
        <f>'Minigrids - 1 item'!K20*$D$5*$B$3</f>
        <v>8833.4718720000001</v>
      </c>
      <c r="N8" s="242">
        <f>'Minigrids - 1 item'!L20*$D$5*$B$3</f>
        <v>8833.4718720000001</v>
      </c>
      <c r="O8" s="242">
        <f>'Minigrids - 1 item'!M20*$D$5*$B$3</f>
        <v>8833.4718720000001</v>
      </c>
      <c r="P8" s="242">
        <f>'Minigrids - 1 item'!N20*$D$5*$B$3</f>
        <v>8833.4718720000001</v>
      </c>
      <c r="Q8" s="242">
        <f>'Minigrids - 1 item'!O20*$D$5*$B$3</f>
        <v>8833.4718720000001</v>
      </c>
      <c r="R8" s="242">
        <f>'Minigrids - 1 item'!P20*$D$5*$B$3</f>
        <v>8833.4718720000001</v>
      </c>
      <c r="S8" s="242">
        <f>'Minigrids - 1 item'!Q20*$D$5*$B$3</f>
        <v>8833.4718720000001</v>
      </c>
      <c r="T8" s="242">
        <f>'Minigrids - 1 item'!R20*$D$5*$B$3</f>
        <v>8833.4718720000001</v>
      </c>
      <c r="U8" s="242">
        <f>'Minigrids - 1 item'!S20*$D$5*$B$3</f>
        <v>8833.4718720000001</v>
      </c>
      <c r="V8" s="242">
        <f>'Minigrids - 1 item'!T20*$D$5*$B$3</f>
        <v>8833.4718720000001</v>
      </c>
      <c r="W8" s="242">
        <f>'Minigrids - 1 item'!U20*$D$5*$B$3</f>
        <v>8833.4718720000001</v>
      </c>
      <c r="X8" s="242">
        <f>'Minigrids - 1 item'!V20*$D$5*$B$3</f>
        <v>8833.4718720000001</v>
      </c>
      <c r="Y8" s="242">
        <f>'Minigrids - 1 item'!W20*$D$5*$B$3</f>
        <v>8833.4718720000001</v>
      </c>
      <c r="Z8" s="242">
        <f>'Minigrids - 1 item'!X20*$D$5*$B$3</f>
        <v>8833.4718720000001</v>
      </c>
      <c r="AA8" s="242">
        <f>'Minigrids - 1 item'!Y20*$D$5*$B$3</f>
        <v>8833.4718720000001</v>
      </c>
      <c r="AB8" s="242">
        <f>'Minigrids - 1 item'!Z20*$D$5*$B$3</f>
        <v>8833.4718720000001</v>
      </c>
      <c r="AC8" s="242">
        <f>'Minigrids - 1 item'!AA20*$D$5*$B$3</f>
        <v>8833.4718720000001</v>
      </c>
      <c r="AD8" s="242">
        <f>'Minigrids - 1 item'!AB20*$D$5*$B$3</f>
        <v>8833.4718720000001</v>
      </c>
      <c r="AE8" s="4" t="s">
        <v>12</v>
      </c>
    </row>
    <row r="9" spans="1:31" x14ac:dyDescent="0.25">
      <c r="A9" s="4" t="s">
        <v>129</v>
      </c>
      <c r="E9" s="242">
        <f>E8-E7</f>
        <v>-27361</v>
      </c>
      <c r="F9" s="242">
        <f>F8-F7</f>
        <v>6097.3718719999997</v>
      </c>
      <c r="G9" s="242">
        <f t="shared" ref="G9:AD9" si="0">G8-G7</f>
        <v>6097.3718719999997</v>
      </c>
      <c r="H9" s="242">
        <f t="shared" si="0"/>
        <v>6097.3718719999997</v>
      </c>
      <c r="I9" s="242">
        <f t="shared" si="0"/>
        <v>6097.3718719999997</v>
      </c>
      <c r="J9" s="242">
        <f t="shared" si="0"/>
        <v>6097.3718719999997</v>
      </c>
      <c r="K9" s="242">
        <f t="shared" si="0"/>
        <v>6097.3718719999997</v>
      </c>
      <c r="L9" s="242">
        <f t="shared" si="0"/>
        <v>6097.3718719999997</v>
      </c>
      <c r="M9" s="242">
        <f t="shared" si="0"/>
        <v>6097.3718719999997</v>
      </c>
      <c r="N9" s="242">
        <f t="shared" si="0"/>
        <v>6097.3718719999997</v>
      </c>
      <c r="O9" s="242">
        <f t="shared" si="0"/>
        <v>6097.3718719999997</v>
      </c>
      <c r="P9" s="242">
        <f t="shared" si="0"/>
        <v>6097.3718719999997</v>
      </c>
      <c r="Q9" s="242">
        <f t="shared" si="0"/>
        <v>6097.3718719999997</v>
      </c>
      <c r="R9" s="242">
        <f t="shared" si="0"/>
        <v>6097.3718719999997</v>
      </c>
      <c r="S9" s="242">
        <f t="shared" si="0"/>
        <v>6097.3718719999997</v>
      </c>
      <c r="T9" s="242">
        <f t="shared" si="0"/>
        <v>6097.3718719999997</v>
      </c>
      <c r="U9" s="242">
        <f t="shared" si="0"/>
        <v>6097.3718719999997</v>
      </c>
      <c r="V9" s="242">
        <f t="shared" si="0"/>
        <v>6097.3718719999997</v>
      </c>
      <c r="W9" s="242">
        <f t="shared" si="0"/>
        <v>6097.3718719999997</v>
      </c>
      <c r="X9" s="242">
        <f t="shared" si="0"/>
        <v>6097.3718719999997</v>
      </c>
      <c r="Y9" s="242">
        <f t="shared" si="0"/>
        <v>6097.3718719999997</v>
      </c>
      <c r="Z9" s="242">
        <f t="shared" si="0"/>
        <v>6097.3718719999997</v>
      </c>
      <c r="AA9" s="242">
        <f t="shared" si="0"/>
        <v>6097.3718719999997</v>
      </c>
      <c r="AB9" s="242">
        <f t="shared" si="0"/>
        <v>6097.3718719999997</v>
      </c>
      <c r="AC9" s="242">
        <f t="shared" si="0"/>
        <v>6097.3718719999997</v>
      </c>
      <c r="AD9" s="242">
        <f t="shared" si="0"/>
        <v>6097.3718719999997</v>
      </c>
      <c r="AE9" s="4" t="s">
        <v>12</v>
      </c>
    </row>
    <row r="11" spans="1:31" x14ac:dyDescent="0.25">
      <c r="A11" s="4" t="s">
        <v>84</v>
      </c>
      <c r="C11" s="12">
        <f>XNPV(B$13,E9:AD9,$E$1:$AD$1)</f>
        <v>58549.113843039369</v>
      </c>
    </row>
    <row r="12" spans="1:31" x14ac:dyDescent="0.25">
      <c r="A12" s="4" t="s">
        <v>83</v>
      </c>
      <c r="C12" s="247">
        <f>XIRR(E9:AD9,$E$1:$AD$1,0.1)</f>
        <v>0.22122635245323177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17" t="s">
        <v>148</v>
      </c>
      <c r="B15" s="317"/>
      <c r="C15" s="317"/>
      <c r="D15" s="243">
        <v>2.1800000000000002</v>
      </c>
    </row>
    <row r="16" spans="1:31" x14ac:dyDescent="0.25">
      <c r="A16" s="245" t="s">
        <v>123</v>
      </c>
    </row>
    <row r="17" spans="1:31" x14ac:dyDescent="0.25">
      <c r="A17" s="4" t="s">
        <v>127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128</v>
      </c>
      <c r="E18" s="57">
        <f>'Minigrids - 1 item'!C53*$D$15*$B$3</f>
        <v>0</v>
      </c>
      <c r="F18" s="57">
        <f>'Minigrids - 1 item'!D53*$D$15*$B$3</f>
        <v>10639.209216000001</v>
      </c>
      <c r="G18" s="57">
        <f>'Minigrids - 1 item'!E53*$D$15*$B$3</f>
        <v>10639.209216000001</v>
      </c>
      <c r="H18" s="57">
        <f>'Minigrids - 1 item'!F53*$D$15*$B$3</f>
        <v>10639.209216000001</v>
      </c>
      <c r="I18" s="57">
        <f>'Minigrids - 1 item'!G53*$D$15*$B$3</f>
        <v>10639.209216000001</v>
      </c>
      <c r="J18" s="57">
        <f>'Minigrids - 1 item'!H53*$D$15*$B$3</f>
        <v>10639.209216000001</v>
      </c>
      <c r="K18" s="57">
        <f>'Minigrids - 1 item'!I53*$D$15*$B$3</f>
        <v>10639.209216000001</v>
      </c>
      <c r="L18" s="57">
        <f>'Minigrids - 1 item'!J53*$D$15*$B$3</f>
        <v>10639.209216000001</v>
      </c>
      <c r="M18" s="57">
        <f>'Minigrids - 1 item'!K53*$D$15*$B$3</f>
        <v>10639.209216000001</v>
      </c>
      <c r="N18" s="57">
        <f>'Minigrids - 1 item'!L53*$D$15*$B$3</f>
        <v>10639.209216000001</v>
      </c>
      <c r="O18" s="57">
        <f>'Minigrids - 1 item'!M53*$D$15*$B$3</f>
        <v>10639.209216000001</v>
      </c>
      <c r="P18" s="57">
        <f>'Minigrids - 1 item'!N53*$D$15*$B$3</f>
        <v>10639.209216000001</v>
      </c>
      <c r="Q18" s="57">
        <f>'Minigrids - 1 item'!O53*$D$15*$B$3</f>
        <v>10639.209216000001</v>
      </c>
      <c r="R18" s="57">
        <f>'Minigrids - 1 item'!P53*$D$15*$B$3</f>
        <v>10639.209216000001</v>
      </c>
      <c r="S18" s="57">
        <f>'Minigrids - 1 item'!Q53*$D$15*$B$3</f>
        <v>10639.209216000001</v>
      </c>
      <c r="T18" s="57">
        <f>'Minigrids - 1 item'!R53*$D$15*$B$3</f>
        <v>10639.209216000001</v>
      </c>
      <c r="U18" s="57">
        <f>'Minigrids - 1 item'!S53*$D$15*$B$3</f>
        <v>10639.209216000001</v>
      </c>
      <c r="V18" s="57">
        <f>'Minigrids - 1 item'!T53*$D$15*$B$3</f>
        <v>10639.209216000001</v>
      </c>
      <c r="W18" s="57">
        <f>'Minigrids - 1 item'!U53*$D$15*$B$3</f>
        <v>10639.209216000001</v>
      </c>
      <c r="X18" s="57">
        <f>'Minigrids - 1 item'!V53*$D$15*$B$3</f>
        <v>10639.209216000001</v>
      </c>
      <c r="Y18" s="57">
        <f>'Minigrids - 1 item'!W53*$D$15*$B$3</f>
        <v>10639.209216000001</v>
      </c>
      <c r="Z18" s="57">
        <f>'Minigrids - 1 item'!X53*$D$15*$B$3</f>
        <v>10639.209216000001</v>
      </c>
      <c r="AA18" s="57">
        <f>'Minigrids - 1 item'!Y53*$D$15*$B$3</f>
        <v>10639.209216000001</v>
      </c>
      <c r="AB18" s="57">
        <f>'Minigrids - 1 item'!Z53*$D$15*$B$3</f>
        <v>10639.209216000001</v>
      </c>
      <c r="AC18" s="57">
        <f>'Minigrids - 1 item'!AA53*$D$15*$B$3</f>
        <v>10639.209216000001</v>
      </c>
      <c r="AD18" s="57">
        <f>'Minigrids - 1 item'!AB53*$D$15*$B$3</f>
        <v>10639.209216000001</v>
      </c>
      <c r="AE18" s="4" t="s">
        <v>12</v>
      </c>
    </row>
    <row r="19" spans="1:31" x14ac:dyDescent="0.25">
      <c r="A19" s="4" t="s">
        <v>129</v>
      </c>
      <c r="E19" s="57">
        <f>E18-E17</f>
        <v>-27361</v>
      </c>
      <c r="F19" s="57">
        <f t="shared" ref="F19:AD19" si="1">F18-F17</f>
        <v>7903.1092160000007</v>
      </c>
      <c r="G19" s="57">
        <f t="shared" si="1"/>
        <v>7903.1092160000007</v>
      </c>
      <c r="H19" s="57">
        <f t="shared" si="1"/>
        <v>7903.1092160000007</v>
      </c>
      <c r="I19" s="57">
        <f t="shared" si="1"/>
        <v>7903.1092160000007</v>
      </c>
      <c r="J19" s="57">
        <f t="shared" si="1"/>
        <v>7903.1092160000007</v>
      </c>
      <c r="K19" s="57">
        <f t="shared" si="1"/>
        <v>7903.1092160000007</v>
      </c>
      <c r="L19" s="57">
        <f t="shared" si="1"/>
        <v>7903.1092160000007</v>
      </c>
      <c r="M19" s="57">
        <f t="shared" si="1"/>
        <v>7903.1092160000007</v>
      </c>
      <c r="N19" s="57">
        <f t="shared" si="1"/>
        <v>7903.1092160000007</v>
      </c>
      <c r="O19" s="57">
        <f t="shared" si="1"/>
        <v>7903.1092160000007</v>
      </c>
      <c r="P19" s="57">
        <f t="shared" si="1"/>
        <v>7903.1092160000007</v>
      </c>
      <c r="Q19" s="57">
        <f t="shared" si="1"/>
        <v>7903.1092160000007</v>
      </c>
      <c r="R19" s="57">
        <f t="shared" si="1"/>
        <v>7903.1092160000007</v>
      </c>
      <c r="S19" s="57">
        <f t="shared" si="1"/>
        <v>7903.1092160000007</v>
      </c>
      <c r="T19" s="57">
        <f t="shared" si="1"/>
        <v>7903.1092160000007</v>
      </c>
      <c r="U19" s="57">
        <f t="shared" si="1"/>
        <v>7903.1092160000007</v>
      </c>
      <c r="V19" s="57">
        <f t="shared" si="1"/>
        <v>7903.1092160000007</v>
      </c>
      <c r="W19" s="57">
        <f t="shared" si="1"/>
        <v>7903.1092160000007</v>
      </c>
      <c r="X19" s="57">
        <f t="shared" si="1"/>
        <v>7903.1092160000007</v>
      </c>
      <c r="Y19" s="57">
        <f t="shared" si="1"/>
        <v>7903.1092160000007</v>
      </c>
      <c r="Z19" s="57">
        <f t="shared" si="1"/>
        <v>7903.1092160000007</v>
      </c>
      <c r="AA19" s="57">
        <f t="shared" si="1"/>
        <v>7903.1092160000007</v>
      </c>
      <c r="AB19" s="57">
        <f t="shared" si="1"/>
        <v>7903.1092160000007</v>
      </c>
      <c r="AC19" s="57">
        <f t="shared" si="1"/>
        <v>7903.1092160000007</v>
      </c>
      <c r="AD19" s="57">
        <f t="shared" si="1"/>
        <v>7903.1092160000007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47192.166715756874</v>
      </c>
    </row>
    <row r="22" spans="1:31" x14ac:dyDescent="0.25">
      <c r="A22" s="4" t="s">
        <v>83</v>
      </c>
      <c r="C22" s="247">
        <f>XIRR(E19:AD19,$E$1:$AD$1,0.1)</f>
        <v>0.28818687796592712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17" t="s">
        <v>148</v>
      </c>
      <c r="B25" s="317"/>
      <c r="C25" s="317"/>
      <c r="D25" s="243">
        <v>1.73</v>
      </c>
    </row>
    <row r="26" spans="1:31" x14ac:dyDescent="0.25">
      <c r="A26" s="245" t="s">
        <v>124</v>
      </c>
    </row>
    <row r="27" spans="1:31" x14ac:dyDescent="0.25">
      <c r="A27" s="4" t="s">
        <v>127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128</v>
      </c>
      <c r="E28" s="57">
        <f>'Minigrids - 1 item'!C86*$D$25*$B$3</f>
        <v>0</v>
      </c>
      <c r="F28" s="57">
        <f>'Minigrids - 1 item'!D86*$D$25*$B$3</f>
        <v>8443.0421760000008</v>
      </c>
      <c r="G28" s="57">
        <f>'Minigrids - 1 item'!E86*$D$25*$B$3</f>
        <v>8443.0421760000008</v>
      </c>
      <c r="H28" s="57">
        <f>'Minigrids - 1 item'!F86*$D$25*$B$3</f>
        <v>8443.0421760000008</v>
      </c>
      <c r="I28" s="57">
        <f>'Minigrids - 1 item'!G86*$D$25*$B$3</f>
        <v>8443.0421760000008</v>
      </c>
      <c r="J28" s="57">
        <f>'Minigrids - 1 item'!H86*$D$25*$B$3</f>
        <v>8443.0421760000008</v>
      </c>
      <c r="K28" s="57">
        <f>'Minigrids - 1 item'!I86*$D$25*$B$3</f>
        <v>8443.0421760000008</v>
      </c>
      <c r="L28" s="57">
        <f>'Minigrids - 1 item'!J86*$D$25*$B$3</f>
        <v>8443.0421760000008</v>
      </c>
      <c r="M28" s="57">
        <f>'Minigrids - 1 item'!K86*$D$25*$B$3</f>
        <v>8443.0421760000008</v>
      </c>
      <c r="N28" s="57">
        <f>'Minigrids - 1 item'!L86*$D$25*$B$3</f>
        <v>8443.0421760000008</v>
      </c>
      <c r="O28" s="57">
        <f>'Minigrids - 1 item'!M86*$D$25*$B$3</f>
        <v>8443.0421760000008</v>
      </c>
      <c r="P28" s="57">
        <f>'Minigrids - 1 item'!N86*$D$25*$B$3</f>
        <v>8443.0421760000008</v>
      </c>
      <c r="Q28" s="57">
        <f>'Minigrids - 1 item'!O86*$D$25*$B$3</f>
        <v>8443.0421760000008</v>
      </c>
      <c r="R28" s="57">
        <f>'Minigrids - 1 item'!P86*$D$25*$B$3</f>
        <v>8443.0421760000008</v>
      </c>
      <c r="S28" s="57">
        <f>'Minigrids - 1 item'!Q86*$D$25*$B$3</f>
        <v>8443.0421760000008</v>
      </c>
      <c r="T28" s="57">
        <f>'Minigrids - 1 item'!R86*$D$25*$B$3</f>
        <v>8443.0421760000008</v>
      </c>
      <c r="U28" s="57">
        <f>'Minigrids - 1 item'!S86*$D$25*$B$3</f>
        <v>8443.0421760000008</v>
      </c>
      <c r="V28" s="57">
        <f>'Minigrids - 1 item'!T86*$D$25*$B$3</f>
        <v>8443.0421760000008</v>
      </c>
      <c r="W28" s="57">
        <f>'Minigrids - 1 item'!U86*$D$25*$B$3</f>
        <v>8443.0421760000008</v>
      </c>
      <c r="X28" s="57">
        <f>'Minigrids - 1 item'!V86*$D$25*$B$3</f>
        <v>8443.0421760000008</v>
      </c>
      <c r="Y28" s="57">
        <f>'Minigrids - 1 item'!W86*$D$25*$B$3</f>
        <v>8443.0421760000008</v>
      </c>
      <c r="Z28" s="57">
        <f>'Minigrids - 1 item'!X86*$D$25*$B$3</f>
        <v>8443.0421760000008</v>
      </c>
      <c r="AA28" s="57">
        <f>'Minigrids - 1 item'!Y86*$D$25*$B$3</f>
        <v>8443.0421760000008</v>
      </c>
      <c r="AB28" s="57">
        <f>'Minigrids - 1 item'!Z86*$D$25*$B$3</f>
        <v>8443.0421760000008</v>
      </c>
      <c r="AC28" s="57">
        <f>'Minigrids - 1 item'!AA86*$D$25*$B$3</f>
        <v>8443.0421760000008</v>
      </c>
      <c r="AD28" s="57">
        <f>'Minigrids - 1 item'!AB86*$D$25*$B$3</f>
        <v>8443.0421760000008</v>
      </c>
      <c r="AE28" s="4" t="s">
        <v>12</v>
      </c>
    </row>
    <row r="29" spans="1:31" x14ac:dyDescent="0.25">
      <c r="A29" s="4" t="s">
        <v>129</v>
      </c>
      <c r="E29" s="57">
        <f>E28-E27</f>
        <v>-27361</v>
      </c>
      <c r="F29" s="57">
        <f t="shared" ref="F29:AD29" si="2">F28-F27</f>
        <v>5706.9421760000005</v>
      </c>
      <c r="G29" s="57">
        <f t="shared" si="2"/>
        <v>5706.9421760000005</v>
      </c>
      <c r="H29" s="57">
        <f t="shared" si="2"/>
        <v>5706.9421760000005</v>
      </c>
      <c r="I29" s="57">
        <f t="shared" si="2"/>
        <v>5706.9421760000005</v>
      </c>
      <c r="J29" s="57">
        <f t="shared" si="2"/>
        <v>5706.9421760000005</v>
      </c>
      <c r="K29" s="57">
        <f t="shared" si="2"/>
        <v>5706.9421760000005</v>
      </c>
      <c r="L29" s="57">
        <f t="shared" si="2"/>
        <v>5706.9421760000005</v>
      </c>
      <c r="M29" s="57">
        <f t="shared" si="2"/>
        <v>5706.9421760000005</v>
      </c>
      <c r="N29" s="57">
        <f t="shared" si="2"/>
        <v>5706.9421760000005</v>
      </c>
      <c r="O29" s="57">
        <f t="shared" si="2"/>
        <v>5706.9421760000005</v>
      </c>
      <c r="P29" s="57">
        <f t="shared" si="2"/>
        <v>5706.9421760000005</v>
      </c>
      <c r="Q29" s="57">
        <f t="shared" si="2"/>
        <v>5706.9421760000005</v>
      </c>
      <c r="R29" s="57">
        <f t="shared" si="2"/>
        <v>5706.9421760000005</v>
      </c>
      <c r="S29" s="57">
        <f t="shared" si="2"/>
        <v>5706.9421760000005</v>
      </c>
      <c r="T29" s="57">
        <f t="shared" si="2"/>
        <v>5706.9421760000005</v>
      </c>
      <c r="U29" s="57">
        <f t="shared" si="2"/>
        <v>5706.9421760000005</v>
      </c>
      <c r="V29" s="57">
        <f t="shared" si="2"/>
        <v>5706.9421760000005</v>
      </c>
      <c r="W29" s="57">
        <f t="shared" si="2"/>
        <v>5706.9421760000005</v>
      </c>
      <c r="X29" s="57">
        <f t="shared" si="2"/>
        <v>5706.9421760000005</v>
      </c>
      <c r="Y29" s="57">
        <f t="shared" si="2"/>
        <v>5706.9421760000005</v>
      </c>
      <c r="Z29" s="57">
        <f t="shared" si="2"/>
        <v>5706.9421760000005</v>
      </c>
      <c r="AA29" s="57">
        <f t="shared" si="2"/>
        <v>5706.9421760000005</v>
      </c>
      <c r="AB29" s="57">
        <f t="shared" si="2"/>
        <v>5706.9421760000005</v>
      </c>
      <c r="AC29" s="57">
        <f t="shared" si="2"/>
        <v>5706.9421760000005</v>
      </c>
      <c r="AD29" s="57">
        <f t="shared" si="2"/>
        <v>5706.9421760000005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61770.569266513194</v>
      </c>
    </row>
    <row r="32" spans="1:31" x14ac:dyDescent="0.25">
      <c r="A32" s="4" t="s">
        <v>83</v>
      </c>
      <c r="C32" s="247">
        <f>XIRR(E29:AD29,$E$1:$AD$1,0.1)</f>
        <v>0.20656327605247501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17" t="s">
        <v>148</v>
      </c>
      <c r="B35" s="317"/>
      <c r="C35" s="317"/>
      <c r="D35" s="243">
        <v>1.73</v>
      </c>
    </row>
    <row r="36" spans="1:31" x14ac:dyDescent="0.25">
      <c r="A36" s="245" t="s">
        <v>14</v>
      </c>
    </row>
    <row r="37" spans="1:31" x14ac:dyDescent="0.25">
      <c r="A37" s="4" t="s">
        <v>127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128</v>
      </c>
      <c r="E38" s="57">
        <f>'Minigrids - 1 item'!C119*$D$35*$B$3</f>
        <v>0</v>
      </c>
      <c r="F38" s="57">
        <f>'Minigrids - 1 item'!D119*$D$35*$B$3</f>
        <v>8443.0421760000008</v>
      </c>
      <c r="G38" s="57">
        <f>'Minigrids - 1 item'!E119*$D$35*$B$3</f>
        <v>8443.0421760000008</v>
      </c>
      <c r="H38" s="57">
        <f>'Minigrids - 1 item'!F119*$D$35*$B$3</f>
        <v>8443.0421760000008</v>
      </c>
      <c r="I38" s="57">
        <f>'Minigrids - 1 item'!G119*$D$35*$B$3</f>
        <v>8443.0421760000008</v>
      </c>
      <c r="J38" s="57">
        <f>'Minigrids - 1 item'!H119*$D$35*$B$3</f>
        <v>8443.0421760000008</v>
      </c>
      <c r="K38" s="57">
        <f>'Minigrids - 1 item'!I119*$D$35*$B$3</f>
        <v>8443.0421760000008</v>
      </c>
      <c r="L38" s="57">
        <f>'Minigrids - 1 item'!J119*$D$35*$B$3</f>
        <v>8443.0421760000008</v>
      </c>
      <c r="M38" s="57">
        <f>'Minigrids - 1 item'!K119*$D$35*$B$3</f>
        <v>8443.0421760000008</v>
      </c>
      <c r="N38" s="57">
        <f>'Minigrids - 1 item'!L119*$D$35*$B$3</f>
        <v>8443.0421760000008</v>
      </c>
      <c r="O38" s="57">
        <f>'Minigrids - 1 item'!M119*$D$35*$B$3</f>
        <v>8443.0421760000008</v>
      </c>
      <c r="P38" s="57">
        <f>'Minigrids - 1 item'!N119*$D$35*$B$3</f>
        <v>8443.0421760000008</v>
      </c>
      <c r="Q38" s="57">
        <f>'Minigrids - 1 item'!O119*$D$35*$B$3</f>
        <v>8443.0421760000008</v>
      </c>
      <c r="R38" s="57">
        <f>'Minigrids - 1 item'!P119*$D$35*$B$3</f>
        <v>8443.0421760000008</v>
      </c>
      <c r="S38" s="57">
        <f>'Minigrids - 1 item'!Q119*$D$35*$B$3</f>
        <v>8443.0421760000008</v>
      </c>
      <c r="T38" s="57">
        <f>'Minigrids - 1 item'!R119*$D$35*$B$3</f>
        <v>8443.0421760000008</v>
      </c>
      <c r="U38" s="57">
        <f>'Minigrids - 1 item'!S119*$D$35*$B$3</f>
        <v>8443.0421760000008</v>
      </c>
      <c r="V38" s="57">
        <f>'Minigrids - 1 item'!T119*$D$35*$B$3</f>
        <v>8443.0421760000008</v>
      </c>
      <c r="W38" s="57">
        <f>'Minigrids - 1 item'!U119*$D$35*$B$3</f>
        <v>8443.0421760000008</v>
      </c>
      <c r="X38" s="57">
        <f>'Minigrids - 1 item'!V119*$D$35*$B$3</f>
        <v>8443.0421760000008</v>
      </c>
      <c r="Y38" s="57">
        <f>'Minigrids - 1 item'!W119*$D$35*$B$3</f>
        <v>8443.0421760000008</v>
      </c>
      <c r="Z38" s="57">
        <f>'Minigrids - 1 item'!X119*$D$35*$B$3</f>
        <v>8443.0421760000008</v>
      </c>
      <c r="AA38" s="57">
        <f>'Minigrids - 1 item'!Y119*$D$35*$B$3</f>
        <v>8443.0421760000008</v>
      </c>
      <c r="AB38" s="57">
        <f>'Minigrids - 1 item'!Z119*$D$35*$B$3</f>
        <v>8443.0421760000008</v>
      </c>
      <c r="AC38" s="57">
        <f>'Minigrids - 1 item'!AA119*$D$35*$B$3</f>
        <v>8443.0421760000008</v>
      </c>
      <c r="AD38" s="57">
        <f>'Minigrids - 1 item'!AB119*$D$35*$B$3</f>
        <v>8443.0421760000008</v>
      </c>
      <c r="AE38" s="4" t="s">
        <v>12</v>
      </c>
    </row>
    <row r="39" spans="1:31" x14ac:dyDescent="0.25">
      <c r="A39" s="4" t="s">
        <v>129</v>
      </c>
      <c r="E39" s="57">
        <f>E38-E37</f>
        <v>-27361</v>
      </c>
      <c r="F39" s="57">
        <f t="shared" ref="F39:AD39" si="3">F38-F37</f>
        <v>5706.9421760000005</v>
      </c>
      <c r="G39" s="57">
        <f t="shared" si="3"/>
        <v>5706.9421760000005</v>
      </c>
      <c r="H39" s="57">
        <f t="shared" si="3"/>
        <v>5706.9421760000005</v>
      </c>
      <c r="I39" s="57">
        <f t="shared" si="3"/>
        <v>5706.9421760000005</v>
      </c>
      <c r="J39" s="57">
        <f t="shared" si="3"/>
        <v>5706.9421760000005</v>
      </c>
      <c r="K39" s="57">
        <f t="shared" si="3"/>
        <v>5706.9421760000005</v>
      </c>
      <c r="L39" s="57">
        <f t="shared" si="3"/>
        <v>5706.9421760000005</v>
      </c>
      <c r="M39" s="57">
        <f t="shared" si="3"/>
        <v>5706.9421760000005</v>
      </c>
      <c r="N39" s="57">
        <f t="shared" si="3"/>
        <v>5706.9421760000005</v>
      </c>
      <c r="O39" s="57">
        <f t="shared" si="3"/>
        <v>5706.9421760000005</v>
      </c>
      <c r="P39" s="57">
        <f t="shared" si="3"/>
        <v>5706.9421760000005</v>
      </c>
      <c r="Q39" s="57">
        <f t="shared" si="3"/>
        <v>5706.9421760000005</v>
      </c>
      <c r="R39" s="57">
        <f t="shared" si="3"/>
        <v>5706.9421760000005</v>
      </c>
      <c r="S39" s="57">
        <f t="shared" si="3"/>
        <v>5706.9421760000005</v>
      </c>
      <c r="T39" s="57">
        <f t="shared" si="3"/>
        <v>5706.9421760000005</v>
      </c>
      <c r="U39" s="57">
        <f t="shared" si="3"/>
        <v>5706.9421760000005</v>
      </c>
      <c r="V39" s="57">
        <f t="shared" si="3"/>
        <v>5706.9421760000005</v>
      </c>
      <c r="W39" s="57">
        <f t="shared" si="3"/>
        <v>5706.9421760000005</v>
      </c>
      <c r="X39" s="57">
        <f t="shared" si="3"/>
        <v>5706.9421760000005</v>
      </c>
      <c r="Y39" s="57">
        <f t="shared" si="3"/>
        <v>5706.9421760000005</v>
      </c>
      <c r="Z39" s="57">
        <f t="shared" si="3"/>
        <v>5706.9421760000005</v>
      </c>
      <c r="AA39" s="57">
        <f t="shared" si="3"/>
        <v>5706.9421760000005</v>
      </c>
      <c r="AB39" s="57">
        <f t="shared" si="3"/>
        <v>5706.9421760000005</v>
      </c>
      <c r="AC39" s="57">
        <f t="shared" si="3"/>
        <v>5706.9421760000005</v>
      </c>
      <c r="AD39" s="57">
        <f t="shared" si="3"/>
        <v>5706.9421760000005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61770.569266513194</v>
      </c>
    </row>
    <row r="42" spans="1:31" x14ac:dyDescent="0.25">
      <c r="A42" s="4" t="s">
        <v>83</v>
      </c>
      <c r="C42" s="247">
        <f>XIRR(E39:AD39,$E$1:$AD$1,0.1)</f>
        <v>0.20656327605247501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17" t="s">
        <v>148</v>
      </c>
      <c r="B45" s="317"/>
      <c r="C45" s="317"/>
      <c r="D45" s="243">
        <v>1.73</v>
      </c>
    </row>
    <row r="46" spans="1:31" x14ac:dyDescent="0.25">
      <c r="A46" s="245" t="s">
        <v>125</v>
      </c>
    </row>
    <row r="47" spans="1:31" x14ac:dyDescent="0.25">
      <c r="A47" s="4" t="s">
        <v>127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128</v>
      </c>
      <c r="E48" s="57">
        <f>'Minigrids - 1 item'!C152*$D$45*$B$3</f>
        <v>0</v>
      </c>
      <c r="F48" s="57">
        <f>'Minigrids - 1 item'!D152*$D$45*$B$3</f>
        <v>8443.0421760000008</v>
      </c>
      <c r="G48" s="57">
        <f>'Minigrids - 1 item'!E152*$D$45*$B$3</f>
        <v>8443.0421760000008</v>
      </c>
      <c r="H48" s="57">
        <f>'Minigrids - 1 item'!F152*$D$45*$B$3</f>
        <v>8443.0421760000008</v>
      </c>
      <c r="I48" s="57">
        <f>'Minigrids - 1 item'!G152*$D$45*$B$3</f>
        <v>8443.0421760000008</v>
      </c>
      <c r="J48" s="57">
        <f>'Minigrids - 1 item'!H152*$D$45*$B$3</f>
        <v>8443.0421760000008</v>
      </c>
      <c r="K48" s="57">
        <f>'Minigrids - 1 item'!I152*$D$45*$B$3</f>
        <v>8443.0421760000008</v>
      </c>
      <c r="L48" s="57">
        <f>'Minigrids - 1 item'!J152*$D$45*$B$3</f>
        <v>8443.0421760000008</v>
      </c>
      <c r="M48" s="57">
        <f>'Minigrids - 1 item'!K152*$D$45*$B$3</f>
        <v>8443.0421760000008</v>
      </c>
      <c r="N48" s="57">
        <f>'Minigrids - 1 item'!L152*$D$45*$B$3</f>
        <v>8443.0421760000008</v>
      </c>
      <c r="O48" s="57">
        <f>'Minigrids - 1 item'!M152*$D$45*$B$3</f>
        <v>8443.0421760000008</v>
      </c>
      <c r="P48" s="57">
        <f>'Minigrids - 1 item'!N152*$D$45*$B$3</f>
        <v>8443.0421760000008</v>
      </c>
      <c r="Q48" s="57">
        <f>'Minigrids - 1 item'!O152*$D$45*$B$3</f>
        <v>8443.0421760000008</v>
      </c>
      <c r="R48" s="57">
        <f>'Minigrids - 1 item'!P152*$D$45*$B$3</f>
        <v>8443.0421760000008</v>
      </c>
      <c r="S48" s="57">
        <f>'Minigrids - 1 item'!Q152*$D$45*$B$3</f>
        <v>8443.0421760000008</v>
      </c>
      <c r="T48" s="57">
        <f>'Minigrids - 1 item'!R152*$D$45*$B$3</f>
        <v>8443.0421760000008</v>
      </c>
      <c r="U48" s="57">
        <f>'Minigrids - 1 item'!S152*$D$45*$B$3</f>
        <v>8443.0421760000008</v>
      </c>
      <c r="V48" s="57">
        <f>'Minigrids - 1 item'!T152*$D$45*$B$3</f>
        <v>8443.0421760000008</v>
      </c>
      <c r="W48" s="57">
        <f>'Minigrids - 1 item'!U152*$D$45*$B$3</f>
        <v>8443.0421760000008</v>
      </c>
      <c r="X48" s="57">
        <f>'Minigrids - 1 item'!V152*$D$45*$B$3</f>
        <v>8443.0421760000008</v>
      </c>
      <c r="Y48" s="57">
        <f>'Minigrids - 1 item'!W152*$D$45*$B$3</f>
        <v>8443.0421760000008</v>
      </c>
      <c r="Z48" s="57">
        <f>'Minigrids - 1 item'!X152*$D$45*$B$3</f>
        <v>8443.0421760000008</v>
      </c>
      <c r="AA48" s="57">
        <f>'Minigrids - 1 item'!Y152*$D$45*$B$3</f>
        <v>8443.0421760000008</v>
      </c>
      <c r="AB48" s="57">
        <f>'Minigrids - 1 item'!Z152*$D$45*$B$3</f>
        <v>8443.0421760000008</v>
      </c>
      <c r="AC48" s="57">
        <f>'Minigrids - 1 item'!AA152*$D$45*$B$3</f>
        <v>8443.0421760000008</v>
      </c>
      <c r="AD48" s="57">
        <f>'Minigrids - 1 item'!AB152*$D$45*$B$3</f>
        <v>8443.0421760000008</v>
      </c>
      <c r="AE48" s="4" t="s">
        <v>12</v>
      </c>
    </row>
    <row r="49" spans="1:31" x14ac:dyDescent="0.25">
      <c r="A49" s="4" t="s">
        <v>129</v>
      </c>
      <c r="E49" s="57">
        <f>E48-E47</f>
        <v>-27361</v>
      </c>
      <c r="F49" s="57">
        <f t="shared" ref="F49:AD49" si="4">F48-F47</f>
        <v>5706.9421760000005</v>
      </c>
      <c r="G49" s="57">
        <f t="shared" si="4"/>
        <v>5706.9421760000005</v>
      </c>
      <c r="H49" s="57">
        <f t="shared" si="4"/>
        <v>5706.9421760000005</v>
      </c>
      <c r="I49" s="57">
        <f t="shared" si="4"/>
        <v>5706.9421760000005</v>
      </c>
      <c r="J49" s="57">
        <f t="shared" si="4"/>
        <v>5706.9421760000005</v>
      </c>
      <c r="K49" s="57">
        <f t="shared" si="4"/>
        <v>5706.9421760000005</v>
      </c>
      <c r="L49" s="57">
        <f t="shared" si="4"/>
        <v>5706.9421760000005</v>
      </c>
      <c r="M49" s="57">
        <f t="shared" si="4"/>
        <v>5706.9421760000005</v>
      </c>
      <c r="N49" s="57">
        <f t="shared" si="4"/>
        <v>5706.9421760000005</v>
      </c>
      <c r="O49" s="57">
        <f t="shared" si="4"/>
        <v>5706.9421760000005</v>
      </c>
      <c r="P49" s="57">
        <f t="shared" si="4"/>
        <v>5706.9421760000005</v>
      </c>
      <c r="Q49" s="57">
        <f t="shared" si="4"/>
        <v>5706.9421760000005</v>
      </c>
      <c r="R49" s="57">
        <f t="shared" si="4"/>
        <v>5706.9421760000005</v>
      </c>
      <c r="S49" s="57">
        <f t="shared" si="4"/>
        <v>5706.9421760000005</v>
      </c>
      <c r="T49" s="57">
        <f t="shared" si="4"/>
        <v>5706.9421760000005</v>
      </c>
      <c r="U49" s="57">
        <f t="shared" si="4"/>
        <v>5706.9421760000005</v>
      </c>
      <c r="V49" s="57">
        <f t="shared" si="4"/>
        <v>5706.9421760000005</v>
      </c>
      <c r="W49" s="57">
        <f t="shared" si="4"/>
        <v>5706.9421760000005</v>
      </c>
      <c r="X49" s="57">
        <f t="shared" si="4"/>
        <v>5706.9421760000005</v>
      </c>
      <c r="Y49" s="57">
        <f t="shared" si="4"/>
        <v>5706.9421760000005</v>
      </c>
      <c r="Z49" s="57">
        <f t="shared" si="4"/>
        <v>5706.9421760000005</v>
      </c>
      <c r="AA49" s="57">
        <f t="shared" si="4"/>
        <v>5706.9421760000005</v>
      </c>
      <c r="AB49" s="57">
        <f t="shared" si="4"/>
        <v>5706.9421760000005</v>
      </c>
      <c r="AC49" s="57">
        <f t="shared" si="4"/>
        <v>5706.9421760000005</v>
      </c>
      <c r="AD49" s="57">
        <f t="shared" si="4"/>
        <v>5706.9421760000005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61770.569266513194</v>
      </c>
    </row>
    <row r="52" spans="1:31" x14ac:dyDescent="0.25">
      <c r="A52" s="4" t="s">
        <v>83</v>
      </c>
      <c r="C52" s="247">
        <f>XIRR(E49:AD49,$E$1:$AD$1,0.1)</f>
        <v>0.20656327605247501</v>
      </c>
    </row>
    <row r="53" spans="1:31" x14ac:dyDescent="0.25">
      <c r="A53" s="4" t="s">
        <v>79</v>
      </c>
      <c r="B53">
        <v>0.04</v>
      </c>
    </row>
    <row r="57" spans="1:31" x14ac:dyDescent="0.25">
      <c r="B57" s="240" t="s">
        <v>83</v>
      </c>
      <c r="C57" s="240" t="s">
        <v>84</v>
      </c>
    </row>
    <row r="58" spans="1:31" x14ac:dyDescent="0.25">
      <c r="A58" s="245" t="s">
        <v>0</v>
      </c>
      <c r="B58" s="248">
        <f>C12</f>
        <v>0.22122635245323177</v>
      </c>
      <c r="C58" s="52">
        <f>C11</f>
        <v>58549.113843039369</v>
      </c>
    </row>
    <row r="59" spans="1:31" x14ac:dyDescent="0.25">
      <c r="A59" s="245" t="s">
        <v>123</v>
      </c>
      <c r="B59" s="268">
        <f>C22</f>
        <v>0.28818687796592712</v>
      </c>
      <c r="C59" s="52">
        <f>C21</f>
        <v>47192.166715756874</v>
      </c>
    </row>
    <row r="60" spans="1:31" x14ac:dyDescent="0.25">
      <c r="A60" s="245" t="s">
        <v>124</v>
      </c>
      <c r="B60" s="248">
        <f>C32</f>
        <v>0.20656327605247501</v>
      </c>
      <c r="C60" s="52">
        <f>C31</f>
        <v>61770.569266513194</v>
      </c>
    </row>
    <row r="61" spans="1:31" x14ac:dyDescent="0.25">
      <c r="A61" s="245" t="s">
        <v>14</v>
      </c>
      <c r="B61" s="248">
        <f>C42</f>
        <v>0.20656327605247501</v>
      </c>
      <c r="C61" s="52">
        <f>C41</f>
        <v>61770.569266513194</v>
      </c>
    </row>
    <row r="62" spans="1:31" x14ac:dyDescent="0.25">
      <c r="A62" s="245" t="s">
        <v>125</v>
      </c>
      <c r="B62" s="248">
        <f>C52</f>
        <v>0.20656327605247501</v>
      </c>
      <c r="C62" s="52">
        <f>C51</f>
        <v>61770.569266513194</v>
      </c>
    </row>
    <row r="63" spans="1:31" x14ac:dyDescent="0.25">
      <c r="C63" s="249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0" t="s">
        <v>162</v>
      </c>
      <c r="E1" s="280">
        <v>1</v>
      </c>
      <c r="F1" s="280">
        <v>2</v>
      </c>
      <c r="G1" s="280">
        <v>3</v>
      </c>
      <c r="H1" s="280">
        <v>4</v>
      </c>
      <c r="I1" s="280">
        <v>5</v>
      </c>
      <c r="J1" s="280">
        <v>6</v>
      </c>
      <c r="K1" s="280">
        <v>7</v>
      </c>
      <c r="L1" s="280">
        <v>8</v>
      </c>
      <c r="M1" s="280">
        <v>9</v>
      </c>
      <c r="N1" s="280">
        <v>10</v>
      </c>
      <c r="O1" s="280">
        <v>11</v>
      </c>
      <c r="P1" s="280">
        <v>12</v>
      </c>
      <c r="Q1" s="280">
        <v>13</v>
      </c>
      <c r="R1" s="280">
        <v>14</v>
      </c>
      <c r="S1" s="280">
        <v>15</v>
      </c>
      <c r="T1" s="280">
        <v>16</v>
      </c>
      <c r="U1" s="280">
        <v>17</v>
      </c>
      <c r="V1" s="280">
        <v>18</v>
      </c>
      <c r="W1" s="280">
        <v>19</v>
      </c>
      <c r="X1" s="280">
        <v>20</v>
      </c>
      <c r="Y1" s="280">
        <v>21</v>
      </c>
      <c r="Z1" s="280">
        <v>22</v>
      </c>
      <c r="AA1" s="280">
        <v>23</v>
      </c>
      <c r="AB1" s="280">
        <v>24</v>
      </c>
      <c r="AC1" s="280">
        <v>25</v>
      </c>
    </row>
    <row r="2" spans="1:29" s="4" customFormat="1" x14ac:dyDescent="0.25">
      <c r="A2" s="4" t="s">
        <v>163</v>
      </c>
      <c r="B2" s="281"/>
    </row>
    <row r="3" spans="1:29" s="4" customFormat="1" x14ac:dyDescent="0.25">
      <c r="A3" t="s">
        <v>164</v>
      </c>
      <c r="B3" s="8" t="s">
        <v>165</v>
      </c>
      <c r="C3">
        <v>40</v>
      </c>
      <c r="D3" s="28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166</v>
      </c>
      <c r="B4" s="8" t="s">
        <v>167</v>
      </c>
      <c r="C4" s="283">
        <v>2.5000000000000001E-2</v>
      </c>
      <c r="D4" s="28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4" t="s">
        <v>168</v>
      </c>
      <c r="B5" s="285" t="s">
        <v>165</v>
      </c>
      <c r="C5" s="284"/>
      <c r="D5" s="286"/>
      <c r="E5" s="287">
        <f>C3</f>
        <v>40</v>
      </c>
      <c r="F5" s="288">
        <f t="shared" ref="F5:X5" si="0">E5*(1+$C$4)</f>
        <v>41</v>
      </c>
      <c r="G5" s="288">
        <f t="shared" si="0"/>
        <v>42.024999999999999</v>
      </c>
      <c r="H5" s="288">
        <f t="shared" si="0"/>
        <v>43.075624999999995</v>
      </c>
      <c r="I5" s="288">
        <f t="shared" si="0"/>
        <v>44.152515624999992</v>
      </c>
      <c r="J5" s="288">
        <f t="shared" si="0"/>
        <v>45.256328515624986</v>
      </c>
      <c r="K5" s="288">
        <f t="shared" si="0"/>
        <v>46.387736728515605</v>
      </c>
      <c r="L5" s="288">
        <f t="shared" si="0"/>
        <v>47.547430146728495</v>
      </c>
      <c r="M5" s="288">
        <f t="shared" si="0"/>
        <v>48.736115900396705</v>
      </c>
      <c r="N5" s="288">
        <f t="shared" si="0"/>
        <v>49.954518797906616</v>
      </c>
      <c r="O5" s="288">
        <f t="shared" si="0"/>
        <v>51.203381767854275</v>
      </c>
      <c r="P5" s="288">
        <f t="shared" si="0"/>
        <v>52.483466312050624</v>
      </c>
      <c r="Q5" s="288">
        <f t="shared" si="0"/>
        <v>53.795552969851883</v>
      </c>
      <c r="R5" s="288">
        <f t="shared" si="0"/>
        <v>55.140441794098173</v>
      </c>
      <c r="S5" s="288">
        <f t="shared" si="0"/>
        <v>56.518952838950625</v>
      </c>
      <c r="T5" s="288">
        <f t="shared" si="0"/>
        <v>57.931926659924386</v>
      </c>
      <c r="U5" s="288">
        <f t="shared" si="0"/>
        <v>59.380224826422491</v>
      </c>
      <c r="V5" s="288">
        <f t="shared" si="0"/>
        <v>60.864730447083048</v>
      </c>
      <c r="W5" s="288">
        <f t="shared" si="0"/>
        <v>62.386348708260115</v>
      </c>
      <c r="X5" s="288">
        <f t="shared" si="0"/>
        <v>63.946007425966613</v>
      </c>
      <c r="Y5" s="288">
        <f t="shared" ref="Y5" si="1">X5*(1+$C$4)</f>
        <v>65.544657611615776</v>
      </c>
      <c r="Z5" s="288">
        <f t="shared" ref="Z5" si="2">Y5*(1+$C$4)</f>
        <v>67.183274051906167</v>
      </c>
      <c r="AA5" s="288">
        <f t="shared" ref="AA5" si="3">Z5*(1+$C$4)</f>
        <v>68.862855903203823</v>
      </c>
      <c r="AB5" s="288">
        <f t="shared" ref="AB5" si="4">AA5*(1+$C$4)</f>
        <v>70.584427300783915</v>
      </c>
      <c r="AC5" s="288">
        <f t="shared" ref="AC5" si="5">AB5*(1+$C$4)</f>
        <v>72.349037983303504</v>
      </c>
    </row>
    <row r="6" spans="1:29" s="4" customFormat="1" x14ac:dyDescent="0.25">
      <c r="B6" s="281"/>
      <c r="D6" s="28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1"/>
      <c r="D7" s="28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169</v>
      </c>
      <c r="B8" s="281"/>
    </row>
    <row r="9" spans="1:29" s="292" customFormat="1" x14ac:dyDescent="0.25">
      <c r="A9" s="292" t="s">
        <v>130</v>
      </c>
      <c r="B9" s="293" t="s">
        <v>176</v>
      </c>
      <c r="E9" s="292">
        <f>Interventions!$L$13*Interventions!$L$15</f>
        <v>14.389760000000001</v>
      </c>
      <c r="F9" s="292">
        <f>Interventions!$L$13*Interventions!$L$15</f>
        <v>14.389760000000001</v>
      </c>
      <c r="G9" s="292">
        <f>Interventions!$L$13*Interventions!$L$15</f>
        <v>14.389760000000001</v>
      </c>
      <c r="H9" s="292">
        <f>Interventions!$L$13*Interventions!$L$15</f>
        <v>14.389760000000001</v>
      </c>
      <c r="I9" s="292">
        <f>Interventions!$L$13*Interventions!$L$15</f>
        <v>14.389760000000001</v>
      </c>
      <c r="J9" s="292">
        <f>Interventions!$L$13*Interventions!$L$15</f>
        <v>14.389760000000001</v>
      </c>
      <c r="K9" s="292">
        <f>Interventions!$L$13*Interventions!$L$15</f>
        <v>14.389760000000001</v>
      </c>
      <c r="L9" s="292">
        <f>Interventions!$L$13*Interventions!$L$15</f>
        <v>14.389760000000001</v>
      </c>
      <c r="M9" s="292">
        <f>Interventions!$L$13*Interventions!$L$15</f>
        <v>14.389760000000001</v>
      </c>
      <c r="N9" s="292">
        <f>Interventions!$L$13*Interventions!$L$15</f>
        <v>14.389760000000001</v>
      </c>
      <c r="O9" s="292">
        <f>Interventions!$L$13*Interventions!$L$15</f>
        <v>14.389760000000001</v>
      </c>
      <c r="P9" s="292">
        <f>Interventions!$L$13*Interventions!$L$15</f>
        <v>14.389760000000001</v>
      </c>
      <c r="Q9" s="292">
        <f>Interventions!$L$13*Interventions!$L$15</f>
        <v>14.389760000000001</v>
      </c>
      <c r="R9" s="292">
        <f>Interventions!$L$13*Interventions!$L$15</f>
        <v>14.389760000000001</v>
      </c>
      <c r="S9" s="292">
        <f>Interventions!$L$13*Interventions!$L$15</f>
        <v>14.389760000000001</v>
      </c>
      <c r="T9" s="292">
        <f>Interventions!$L$13*Interventions!$L$15</f>
        <v>14.389760000000001</v>
      </c>
      <c r="U9" s="292">
        <f>Interventions!$L$13*Interventions!$L$15</f>
        <v>14.389760000000001</v>
      </c>
      <c r="V9" s="292">
        <f>Interventions!$L$13*Interventions!$L$15</f>
        <v>14.389760000000001</v>
      </c>
      <c r="W9" s="292">
        <f>Interventions!$L$13*Interventions!$L$15</f>
        <v>14.389760000000001</v>
      </c>
      <c r="X9" s="292">
        <f>Interventions!$L$13*Interventions!$L$15</f>
        <v>14.389760000000001</v>
      </c>
      <c r="Y9" s="292">
        <f>Interventions!$L$13*Interventions!$L$15</f>
        <v>14.389760000000001</v>
      </c>
      <c r="Z9" s="292">
        <f>Interventions!$L$13*Interventions!$L$15</f>
        <v>14.389760000000001</v>
      </c>
      <c r="AA9" s="292">
        <f>Interventions!$L$13*Interventions!$L$15</f>
        <v>14.389760000000001</v>
      </c>
      <c r="AB9" s="292">
        <f>Interventions!$L$13*Interventions!$L$15</f>
        <v>14.389760000000001</v>
      </c>
      <c r="AC9" s="292">
        <f>Interventions!$L$13*Interventions!$L$15</f>
        <v>14.389760000000001</v>
      </c>
    </row>
    <row r="11" spans="1:29" x14ac:dyDescent="0.25">
      <c r="A11" s="4" t="s">
        <v>175</v>
      </c>
      <c r="B11" s="281"/>
    </row>
    <row r="12" spans="1:29" x14ac:dyDescent="0.25">
      <c r="A12" s="289" t="s">
        <v>130</v>
      </c>
      <c r="B12" s="290" t="s">
        <v>177</v>
      </c>
      <c r="C12" s="289"/>
      <c r="D12" s="289"/>
      <c r="E12" s="291">
        <f t="shared" ref="E12:X12" si="6">E9*E5</f>
        <v>575.59040000000005</v>
      </c>
      <c r="F12" s="291">
        <f t="shared" si="6"/>
        <v>589.98016000000007</v>
      </c>
      <c r="G12" s="291">
        <f t="shared" si="6"/>
        <v>604.72966399999996</v>
      </c>
      <c r="H12" s="291">
        <f t="shared" si="6"/>
        <v>619.84790559999999</v>
      </c>
      <c r="I12" s="291">
        <f t="shared" si="6"/>
        <v>635.34410323999998</v>
      </c>
      <c r="J12" s="291">
        <f t="shared" si="6"/>
        <v>651.22770582099986</v>
      </c>
      <c r="K12" s="291">
        <f t="shared" si="6"/>
        <v>667.5083984665248</v>
      </c>
      <c r="L12" s="291">
        <f t="shared" si="6"/>
        <v>684.19610842818781</v>
      </c>
      <c r="M12" s="291">
        <f t="shared" si="6"/>
        <v>701.30101113889248</v>
      </c>
      <c r="N12" s="291">
        <f t="shared" si="6"/>
        <v>718.83353641736471</v>
      </c>
      <c r="O12" s="291">
        <f t="shared" si="6"/>
        <v>736.80437482779871</v>
      </c>
      <c r="P12" s="291">
        <f t="shared" si="6"/>
        <v>755.22448419849366</v>
      </c>
      <c r="Q12" s="291">
        <f t="shared" si="6"/>
        <v>774.10509630345587</v>
      </c>
      <c r="R12" s="291">
        <f t="shared" si="6"/>
        <v>793.45772371104215</v>
      </c>
      <c r="S12" s="291">
        <f t="shared" si="6"/>
        <v>813.29416680381814</v>
      </c>
      <c r="T12" s="291">
        <f t="shared" si="6"/>
        <v>833.62652097391356</v>
      </c>
      <c r="U12" s="291">
        <f t="shared" si="6"/>
        <v>854.46718399826136</v>
      </c>
      <c r="V12" s="291">
        <f t="shared" si="6"/>
        <v>875.82886359821782</v>
      </c>
      <c r="W12" s="291">
        <f t="shared" si="6"/>
        <v>897.72458518817314</v>
      </c>
      <c r="X12" s="291">
        <f t="shared" si="6"/>
        <v>920.16769981787741</v>
      </c>
      <c r="Y12" s="291">
        <f t="shared" ref="Y12:AC12" si="7">Y9*Y5</f>
        <v>943.17189231332429</v>
      </c>
      <c r="Z12" s="291">
        <f t="shared" si="7"/>
        <v>966.75118962115732</v>
      </c>
      <c r="AA12" s="291">
        <f t="shared" si="7"/>
        <v>990.9199693616863</v>
      </c>
      <c r="AB12" s="291">
        <f t="shared" si="7"/>
        <v>1015.6929685957284</v>
      </c>
      <c r="AC12" s="291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abSelected="1" topLeftCell="B41" zoomScale="66" zoomScaleNormal="66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0.88</v>
      </c>
      <c r="E8" s="49">
        <f t="shared" ref="E8:AB8" si="0">1*((1-$B$6)^E7)</f>
        <v>0.77439999999999998</v>
      </c>
      <c r="F8" s="49">
        <f t="shared" si="0"/>
        <v>0.68147199999999997</v>
      </c>
      <c r="G8" s="49">
        <f t="shared" si="0"/>
        <v>0.59969536000000001</v>
      </c>
      <c r="H8" s="49">
        <f t="shared" si="0"/>
        <v>0.52773191679999998</v>
      </c>
      <c r="I8" s="49">
        <f t="shared" si="0"/>
        <v>0.46440408678399997</v>
      </c>
      <c r="J8" s="49">
        <f t="shared" si="0"/>
        <v>0.40867559636992001</v>
      </c>
      <c r="K8" s="49">
        <f t="shared" si="0"/>
        <v>0.3596345248055296</v>
      </c>
      <c r="L8" s="49">
        <f t="shared" si="0"/>
        <v>0.31647838182886606</v>
      </c>
      <c r="M8" s="49">
        <f t="shared" si="0"/>
        <v>0.2785009760094021</v>
      </c>
      <c r="N8" s="49">
        <f t="shared" si="0"/>
        <v>0.24508085888827386</v>
      </c>
      <c r="O8" s="49">
        <f t="shared" si="0"/>
        <v>0.215671155821681</v>
      </c>
      <c r="P8" s="49">
        <f t="shared" si="0"/>
        <v>0.18979061712307926</v>
      </c>
      <c r="Q8" s="49">
        <f t="shared" si="0"/>
        <v>0.16701574306830977</v>
      </c>
      <c r="R8" s="49">
        <f t="shared" si="0"/>
        <v>0.14697385390011261</v>
      </c>
      <c r="S8" s="49">
        <f t="shared" si="0"/>
        <v>0.12933699143209909</v>
      </c>
      <c r="T8" s="49">
        <f t="shared" si="0"/>
        <v>0.1138165524602472</v>
      </c>
      <c r="U8" s="49">
        <f t="shared" si="0"/>
        <v>0.10015856616501753</v>
      </c>
      <c r="V8" s="49">
        <f t="shared" si="0"/>
        <v>8.8139538225215433E-2</v>
      </c>
      <c r="W8" s="49">
        <f t="shared" si="0"/>
        <v>7.7562793638189576E-2</v>
      </c>
      <c r="X8" s="49">
        <f t="shared" si="0"/>
        <v>6.825525840160683E-2</v>
      </c>
      <c r="Y8" s="49">
        <f t="shared" si="0"/>
        <v>6.0064627393414005E-2</v>
      </c>
      <c r="Z8" s="49">
        <f t="shared" si="0"/>
        <v>5.2856872106204329E-2</v>
      </c>
      <c r="AA8" s="49">
        <f t="shared" si="0"/>
        <v>4.6514047453459807E-2</v>
      </c>
      <c r="AB8" s="49">
        <f t="shared" si="0"/>
        <v>4.0932361759044633E-2</v>
      </c>
      <c r="AC8" s="49">
        <f t="shared" ref="AC8:AD8" si="1">1*((1-$B$6)^AC7)</f>
        <v>3.6020478347959274E-2</v>
      </c>
      <c r="AD8" s="49">
        <f t="shared" si="1"/>
        <v>3.1698020946204164E-2</v>
      </c>
      <c r="AE8" s="49">
        <f t="shared" ref="AE8:AH8" si="2">1*((1-$B$6)^AE7)</f>
        <v>2.7894258432659663E-2</v>
      </c>
      <c r="AF8" s="49">
        <f t="shared" si="2"/>
        <v>2.4546947420740501E-2</v>
      </c>
      <c r="AG8" s="49">
        <f t="shared" si="2"/>
        <v>2.1601313730251644E-2</v>
      </c>
      <c r="AH8" s="49">
        <f t="shared" si="2"/>
        <v>1.9009156082621447E-2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7" t="s">
        <v>13</v>
      </c>
      <c r="C20" s="110"/>
      <c r="D20" s="298" t="s">
        <v>1</v>
      </c>
      <c r="E20" s="299"/>
      <c r="F20" s="299"/>
      <c r="G20" s="299"/>
      <c r="H20" s="299"/>
      <c r="I20" s="300"/>
      <c r="J20" s="50"/>
    </row>
    <row r="21" spans="1:34" x14ac:dyDescent="0.25">
      <c r="B21" s="297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33">SUM(C35:C37)</f>
        <v>0</v>
      </c>
      <c r="D34" s="116">
        <f>D37-D38</f>
        <v>369726.59233687702</v>
      </c>
      <c r="E34" s="116">
        <f t="shared" ref="E34:AH34" si="34">E37-E38</f>
        <v>705841.67627949244</v>
      </c>
      <c r="F34" s="116">
        <f t="shared" si="34"/>
        <v>1011400.8435000521</v>
      </c>
      <c r="G34" s="116">
        <f t="shared" si="34"/>
        <v>1289181.9046096515</v>
      </c>
      <c r="H34" s="116">
        <f t="shared" si="34"/>
        <v>1541710.1419820152</v>
      </c>
      <c r="I34" s="116">
        <f t="shared" si="34"/>
        <v>1771281.2668659817</v>
      </c>
      <c r="J34" s="116">
        <f t="shared" si="34"/>
        <v>1771281.2668659817</v>
      </c>
      <c r="K34" s="116">
        <f t="shared" si="34"/>
        <v>1771281.2668659817</v>
      </c>
      <c r="L34" s="116">
        <f t="shared" si="34"/>
        <v>1771281.2668659817</v>
      </c>
      <c r="M34" s="116">
        <f t="shared" si="34"/>
        <v>1771281.2668659817</v>
      </c>
      <c r="N34" s="116">
        <f t="shared" si="34"/>
        <v>1771281.2668659817</v>
      </c>
      <c r="O34" s="116">
        <f t="shared" si="34"/>
        <v>1771281.2668659817</v>
      </c>
      <c r="P34" s="116">
        <f t="shared" si="34"/>
        <v>1771281.2668659817</v>
      </c>
      <c r="Q34" s="116">
        <f t="shared" si="34"/>
        <v>1771281.2668659817</v>
      </c>
      <c r="R34" s="116">
        <f t="shared" si="34"/>
        <v>1771281.2668659817</v>
      </c>
      <c r="S34" s="116">
        <f t="shared" si="34"/>
        <v>1771281.2668659817</v>
      </c>
      <c r="T34" s="116">
        <f t="shared" si="34"/>
        <v>1771281.2668659817</v>
      </c>
      <c r="U34" s="116">
        <f t="shared" si="34"/>
        <v>1771281.2668659817</v>
      </c>
      <c r="V34" s="116">
        <f t="shared" si="34"/>
        <v>1771281.2668659817</v>
      </c>
      <c r="W34" s="116">
        <f t="shared" si="34"/>
        <v>1771281.2668659817</v>
      </c>
      <c r="X34" s="116">
        <f t="shared" si="34"/>
        <v>1771281.2668659817</v>
      </c>
      <c r="Y34" s="116">
        <f t="shared" si="34"/>
        <v>1771281.2668659817</v>
      </c>
      <c r="Z34" s="116">
        <f t="shared" si="34"/>
        <v>1771281.2668659817</v>
      </c>
      <c r="AA34" s="116">
        <f t="shared" si="34"/>
        <v>1771281.2668659817</v>
      </c>
      <c r="AB34" s="116">
        <f t="shared" si="34"/>
        <v>1771281.2668659817</v>
      </c>
      <c r="AC34" s="116">
        <f t="shared" si="34"/>
        <v>1771281.2668659817</v>
      </c>
      <c r="AD34" s="116">
        <f t="shared" si="34"/>
        <v>1401554.6745291047</v>
      </c>
      <c r="AE34" s="116">
        <f t="shared" si="34"/>
        <v>1065439.5905864891</v>
      </c>
      <c r="AF34" s="116">
        <f t="shared" si="34"/>
        <v>759880.42336592963</v>
      </c>
      <c r="AG34" s="116">
        <f t="shared" si="34"/>
        <v>482099.36225632991</v>
      </c>
      <c r="AH34" s="116">
        <f t="shared" si="34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C28*Interventions!$E$13</f>
        <v>566305.33002010651</v>
      </c>
      <c r="E37" s="42">
        <f>D28*Interventions!$E$13</f>
        <v>1081128.3573111123</v>
      </c>
      <c r="F37" s="42">
        <f>E28*Interventions!$E$13</f>
        <v>1549149.291212027</v>
      </c>
      <c r="G37" s="42">
        <f>F28*Interventions!$E$13</f>
        <v>1974622.8674855854</v>
      </c>
      <c r="H37" s="42">
        <f>G28*Interventions!$E$13</f>
        <v>2361417.0277342754</v>
      </c>
      <c r="I37" s="42">
        <f>H28*Interventions!$E$13</f>
        <v>2713048.0825058115</v>
      </c>
      <c r="J37" s="42">
        <f>I28*Interventions!$E$13</f>
        <v>2713048.0825058115</v>
      </c>
      <c r="K37" s="42">
        <f>J28*Interventions!$E$13</f>
        <v>2713048.0825058115</v>
      </c>
      <c r="L37" s="42">
        <f>K28*Interventions!$E$13</f>
        <v>2713048.0825058115</v>
      </c>
      <c r="M37" s="42">
        <f>L28*Interventions!$E$13</f>
        <v>2713048.0825058115</v>
      </c>
      <c r="N37" s="42">
        <f>M28*Interventions!$E$13</f>
        <v>2713048.0825058115</v>
      </c>
      <c r="O37" s="42">
        <f>N28*Interventions!$E$13</f>
        <v>2713048.0825058115</v>
      </c>
      <c r="P37" s="42">
        <f>O28*Interventions!$E$13</f>
        <v>2713048.0825058115</v>
      </c>
      <c r="Q37" s="42">
        <f>P28*Interventions!$E$13</f>
        <v>2713048.0825058115</v>
      </c>
      <c r="R37" s="42">
        <f>Q28*Interventions!$E$13</f>
        <v>2713048.0825058115</v>
      </c>
      <c r="S37" s="42">
        <f>R28*Interventions!$E$13</f>
        <v>2713048.0825058115</v>
      </c>
      <c r="T37" s="42">
        <f>S28*Interventions!$E$13</f>
        <v>2713048.0825058115</v>
      </c>
      <c r="U37" s="42">
        <f>T28*Interventions!$E$13</f>
        <v>2713048.0825058115</v>
      </c>
      <c r="V37" s="42">
        <f>U28*Interventions!$E$13</f>
        <v>2713048.0825058115</v>
      </c>
      <c r="W37" s="42">
        <f>V28*Interventions!$E$13</f>
        <v>2713048.0825058115</v>
      </c>
      <c r="X37" s="42">
        <f>W28*Interventions!$E$13</f>
        <v>2713048.0825058115</v>
      </c>
      <c r="Y37" s="42">
        <f>X28*Interventions!$E$13</f>
        <v>2713048.0825058115</v>
      </c>
      <c r="Z37" s="42">
        <f>Y28*Interventions!$E$13</f>
        <v>2713048.0825058115</v>
      </c>
      <c r="AA37" s="42">
        <f>Z28*Interventions!$E$13</f>
        <v>2713048.0825058115</v>
      </c>
      <c r="AB37" s="42">
        <f>AA28*Interventions!$E$13</f>
        <v>2713048.0825058115</v>
      </c>
      <c r="AC37" s="42">
        <f>AB28*Interventions!$E$13</f>
        <v>2713048.0825058115</v>
      </c>
      <c r="AD37" s="42">
        <f>AC28*Interventions!$E$13</f>
        <v>2146742.7524857051</v>
      </c>
      <c r="AE37" s="42">
        <f>AD28*Interventions!$E$13</f>
        <v>1631919.7251946989</v>
      </c>
      <c r="AF37" s="42">
        <f>AE28*Interventions!$E$13</f>
        <v>1163898.7912937845</v>
      </c>
      <c r="AG37" s="42">
        <f>AF28*Interventions!$E$13</f>
        <v>738425.21502022585</v>
      </c>
      <c r="AH37" s="42">
        <f>AG28*Interventions!$E$13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C28*Interventions!$E$14</f>
        <v>196578.7376832295</v>
      </c>
      <c r="E38" s="42">
        <f>D28*Interventions!$E$14</f>
        <v>375286.6810316199</v>
      </c>
      <c r="F38" s="42">
        <f>E28*Interventions!$E$14</f>
        <v>537748.44771197485</v>
      </c>
      <c r="G38" s="42">
        <f>F28*Interventions!$E$14</f>
        <v>685440.96287593385</v>
      </c>
      <c r="H38" s="42">
        <f>G28*Interventions!$E$14</f>
        <v>819706.88575226034</v>
      </c>
      <c r="I38" s="42">
        <f>H28*Interventions!$E$14</f>
        <v>941766.81563982985</v>
      </c>
      <c r="J38" s="42">
        <f>I28*Interventions!$E$14</f>
        <v>941766.81563982985</v>
      </c>
      <c r="K38" s="42">
        <f>J28*Interventions!$E$14</f>
        <v>941766.81563982985</v>
      </c>
      <c r="L38" s="42">
        <f>K28*Interventions!$E$14</f>
        <v>941766.81563982985</v>
      </c>
      <c r="M38" s="42">
        <f>L28*Interventions!$E$14</f>
        <v>941766.81563982985</v>
      </c>
      <c r="N38" s="42">
        <f>M28*Interventions!$E$14</f>
        <v>941766.81563982985</v>
      </c>
      <c r="O38" s="42">
        <f>N28*Interventions!$E$14</f>
        <v>941766.81563982985</v>
      </c>
      <c r="P38" s="42">
        <f>O28*Interventions!$E$14</f>
        <v>941766.81563982985</v>
      </c>
      <c r="Q38" s="42">
        <f>P28*Interventions!$E$14</f>
        <v>941766.81563982985</v>
      </c>
      <c r="R38" s="42">
        <f>Q28*Interventions!$E$14</f>
        <v>941766.81563982985</v>
      </c>
      <c r="S38" s="42">
        <f>R28*Interventions!$E$14</f>
        <v>941766.81563982985</v>
      </c>
      <c r="T38" s="42">
        <f>S28*Interventions!$E$14</f>
        <v>941766.81563982985</v>
      </c>
      <c r="U38" s="42">
        <f>T28*Interventions!$E$14</f>
        <v>941766.81563982985</v>
      </c>
      <c r="V38" s="42">
        <f>U28*Interventions!$E$14</f>
        <v>941766.81563982985</v>
      </c>
      <c r="W38" s="42">
        <f>V28*Interventions!$E$14</f>
        <v>941766.81563982985</v>
      </c>
      <c r="X38" s="42">
        <f>W28*Interventions!$E$14</f>
        <v>941766.81563982985</v>
      </c>
      <c r="Y38" s="42">
        <f>X28*Interventions!$E$14</f>
        <v>941766.81563982985</v>
      </c>
      <c r="Z38" s="42">
        <f>Y28*Interventions!$E$14</f>
        <v>941766.81563982985</v>
      </c>
      <c r="AA38" s="42">
        <f>Z28*Interventions!$E$14</f>
        <v>941766.81563982985</v>
      </c>
      <c r="AB38" s="42">
        <f>AA28*Interventions!$E$14</f>
        <v>941766.81563982985</v>
      </c>
      <c r="AC38" s="42">
        <f>AB28*Interventions!$E$14</f>
        <v>941766.81563982985</v>
      </c>
      <c r="AD38" s="42">
        <f>AC28*Interventions!$E$14</f>
        <v>745188.07795660035</v>
      </c>
      <c r="AE38" s="42">
        <f>AD28*Interventions!$E$14</f>
        <v>566480.13460820983</v>
      </c>
      <c r="AF38" s="42">
        <f>AE28*Interventions!$E$14</f>
        <v>404018.36792785494</v>
      </c>
      <c r="AG38" s="42">
        <f>AF28*Interventions!$E$14</f>
        <v>256325.85276389593</v>
      </c>
      <c r="AH38" s="42">
        <f>AG28*Interventions!$E$14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C40" si="35">C30+C34</f>
        <v>0</v>
      </c>
      <c r="D40" s="116">
        <f t="shared" si="35"/>
        <v>600975.43444877234</v>
      </c>
      <c r="E40" s="116">
        <f t="shared" si="35"/>
        <v>1148981.67616337</v>
      </c>
      <c r="F40" s="116">
        <f t="shared" si="35"/>
        <v>1648821.6733253361</v>
      </c>
      <c r="G40" s="116">
        <f t="shared" si="35"/>
        <v>2104865.117303798</v>
      </c>
      <c r="H40" s="116">
        <f t="shared" si="35"/>
        <v>2521087.6627140949</v>
      </c>
      <c r="I40" s="116">
        <f t="shared" si="35"/>
        <v>2901106.5949771926</v>
      </c>
      <c r="J40" s="116">
        <f t="shared" si="35"/>
        <v>2905833.7248962643</v>
      </c>
      <c r="K40" s="116">
        <f t="shared" si="35"/>
        <v>2910679.033063313</v>
      </c>
      <c r="L40" s="116">
        <f t="shared" si="35"/>
        <v>2915645.4739345377</v>
      </c>
      <c r="M40" s="116">
        <f t="shared" si="35"/>
        <v>2920736.0758275436</v>
      </c>
      <c r="N40" s="116">
        <f t="shared" si="35"/>
        <v>2925953.9427678739</v>
      </c>
      <c r="O40" s="116">
        <f t="shared" si="35"/>
        <v>2931302.2563817129</v>
      </c>
      <c r="P40" s="116">
        <f t="shared" si="35"/>
        <v>2936784.2778358981</v>
      </c>
      <c r="Q40" s="116">
        <f t="shared" si="35"/>
        <v>2942403.3498264374</v>
      </c>
      <c r="R40" s="116">
        <f t="shared" si="35"/>
        <v>2948162.8986167405</v>
      </c>
      <c r="S40" s="116">
        <f t="shared" si="35"/>
        <v>2954066.4361268012</v>
      </c>
      <c r="T40" s="116">
        <f t="shared" si="35"/>
        <v>2960117.5620746133</v>
      </c>
      <c r="U40" s="116">
        <f t="shared" si="35"/>
        <v>2966319.9661711203</v>
      </c>
      <c r="V40" s="116">
        <f t="shared" si="35"/>
        <v>2972677.4303700407</v>
      </c>
      <c r="W40" s="116">
        <f t="shared" si="35"/>
        <v>2979193.831173934</v>
      </c>
      <c r="X40" s="116">
        <f t="shared" si="35"/>
        <v>2985873.1419979241</v>
      </c>
      <c r="Y40" s="116">
        <f t="shared" si="35"/>
        <v>2992719.4355925145</v>
      </c>
      <c r="Z40" s="116">
        <f t="shared" si="35"/>
        <v>2999736.8865269693</v>
      </c>
      <c r="AA40" s="116">
        <f t="shared" si="35"/>
        <v>3006929.7737347856</v>
      </c>
      <c r="AB40" s="116">
        <f t="shared" si="35"/>
        <v>3014302.4831227977</v>
      </c>
      <c r="AC40" s="116">
        <f t="shared" si="35"/>
        <v>2712021.3982143151</v>
      </c>
      <c r="AD40" s="116">
        <f t="shared" ref="AD40:AH40" si="36">AD30+AD34</f>
        <v>2145930.3720947816</v>
      </c>
      <c r="AE40" s="116">
        <f t="shared" si="36"/>
        <v>1631302.1665315689</v>
      </c>
      <c r="AF40" s="116">
        <f t="shared" si="36"/>
        <v>1163458.3432922848</v>
      </c>
      <c r="AG40" s="116">
        <f t="shared" si="36"/>
        <v>738145.77671111713</v>
      </c>
      <c r="AH40" s="116">
        <f t="shared" si="36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-1223098.6396253016</v>
      </c>
      <c r="E42" s="31">
        <f t="shared" si="37"/>
        <v>-675092.3979107039</v>
      </c>
      <c r="F42" s="31">
        <f t="shared" si="37"/>
        <v>-175252.40074873785</v>
      </c>
      <c r="G42" s="31">
        <f t="shared" si="37"/>
        <v>280791.04322972381</v>
      </c>
      <c r="H42" s="31">
        <f t="shared" si="37"/>
        <v>697013.58864002069</v>
      </c>
      <c r="I42" s="31">
        <f t="shared" si="37"/>
        <v>2106674.7822049162</v>
      </c>
      <c r="J42" s="31">
        <f t="shared" si="37"/>
        <v>2111401.9121239879</v>
      </c>
      <c r="K42" s="31">
        <f t="shared" si="37"/>
        <v>2116247.2202910366</v>
      </c>
      <c r="L42" s="31">
        <f t="shared" si="37"/>
        <v>2121213.6611622614</v>
      </c>
      <c r="M42" s="31">
        <f t="shared" si="37"/>
        <v>2126304.2630552673</v>
      </c>
      <c r="N42" s="31">
        <f t="shared" si="37"/>
        <v>2131522.1299955975</v>
      </c>
      <c r="O42" s="31">
        <f t="shared" si="37"/>
        <v>2136870.4436094365</v>
      </c>
      <c r="P42" s="31">
        <f t="shared" si="37"/>
        <v>2142352.4650636218</v>
      </c>
      <c r="Q42" s="31">
        <f t="shared" si="37"/>
        <v>2147971.5370541611</v>
      </c>
      <c r="R42" s="31">
        <f t="shared" si="37"/>
        <v>2153731.0858444641</v>
      </c>
      <c r="S42" s="31">
        <f t="shared" si="37"/>
        <v>2159634.6233545248</v>
      </c>
      <c r="T42" s="31">
        <f t="shared" si="37"/>
        <v>2165685.7493023369</v>
      </c>
      <c r="U42" s="31">
        <f t="shared" si="37"/>
        <v>2171888.1533988439</v>
      </c>
      <c r="V42" s="31">
        <f t="shared" si="37"/>
        <v>2178245.6175977644</v>
      </c>
      <c r="W42" s="31">
        <f t="shared" si="37"/>
        <v>2184762.0184016577</v>
      </c>
      <c r="X42" s="31">
        <f t="shared" si="37"/>
        <v>2191441.3292256477</v>
      </c>
      <c r="Y42" s="31">
        <f t="shared" si="37"/>
        <v>2198287.6228202381</v>
      </c>
      <c r="Z42" s="31">
        <f t="shared" si="37"/>
        <v>2205305.0737546929</v>
      </c>
      <c r="AA42" s="31">
        <f t="shared" si="37"/>
        <v>2212497.9609625093</v>
      </c>
      <c r="AB42" s="31">
        <f t="shared" si="37"/>
        <v>2219870.6703505213</v>
      </c>
      <c r="AC42" s="31">
        <f t="shared" si="37"/>
        <v>1917589.5854420387</v>
      </c>
      <c r="AD42" s="31">
        <f t="shared" ref="AD42:AH42" si="38">AD40-AD24</f>
        <v>1517323.475147421</v>
      </c>
      <c r="AE42" s="31">
        <f t="shared" si="38"/>
        <v>1153445.1930614044</v>
      </c>
      <c r="AF42" s="31">
        <f t="shared" si="38"/>
        <v>822646.75480138964</v>
      </c>
      <c r="AG42" s="31">
        <f t="shared" si="38"/>
        <v>521920.90183773951</v>
      </c>
      <c r="AH42" s="31">
        <f t="shared" si="38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-1454347.4817371969</v>
      </c>
      <c r="E43" s="31">
        <f t="shared" si="39"/>
        <v>-1118232.3977945815</v>
      </c>
      <c r="F43" s="31">
        <f t="shared" si="39"/>
        <v>-812673.23057402181</v>
      </c>
      <c r="G43" s="31">
        <f t="shared" si="39"/>
        <v>-534892.16946442262</v>
      </c>
      <c r="H43" s="31">
        <f t="shared" si="39"/>
        <v>-282363.93209205894</v>
      </c>
      <c r="I43" s="31">
        <f t="shared" si="39"/>
        <v>976849.45409370528</v>
      </c>
      <c r="J43" s="31">
        <f t="shared" si="39"/>
        <v>976849.45409370528</v>
      </c>
      <c r="K43" s="31">
        <f t="shared" si="39"/>
        <v>976849.45409370528</v>
      </c>
      <c r="L43" s="31">
        <f t="shared" si="39"/>
        <v>976849.45409370528</v>
      </c>
      <c r="M43" s="31">
        <f t="shared" si="39"/>
        <v>976849.45409370528</v>
      </c>
      <c r="N43" s="31">
        <f t="shared" si="39"/>
        <v>976849.45409370528</v>
      </c>
      <c r="O43" s="31">
        <f t="shared" si="39"/>
        <v>976849.45409370528</v>
      </c>
      <c r="P43" s="31">
        <f t="shared" si="39"/>
        <v>976849.45409370528</v>
      </c>
      <c r="Q43" s="31">
        <f t="shared" si="39"/>
        <v>976849.45409370528</v>
      </c>
      <c r="R43" s="31">
        <f t="shared" si="39"/>
        <v>976849.45409370528</v>
      </c>
      <c r="S43" s="31">
        <f t="shared" si="39"/>
        <v>976849.45409370528</v>
      </c>
      <c r="T43" s="31">
        <f t="shared" si="39"/>
        <v>976849.45409370528</v>
      </c>
      <c r="U43" s="31">
        <f t="shared" si="39"/>
        <v>976849.45409370528</v>
      </c>
      <c r="V43" s="31">
        <f t="shared" si="39"/>
        <v>976849.45409370528</v>
      </c>
      <c r="W43" s="31">
        <f t="shared" si="39"/>
        <v>976849.45409370528</v>
      </c>
      <c r="X43" s="31">
        <f t="shared" si="39"/>
        <v>976849.45409370528</v>
      </c>
      <c r="Y43" s="31">
        <f t="shared" si="39"/>
        <v>976849.45409370528</v>
      </c>
      <c r="Z43" s="31">
        <f t="shared" si="39"/>
        <v>976849.45409370528</v>
      </c>
      <c r="AA43" s="31">
        <f t="shared" si="39"/>
        <v>976849.45409370528</v>
      </c>
      <c r="AB43" s="31">
        <f t="shared" si="39"/>
        <v>976849.45409370528</v>
      </c>
      <c r="AC43" s="31">
        <f t="shared" si="39"/>
        <v>976849.45409370528</v>
      </c>
      <c r="AD43" s="31">
        <f t="shared" ref="AD43:AH43" si="40">AD34-AD24</f>
        <v>772947.77758174413</v>
      </c>
      <c r="AE43" s="31">
        <f t="shared" si="40"/>
        <v>587582.6171163246</v>
      </c>
      <c r="AF43" s="31">
        <f t="shared" si="40"/>
        <v>419068.83487503452</v>
      </c>
      <c r="AG43" s="31">
        <f t="shared" si="40"/>
        <v>265874.4873829523</v>
      </c>
      <c r="AH43" s="31">
        <f t="shared" si="40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1605185.1851851852</v>
      </c>
      <c r="E45" s="31">
        <f t="shared" si="41"/>
        <v>1412562.9629629629</v>
      </c>
      <c r="F45" s="31">
        <f t="shared" si="41"/>
        <v>1243055.4074074072</v>
      </c>
      <c r="G45" s="31">
        <f t="shared" si="41"/>
        <v>1093888.7585185186</v>
      </c>
      <c r="H45" s="31">
        <f t="shared" si="41"/>
        <v>962622.10749629629</v>
      </c>
      <c r="I45" s="31">
        <f t="shared" si="41"/>
        <v>368937.38052266667</v>
      </c>
      <c r="J45" s="31">
        <f t="shared" si="41"/>
        <v>324664.89485994674</v>
      </c>
      <c r="K45" s="31">
        <f t="shared" si="41"/>
        <v>285705.10747675312</v>
      </c>
      <c r="L45" s="31">
        <f t="shared" si="41"/>
        <v>251420.49457954275</v>
      </c>
      <c r="M45" s="31">
        <f t="shared" si="41"/>
        <v>221250.03522999759</v>
      </c>
      <c r="N45" s="31">
        <f t="shared" si="41"/>
        <v>194700.03100239788</v>
      </c>
      <c r="O45" s="31">
        <f t="shared" si="41"/>
        <v>171336.02728211015</v>
      </c>
      <c r="P45" s="31">
        <f t="shared" si="41"/>
        <v>150775.7040082569</v>
      </c>
      <c r="Q45" s="31">
        <f t="shared" si="41"/>
        <v>132682.6195272661</v>
      </c>
      <c r="R45" s="31">
        <f t="shared" si="41"/>
        <v>116760.70518399417</v>
      </c>
      <c r="S45" s="31">
        <f t="shared" si="41"/>
        <v>102749.42056191487</v>
      </c>
      <c r="T45" s="31">
        <f t="shared" si="41"/>
        <v>90419.490094485081</v>
      </c>
      <c r="U45" s="31">
        <f t="shared" si="41"/>
        <v>79569.151283146872</v>
      </c>
      <c r="V45" s="31">
        <f t="shared" si="41"/>
        <v>70020.853129169249</v>
      </c>
      <c r="W45" s="31">
        <f t="shared" si="41"/>
        <v>61618.350753668936</v>
      </c>
      <c r="X45" s="31">
        <f t="shared" si="41"/>
        <v>54224.148663228669</v>
      </c>
      <c r="Y45" s="31">
        <f t="shared" si="41"/>
        <v>47717.250823641225</v>
      </c>
      <c r="Z45" s="31">
        <f t="shared" si="41"/>
        <v>41991.180724804282</v>
      </c>
      <c r="AA45" s="31">
        <f t="shared" si="41"/>
        <v>36952.239037827763</v>
      </c>
      <c r="AB45" s="31">
        <f t="shared" si="41"/>
        <v>32517.970353288434</v>
      </c>
      <c r="AC45" s="31">
        <f t="shared" si="41"/>
        <v>28615.813910893819</v>
      </c>
      <c r="AD45" s="31">
        <f t="shared" ref="AD45:AH45" si="42">(AD25+AD26)*AD$8</f>
        <v>19925.594586365838</v>
      </c>
      <c r="AE45" s="31">
        <f t="shared" si="42"/>
        <v>13329.465911825358</v>
      </c>
      <c r="AF45" s="31">
        <f t="shared" si="42"/>
        <v>8365.88414306505</v>
      </c>
      <c r="AG45" s="31">
        <f t="shared" si="42"/>
        <v>4670.7413584242358</v>
      </c>
      <c r="AH45" s="31">
        <f t="shared" si="42"/>
        <v>1957.2630454349182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325359.40125645179</v>
      </c>
      <c r="E46" s="31">
        <f t="shared" si="43"/>
        <v>546603.79411083891</v>
      </c>
      <c r="F46" s="31">
        <f t="shared" si="43"/>
        <v>689241.35562166746</v>
      </c>
      <c r="G46" s="31">
        <f t="shared" si="43"/>
        <v>773116.40639037068</v>
      </c>
      <c r="H46" s="31">
        <f t="shared" si="43"/>
        <v>813609.64837816905</v>
      </c>
      <c r="I46" s="31">
        <f t="shared" si="43"/>
        <v>822590.25917650282</v>
      </c>
      <c r="J46" s="31">
        <f t="shared" si="43"/>
        <v>723879.42807532253</v>
      </c>
      <c r="K46" s="31">
        <f t="shared" si="43"/>
        <v>637013.89670628379</v>
      </c>
      <c r="L46" s="31">
        <f t="shared" si="43"/>
        <v>560572.22910152981</v>
      </c>
      <c r="M46" s="31">
        <f t="shared" si="43"/>
        <v>493303.56160934613</v>
      </c>
      <c r="N46" s="31">
        <f t="shared" si="43"/>
        <v>434107.1342162246</v>
      </c>
      <c r="O46" s="31">
        <f t="shared" si="43"/>
        <v>382014.27811027766</v>
      </c>
      <c r="P46" s="31">
        <f t="shared" si="43"/>
        <v>336172.56473704433</v>
      </c>
      <c r="Q46" s="31">
        <f t="shared" si="43"/>
        <v>295831.85696859902</v>
      </c>
      <c r="R46" s="31">
        <f t="shared" si="43"/>
        <v>260332.03413236717</v>
      </c>
      <c r="S46" s="31">
        <f t="shared" si="43"/>
        <v>229092.19003648311</v>
      </c>
      <c r="T46" s="31">
        <f t="shared" si="43"/>
        <v>201601.12723210515</v>
      </c>
      <c r="U46" s="31">
        <f t="shared" si="43"/>
        <v>177408.99196425252</v>
      </c>
      <c r="V46" s="31">
        <f t="shared" si="43"/>
        <v>156119.91292854221</v>
      </c>
      <c r="W46" s="31">
        <f t="shared" si="43"/>
        <v>137385.52337711715</v>
      </c>
      <c r="X46" s="31">
        <f t="shared" si="43"/>
        <v>120899.26057186309</v>
      </c>
      <c r="Y46" s="31">
        <f t="shared" si="43"/>
        <v>106391.34930323951</v>
      </c>
      <c r="Z46" s="31">
        <f t="shared" si="43"/>
        <v>93624.38738685078</v>
      </c>
      <c r="AA46" s="31">
        <f t="shared" si="43"/>
        <v>82389.460900428676</v>
      </c>
      <c r="AB46" s="31">
        <f t="shared" si="43"/>
        <v>72502.725592377246</v>
      </c>
      <c r="AC46" s="31">
        <f t="shared" si="43"/>
        <v>63802.398521291965</v>
      </c>
      <c r="AD46" s="31">
        <f t="shared" ref="AD46:AH46" si="44">AD34*AD$8</f>
        <v>44426.509430473918</v>
      </c>
      <c r="AE46" s="31">
        <f t="shared" si="44"/>
        <v>29719.647284206632</v>
      </c>
      <c r="AF46" s="31">
        <f t="shared" si="44"/>
        <v>18652.744798413507</v>
      </c>
      <c r="AG46" s="31">
        <f t="shared" si="44"/>
        <v>10413.97957325322</v>
      </c>
      <c r="AH46" s="31">
        <f t="shared" si="44"/>
        <v>4363.953344982303</v>
      </c>
    </row>
    <row r="47" spans="1:34" x14ac:dyDescent="0.25">
      <c r="A47" s="51" t="s">
        <v>152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-1048576.941816838</v>
      </c>
      <c r="E48" s="31">
        <f>E47+E46-E45</f>
        <v>-422819.16896824655</v>
      </c>
      <c r="F48" s="31">
        <f t="shared" ref="F48:AC48" si="47">F47+F46-F45</f>
        <v>83606.778039544355</v>
      </c>
      <c r="G48" s="31">
        <f t="shared" si="47"/>
        <v>494910.86056599836</v>
      </c>
      <c r="H48" s="31">
        <f t="shared" si="47"/>
        <v>830365.06161395204</v>
      </c>
      <c r="I48" s="31">
        <f t="shared" si="47"/>
        <v>1583478.2067650466</v>
      </c>
      <c r="J48" s="31">
        <f t="shared" si="47"/>
        <v>1533766.9912456581</v>
      </c>
      <c r="K48" s="31">
        <f t="shared" si="47"/>
        <v>1490706.5554268616</v>
      </c>
      <c r="L48" s="31">
        <f t="shared" si="47"/>
        <v>1453515.9415905431</v>
      </c>
      <c r="M48" s="31">
        <f t="shared" si="47"/>
        <v>1421508.3353409101</v>
      </c>
      <c r="N48" s="31">
        <f t="shared" si="47"/>
        <v>1394079.7791157188</v>
      </c>
      <c r="O48" s="31">
        <f t="shared" si="47"/>
        <v>1370699.2403438985</v>
      </c>
      <c r="P48" s="31">
        <f t="shared" si="47"/>
        <v>1350899.8716987036</v>
      </c>
      <c r="Q48" s="31">
        <f t="shared" si="47"/>
        <v>1334271.3204017885</v>
      </c>
      <c r="R48" s="31">
        <f t="shared" si="47"/>
        <v>1320452.9606991317</v>
      </c>
      <c r="S48" s="31">
        <f t="shared" si="47"/>
        <v>1309127.9387353875</v>
      </c>
      <c r="T48" s="31">
        <f t="shared" si="47"/>
        <v>1300017.9323462518</v>
      </c>
      <c r="U48" s="31">
        <f t="shared" si="47"/>
        <v>1292878.5399862444</v>
      </c>
      <c r="V48" s="31">
        <f t="shared" si="47"/>
        <v>1287495.2233034319</v>
      </c>
      <c r="W48" s="31">
        <f t="shared" si="47"/>
        <v>1283679.7369314004</v>
      </c>
      <c r="X48" s="31">
        <f t="shared" si="47"/>
        <v>1281266.987040577</v>
      </c>
      <c r="Y48" s="31">
        <f t="shared" si="47"/>
        <v>1280112.267206131</v>
      </c>
      <c r="Z48" s="31">
        <f t="shared" si="47"/>
        <v>1280088.8263230342</v>
      </c>
      <c r="AA48" s="31">
        <f t="shared" si="47"/>
        <v>1281085.728731405</v>
      </c>
      <c r="AB48" s="31">
        <f t="shared" si="47"/>
        <v>1283005.9714959047</v>
      </c>
      <c r="AC48" s="31">
        <f t="shared" si="47"/>
        <v>975926.71595873171</v>
      </c>
      <c r="AD48" s="31">
        <f t="shared" ref="AD48:AH48" si="48">AD47+AD46-AD45</f>
        <v>768876.61240978481</v>
      </c>
      <c r="AE48" s="31">
        <f t="shared" si="48"/>
        <v>582252.75731746096</v>
      </c>
      <c r="AF48" s="31">
        <f t="shared" si="48"/>
        <v>413864.78058170353</v>
      </c>
      <c r="AG48" s="31">
        <f t="shared" si="48"/>
        <v>261789.65266961622</v>
      </c>
      <c r="AH48" s="31">
        <f t="shared" si="48"/>
        <v>124333.55432563658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6327512.8556630341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-815411.55206626852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0.32946876609374326</v>
      </c>
      <c r="E53" s="32">
        <f t="shared" si="49"/>
        <v>0.62989858388651765</v>
      </c>
      <c r="F53" s="32">
        <f t="shared" si="49"/>
        <v>0.9039225417215041</v>
      </c>
      <c r="G53" s="32">
        <f t="shared" si="49"/>
        <v>1.1539362064406609</v>
      </c>
      <c r="H53" s="32">
        <f t="shared" si="49"/>
        <v>1.3821191247366611</v>
      </c>
      <c r="I53" s="32">
        <f t="shared" si="49"/>
        <v>3.6518006307594755</v>
      </c>
      <c r="J53" s="32">
        <f t="shared" si="49"/>
        <v>3.6577509588342987</v>
      </c>
      <c r="K53" s="32">
        <f t="shared" si="49"/>
        <v>3.6638500451109928</v>
      </c>
      <c r="L53" s="32">
        <f t="shared" si="49"/>
        <v>3.6701016085446043</v>
      </c>
      <c r="M53" s="32">
        <f t="shared" si="49"/>
        <v>3.6765094610640565</v>
      </c>
      <c r="N53" s="32">
        <f t="shared" si="49"/>
        <v>3.6830775098964943</v>
      </c>
      <c r="O53" s="32">
        <f t="shared" si="49"/>
        <v>3.6898097599497435</v>
      </c>
      <c r="P53" s="32">
        <f t="shared" si="49"/>
        <v>3.696710316254324</v>
      </c>
      <c r="Q53" s="32">
        <f t="shared" si="49"/>
        <v>3.7037833864665188</v>
      </c>
      <c r="R53" s="32">
        <f t="shared" si="49"/>
        <v>3.7110332834340185</v>
      </c>
      <c r="S53" s="32">
        <f t="shared" si="49"/>
        <v>3.7184644278257055</v>
      </c>
      <c r="T53" s="32">
        <f t="shared" si="49"/>
        <v>3.7260813508271853</v>
      </c>
      <c r="U53" s="32">
        <f t="shared" si="49"/>
        <v>3.7338886969037008</v>
      </c>
      <c r="V53" s="32">
        <f t="shared" si="49"/>
        <v>3.7418912266321307</v>
      </c>
      <c r="W53" s="32">
        <f t="shared" si="49"/>
        <v>3.7500938196037708</v>
      </c>
      <c r="X53" s="32">
        <f t="shared" si="49"/>
        <v>3.7585014773997014</v>
      </c>
      <c r="Y53" s="32">
        <f t="shared" si="49"/>
        <v>3.7671193266405312</v>
      </c>
      <c r="Z53" s="32">
        <f t="shared" si="49"/>
        <v>3.7759526221123809</v>
      </c>
      <c r="AA53" s="32">
        <f t="shared" si="49"/>
        <v>3.7850067499710272</v>
      </c>
      <c r="AB53" s="32">
        <f t="shared" si="49"/>
        <v>3.7942872310261397</v>
      </c>
      <c r="AC53" s="32">
        <f t="shared" si="49"/>
        <v>3.4137875077665285</v>
      </c>
      <c r="AD53" s="32">
        <f t="shared" ref="AD53:AH53" si="50">(XNPV($B$6,AD30,AD$22)+XNPV($B$6,AD34,AD$22))/(XNPV($B$6,AD24,AD$22))</f>
        <v>3.4137875077665294</v>
      </c>
      <c r="AE53" s="32">
        <f t="shared" si="50"/>
        <v>3.413787507766529</v>
      </c>
      <c r="AF53" s="32">
        <f t="shared" si="50"/>
        <v>3.4137875077665294</v>
      </c>
      <c r="AG53" s="32">
        <f t="shared" si="50"/>
        <v>3.4137875077665281</v>
      </c>
      <c r="AH53" s="32">
        <f t="shared" si="50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1.4561100652192376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0.3467564044980474</v>
      </c>
      <c r="E55" s="32">
        <f t="shared" si="51"/>
        <v>0.70067233811556984</v>
      </c>
      <c r="F55" s="32">
        <f t="shared" si="51"/>
        <v>1.067259092025447</v>
      </c>
      <c r="G55" s="32">
        <f t="shared" si="51"/>
        <v>1.4524325318383093</v>
      </c>
      <c r="H55" s="32">
        <f t="shared" si="51"/>
        <v>1.8626075124886396</v>
      </c>
      <c r="I55" s="32">
        <f>(XNPV($B$14,I47,I$22)+XNPV($B$14,I46,I$22))/(XNPV($B$14,I45,I$22))</f>
        <v>5.2919972070104766</v>
      </c>
      <c r="J55" s="32">
        <f t="shared" si="51"/>
        <v>5.7241540909659836</v>
      </c>
      <c r="K55" s="32">
        <f t="shared" si="51"/>
        <v>6.2176405545993099</v>
      </c>
      <c r="L55" s="32">
        <f t="shared" si="51"/>
        <v>6.7812150279208421</v>
      </c>
      <c r="M55" s="32">
        <f t="shared" si="51"/>
        <v>7.4248954078728158</v>
      </c>
      <c r="N55" s="32">
        <f t="shared" si="51"/>
        <v>8.1601415363850123</v>
      </c>
      <c r="O55" s="32">
        <f t="shared" si="51"/>
        <v>9.0000643302356913</v>
      </c>
      <c r="P55" s="32">
        <f t="shared" si="51"/>
        <v>9.9596654884445073</v>
      </c>
      <c r="Q55" s="32">
        <f t="shared" si="51"/>
        <v>11.056112286263669</v>
      </c>
      <c r="R55" s="32">
        <f t="shared" si="51"/>
        <v>12.309052635630557</v>
      </c>
      <c r="S55" s="32">
        <f t="shared" si="51"/>
        <v>13.740976363429043</v>
      </c>
      <c r="T55" s="32">
        <f t="shared" si="51"/>
        <v>15.377629546326574</v>
      </c>
      <c r="U55" s="32">
        <f t="shared" si="51"/>
        <v>17.248489761886933</v>
      </c>
      <c r="V55" s="32">
        <f t="shared" si="51"/>
        <v>19.387311290371692</v>
      </c>
      <c r="W55" s="32">
        <f t="shared" si="51"/>
        <v>21.832750653505059</v>
      </c>
      <c r="X55" s="32">
        <f t="shared" si="51"/>
        <v>24.629084432439413</v>
      </c>
      <c r="Y55" s="32">
        <f t="shared" si="51"/>
        <v>27.827033098308906</v>
      </c>
      <c r="Z55" s="32">
        <f t="shared" si="51"/>
        <v>31.484706650958326</v>
      </c>
      <c r="AA55" s="32">
        <f t="shared" si="51"/>
        <v>35.668690236062993</v>
      </c>
      <c r="AB55" s="32">
        <f t="shared" si="51"/>
        <v>40.455290645658593</v>
      </c>
      <c r="AC55" s="32">
        <f t="shared" si="51"/>
        <v>35.104454236306168</v>
      </c>
      <c r="AD55" s="32">
        <f t="shared" ref="AD55:AH55" si="52">(XNPV($B$14,AD47,AD$22)+XNPV($B$14,AD46,AD$22))/(XNPV($B$14,AD45,AD$22))</f>
        <v>39.587386141836468</v>
      </c>
      <c r="AE55" s="32">
        <f t="shared" si="52"/>
        <v>44.681626943575438</v>
      </c>
      <c r="AF55" s="32">
        <f t="shared" si="52"/>
        <v>50.470536945551565</v>
      </c>
      <c r="AG55" s="32">
        <f t="shared" si="52"/>
        <v>57.048843765978937</v>
      </c>
      <c r="AH55" s="32">
        <f t="shared" si="52"/>
        <v>64.524192425555526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1.524697856445077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0.2026927511288463</v>
      </c>
      <c r="E57" s="32">
        <f t="shared" si="53"/>
        <v>0.38695888851870652</v>
      </c>
      <c r="F57" s="32">
        <f t="shared" si="53"/>
        <v>0.55447355887312511</v>
      </c>
      <c r="G57" s="32">
        <f t="shared" si="53"/>
        <v>0.70675962283168714</v>
      </c>
      <c r="H57" s="32">
        <f t="shared" si="53"/>
        <v>0.84520149915765308</v>
      </c>
      <c r="I57" s="32">
        <f t="shared" si="53"/>
        <v>2.2296202624173094</v>
      </c>
      <c r="J57" s="32">
        <f t="shared" si="53"/>
        <v>2.2296202624173089</v>
      </c>
      <c r="K57" s="32">
        <f t="shared" si="53"/>
        <v>2.2296202624173089</v>
      </c>
      <c r="L57" s="32">
        <f t="shared" si="53"/>
        <v>2.2296202624173094</v>
      </c>
      <c r="M57" s="32">
        <f t="shared" si="53"/>
        <v>2.2296202624173094</v>
      </c>
      <c r="N57" s="32">
        <f t="shared" si="53"/>
        <v>2.2296202624173094</v>
      </c>
      <c r="O57" s="32">
        <f t="shared" si="53"/>
        <v>2.2296202624173089</v>
      </c>
      <c r="P57" s="32">
        <f t="shared" si="53"/>
        <v>2.2296202624173094</v>
      </c>
      <c r="Q57" s="32">
        <f t="shared" si="53"/>
        <v>2.2296202624173089</v>
      </c>
      <c r="R57" s="32">
        <f t="shared" si="53"/>
        <v>2.2296202624173094</v>
      </c>
      <c r="S57" s="32">
        <f t="shared" si="53"/>
        <v>2.2296202624173094</v>
      </c>
      <c r="T57" s="32">
        <f t="shared" si="53"/>
        <v>2.2296202624173094</v>
      </c>
      <c r="U57" s="32">
        <f t="shared" si="53"/>
        <v>2.2296202624173094</v>
      </c>
      <c r="V57" s="32">
        <f t="shared" si="53"/>
        <v>2.2296202624173094</v>
      </c>
      <c r="W57" s="32">
        <f t="shared" si="53"/>
        <v>2.2296202624173094</v>
      </c>
      <c r="X57" s="32">
        <f t="shared" si="53"/>
        <v>2.2296202624173094</v>
      </c>
      <c r="Y57" s="32">
        <f t="shared" si="53"/>
        <v>2.2296202624173089</v>
      </c>
      <c r="Z57" s="32">
        <f t="shared" si="53"/>
        <v>2.2296202624173094</v>
      </c>
      <c r="AA57" s="32">
        <f t="shared" si="53"/>
        <v>2.2296202624173094</v>
      </c>
      <c r="AB57" s="32">
        <f t="shared" si="53"/>
        <v>2.2296202624173094</v>
      </c>
      <c r="AC57" s="32">
        <f t="shared" si="53"/>
        <v>2.2296202624173094</v>
      </c>
      <c r="AD57" s="32">
        <f t="shared" ref="AD57:AH57" si="54">(XNPV($B$6,AD46,AD$22))/(XNPV($B$6,AD45,AD$22))</f>
        <v>2.2296202624173094</v>
      </c>
      <c r="AE57" s="32">
        <f t="shared" si="54"/>
        <v>2.2296202624173089</v>
      </c>
      <c r="AF57" s="32">
        <f t="shared" si="54"/>
        <v>2.2296202624173098</v>
      </c>
      <c r="AG57" s="32">
        <f t="shared" si="54"/>
        <v>2.2296202624173085</v>
      </c>
      <c r="AH57" s="32">
        <f t="shared" si="54"/>
        <v>2.2296202624173085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0.55648203751989822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1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2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3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2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B70" si="55">E76+E79+E82+E85+E88+E91</f>
        <v>0</v>
      </c>
      <c r="F70" s="155">
        <f t="shared" si="55"/>
        <v>364814.81481481477</v>
      </c>
      <c r="G70" s="155">
        <f>G76+G79+G82+G85+G88+G91</f>
        <v>729629.62962962955</v>
      </c>
      <c r="H70" s="155">
        <f t="shared" si="55"/>
        <v>1094444.4444444443</v>
      </c>
      <c r="I70" s="155">
        <f t="shared" si="55"/>
        <v>1459259.2592592591</v>
      </c>
      <c r="J70" s="155">
        <f t="shared" si="55"/>
        <v>1824074.0740740739</v>
      </c>
      <c r="K70" s="155">
        <f t="shared" si="55"/>
        <v>1824074.0740740739</v>
      </c>
      <c r="L70" s="155">
        <f t="shared" si="55"/>
        <v>1459259.2592592593</v>
      </c>
      <c r="M70" s="155">
        <f t="shared" si="55"/>
        <v>1094444.4444444445</v>
      </c>
      <c r="N70" s="155">
        <f t="shared" si="55"/>
        <v>729629.62962962966</v>
      </c>
      <c r="O70" s="155">
        <f t="shared" si="55"/>
        <v>364814.81481481483</v>
      </c>
      <c r="P70" s="155">
        <f t="shared" si="55"/>
        <v>0</v>
      </c>
      <c r="Q70" s="155">
        <f t="shared" si="55"/>
        <v>0</v>
      </c>
      <c r="R70" s="155">
        <f t="shared" si="55"/>
        <v>0</v>
      </c>
      <c r="S70" s="155">
        <f t="shared" si="55"/>
        <v>0</v>
      </c>
      <c r="T70" s="155">
        <f t="shared" si="55"/>
        <v>0</v>
      </c>
      <c r="U70" s="155">
        <f t="shared" si="55"/>
        <v>0</v>
      </c>
      <c r="V70" s="155">
        <f t="shared" si="55"/>
        <v>0</v>
      </c>
      <c r="W70" s="155">
        <f t="shared" si="55"/>
        <v>0</v>
      </c>
      <c r="X70" s="155">
        <f t="shared" si="55"/>
        <v>0</v>
      </c>
      <c r="Y70" s="155">
        <f t="shared" si="55"/>
        <v>0</v>
      </c>
      <c r="Z70" s="155">
        <f t="shared" si="55"/>
        <v>0</v>
      </c>
      <c r="AA70" s="155">
        <f t="shared" si="55"/>
        <v>0</v>
      </c>
      <c r="AB70" s="156">
        <f t="shared" si="55"/>
        <v>0</v>
      </c>
      <c r="AC70" s="156">
        <f t="shared" ref="AC70:AD70" si="56">AC76+AC79+AC82+AC85+AC88+AC91</f>
        <v>0</v>
      </c>
      <c r="AD70" s="156">
        <f t="shared" si="56"/>
        <v>0</v>
      </c>
      <c r="AE70" s="156">
        <f t="shared" ref="AE70:AH70" si="57">AE76+AE79+AE82+AE85+AE88+AE91</f>
        <v>0</v>
      </c>
      <c r="AF70" s="156">
        <f t="shared" si="57"/>
        <v>0</v>
      </c>
      <c r="AG70" s="156">
        <f t="shared" si="57"/>
        <v>0</v>
      </c>
      <c r="AH70" s="156">
        <f t="shared" si="57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218888.88888888888</v>
      </c>
      <c r="E71" s="159">
        <f t="shared" ref="E71:AB71" si="58">E77+E80+E83+E86+E89+E92</f>
        <v>437777.77777777775</v>
      </c>
      <c r="F71" s="159">
        <f t="shared" si="58"/>
        <v>656666.66666666663</v>
      </c>
      <c r="G71" s="159">
        <f t="shared" si="58"/>
        <v>831777.77777777775</v>
      </c>
      <c r="H71" s="159">
        <f t="shared" si="58"/>
        <v>963111.11111111101</v>
      </c>
      <c r="I71" s="159">
        <f t="shared" si="58"/>
        <v>1050666.6666666667</v>
      </c>
      <c r="J71" s="159">
        <f t="shared" si="58"/>
        <v>875555.5555555555</v>
      </c>
      <c r="K71" s="159">
        <f t="shared" si="58"/>
        <v>656666.66666666674</v>
      </c>
      <c r="L71" s="159">
        <f t="shared" si="58"/>
        <v>437777.77777777781</v>
      </c>
      <c r="M71" s="159">
        <f t="shared" si="58"/>
        <v>262666.66666666669</v>
      </c>
      <c r="N71" s="159">
        <f t="shared" si="58"/>
        <v>131333.33333333334</v>
      </c>
      <c r="O71" s="159">
        <f t="shared" si="58"/>
        <v>43777.777777777781</v>
      </c>
      <c r="P71" s="159">
        <f t="shared" si="58"/>
        <v>0</v>
      </c>
      <c r="Q71" s="159">
        <f t="shared" si="58"/>
        <v>0</v>
      </c>
      <c r="R71" s="159">
        <f t="shared" si="58"/>
        <v>0</v>
      </c>
      <c r="S71" s="159">
        <f t="shared" si="58"/>
        <v>0</v>
      </c>
      <c r="T71" s="159">
        <f t="shared" si="58"/>
        <v>0</v>
      </c>
      <c r="U71" s="159">
        <f t="shared" si="58"/>
        <v>0</v>
      </c>
      <c r="V71" s="159">
        <f t="shared" si="58"/>
        <v>0</v>
      </c>
      <c r="W71" s="159">
        <f t="shared" si="58"/>
        <v>0</v>
      </c>
      <c r="X71" s="159">
        <f t="shared" si="58"/>
        <v>0</v>
      </c>
      <c r="Y71" s="159">
        <f t="shared" si="58"/>
        <v>0</v>
      </c>
      <c r="Z71" s="159">
        <f t="shared" si="58"/>
        <v>0</v>
      </c>
      <c r="AA71" s="159">
        <f t="shared" si="58"/>
        <v>0</v>
      </c>
      <c r="AB71" s="160">
        <f t="shared" si="58"/>
        <v>0</v>
      </c>
      <c r="AC71" s="160">
        <f t="shared" ref="AC71:AD71" si="59">AC77+AC80+AC83+AC86+AC89+AC92</f>
        <v>0</v>
      </c>
      <c r="AD71" s="160">
        <f t="shared" si="59"/>
        <v>0</v>
      </c>
      <c r="AE71" s="160">
        <f t="shared" ref="AE71:AH71" si="60">AE77+AE80+AE83+AE86+AE89+AE92</f>
        <v>0</v>
      </c>
      <c r="AF71" s="160">
        <f t="shared" si="60"/>
        <v>0</v>
      </c>
      <c r="AG71" s="160">
        <f t="shared" si="60"/>
        <v>0</v>
      </c>
      <c r="AH71" s="160">
        <f t="shared" si="6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" si="64">E75+1</f>
        <v>3</v>
      </c>
      <c r="G75" s="171">
        <f t="shared" ref="G75" si="65">F75+1</f>
        <v>4</v>
      </c>
      <c r="H75" s="171">
        <f t="shared" ref="H75" si="66">G75+1</f>
        <v>5</v>
      </c>
      <c r="I75" s="171">
        <f t="shared" ref="I75" si="67">H75+1</f>
        <v>6</v>
      </c>
      <c r="J75" s="171">
        <f t="shared" ref="J75" si="68">I75+1</f>
        <v>7</v>
      </c>
      <c r="K75" s="171">
        <f t="shared" ref="K75" si="69">J75+1</f>
        <v>8</v>
      </c>
      <c r="L75" s="171">
        <f t="shared" ref="L75" si="70">K75+1</f>
        <v>9</v>
      </c>
      <c r="M75" s="171">
        <f t="shared" ref="M75" si="71">L75+1</f>
        <v>10</v>
      </c>
      <c r="N75" s="171">
        <f t="shared" ref="N75" si="72">M75+1</f>
        <v>11</v>
      </c>
      <c r="O75" s="171">
        <f t="shared" ref="O75" si="73">N75+1</f>
        <v>12</v>
      </c>
      <c r="P75" s="171">
        <f t="shared" ref="P75" si="74">O75+1</f>
        <v>13</v>
      </c>
      <c r="Q75" s="171">
        <f t="shared" ref="Q75" si="75">P75+1</f>
        <v>14</v>
      </c>
      <c r="R75" s="171">
        <f t="shared" ref="R75" si="76">Q75+1</f>
        <v>15</v>
      </c>
      <c r="S75" s="171">
        <f t="shared" ref="S75" si="77">R75+1</f>
        <v>16</v>
      </c>
      <c r="T75" s="171">
        <f t="shared" ref="T75" si="78">S75+1</f>
        <v>17</v>
      </c>
      <c r="U75" s="171">
        <f t="shared" ref="U75" si="79">T75+1</f>
        <v>18</v>
      </c>
      <c r="V75" s="171">
        <f t="shared" ref="V75" si="80">U75+1</f>
        <v>19</v>
      </c>
      <c r="W75" s="171">
        <f t="shared" ref="W75" si="81">V75+1</f>
        <v>20</v>
      </c>
      <c r="X75" s="171">
        <f t="shared" ref="X75" si="82">W75+1</f>
        <v>21</v>
      </c>
      <c r="Y75" s="171">
        <f t="shared" ref="Y75" si="83">X75+1</f>
        <v>22</v>
      </c>
      <c r="Z75" s="171">
        <f t="shared" ref="Z75" si="84">Y75+1</f>
        <v>23</v>
      </c>
      <c r="AA75" s="171">
        <f t="shared" ref="AA75" si="85">Z75+1</f>
        <v>24</v>
      </c>
      <c r="AB75" s="172">
        <f t="shared" ref="AB75:AC75" si="86">AA75+1</f>
        <v>25</v>
      </c>
      <c r="AC75" s="172">
        <f t="shared" si="86"/>
        <v>26</v>
      </c>
      <c r="AD75" s="172">
        <f t="shared" ref="AD75" si="87">AC75+1</f>
        <v>27</v>
      </c>
      <c r="AE75" s="172">
        <f t="shared" ref="AE75" si="88">AD75+1</f>
        <v>28</v>
      </c>
      <c r="AF75" s="172">
        <f t="shared" ref="AF75" si="89">AE75+1</f>
        <v>29</v>
      </c>
      <c r="AG75" s="172">
        <f t="shared" ref="AG75" si="90">AF75+1</f>
        <v>30</v>
      </c>
      <c r="AH75" s="172">
        <f t="shared" ref="AH75" si="91">AG75+1</f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218888.88888888888</v>
      </c>
      <c r="E77" s="181">
        <f>($C$72-SUM($C$76:D76))*$B$14</f>
        <v>218888.88888888888</v>
      </c>
      <c r="F77" s="181">
        <f>($C$72-SUM($C$76:E76))*$B$14</f>
        <v>218888.88888888888</v>
      </c>
      <c r="G77" s="181">
        <f>($C$72-SUM($C$76:F76))*$B$14</f>
        <v>175111.11111111109</v>
      </c>
      <c r="H77" s="181">
        <f>($C$72-SUM($C$76:G76))*$B$14</f>
        <v>131333.33333333334</v>
      </c>
      <c r="I77" s="181">
        <f>($C$72-SUM($C$76:H76))*$B$14</f>
        <v>87555.555555555562</v>
      </c>
      <c r="J77" s="181">
        <f>($C$72-SUM($C$76:I76))*$B$14</f>
        <v>43777.777777777781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" si="92">F78+1</f>
        <v>3</v>
      </c>
      <c r="H78" s="171">
        <f t="shared" ref="H78" si="93">G78+1</f>
        <v>4</v>
      </c>
      <c r="I78" s="171">
        <f t="shared" ref="I78" si="94">H78+1</f>
        <v>5</v>
      </c>
      <c r="J78" s="171">
        <f t="shared" ref="J78" si="95">I78+1</f>
        <v>6</v>
      </c>
      <c r="K78" s="171">
        <f t="shared" ref="K78" si="96">J78+1</f>
        <v>7</v>
      </c>
      <c r="L78" s="171">
        <f t="shared" ref="L78" si="97">K78+1</f>
        <v>8</v>
      </c>
      <c r="M78" s="171">
        <f t="shared" ref="M78" si="98">L78+1</f>
        <v>9</v>
      </c>
      <c r="N78" s="171">
        <f t="shared" ref="N78" si="99">M78+1</f>
        <v>10</v>
      </c>
      <c r="O78" s="171">
        <f t="shared" ref="O78" si="100">N78+1</f>
        <v>11</v>
      </c>
      <c r="P78" s="171">
        <f t="shared" ref="P78" si="101">O78+1</f>
        <v>12</v>
      </c>
      <c r="Q78" s="171">
        <f t="shared" ref="Q78" si="102">P78+1</f>
        <v>13</v>
      </c>
      <c r="R78" s="171">
        <f t="shared" ref="R78" si="103">Q78+1</f>
        <v>14</v>
      </c>
      <c r="S78" s="171">
        <f t="shared" ref="S78" si="104">R78+1</f>
        <v>15</v>
      </c>
      <c r="T78" s="171">
        <f t="shared" ref="T78" si="105">S78+1</f>
        <v>16</v>
      </c>
      <c r="U78" s="171">
        <f t="shared" ref="U78" si="106">T78+1</f>
        <v>17</v>
      </c>
      <c r="V78" s="171">
        <f t="shared" ref="V78" si="107">U78+1</f>
        <v>18</v>
      </c>
      <c r="W78" s="171">
        <f t="shared" ref="W78" si="108">V78+1</f>
        <v>19</v>
      </c>
      <c r="X78" s="171">
        <f t="shared" ref="X78" si="109">W78+1</f>
        <v>20</v>
      </c>
      <c r="Y78" s="171">
        <f t="shared" ref="Y78" si="110">X78+1</f>
        <v>21</v>
      </c>
      <c r="Z78" s="171">
        <f t="shared" ref="Z78" si="111">Y78+1</f>
        <v>22</v>
      </c>
      <c r="AA78" s="171">
        <f t="shared" ref="AA78" si="112">Z78+1</f>
        <v>23</v>
      </c>
      <c r="AB78" s="172">
        <f t="shared" ref="AB78:AC78" si="113">AA78+1</f>
        <v>24</v>
      </c>
      <c r="AC78" s="172">
        <f t="shared" si="113"/>
        <v>25</v>
      </c>
      <c r="AD78" s="172">
        <f t="shared" ref="AD78" si="114">AC78+1</f>
        <v>26</v>
      </c>
      <c r="AE78" s="172">
        <f t="shared" ref="AE78" si="115">AD78+1</f>
        <v>27</v>
      </c>
      <c r="AF78" s="172">
        <f t="shared" ref="AF78" si="116">AE78+1</f>
        <v>28</v>
      </c>
      <c r="AG78" s="172">
        <f t="shared" ref="AG78" si="117">AF78+1</f>
        <v>29</v>
      </c>
      <c r="AH78" s="172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218888.88888888888</v>
      </c>
      <c r="F80" s="181">
        <f>($D$72-SUM($C$79:E79))*$B$14</f>
        <v>218888.88888888888</v>
      </c>
      <c r="G80" s="181">
        <f>($D$72-SUM($C$79:F79))*$B$14</f>
        <v>218888.88888888888</v>
      </c>
      <c r="H80" s="181">
        <f>($D$72-SUM($C$79:G79))*$B$14</f>
        <v>175111.11111111109</v>
      </c>
      <c r="I80" s="181">
        <f>($D$72-SUM($C$79:H79))*$B$14</f>
        <v>131333.33333333334</v>
      </c>
      <c r="J80" s="181">
        <f>($D$72-SUM($C$79:I79))*$B$14</f>
        <v>87555.555555555562</v>
      </c>
      <c r="K80" s="181">
        <f>($D$72-SUM($C$79:J79))*$B$14</f>
        <v>43777.777777777781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" si="119">G81+1</f>
        <v>3</v>
      </c>
      <c r="I81" s="171">
        <f t="shared" ref="I81" si="120">H81+1</f>
        <v>4</v>
      </c>
      <c r="J81" s="171">
        <f t="shared" ref="J81" si="121">I81+1</f>
        <v>5</v>
      </c>
      <c r="K81" s="171">
        <f t="shared" ref="K81" si="122">J81+1</f>
        <v>6</v>
      </c>
      <c r="L81" s="171">
        <f t="shared" ref="L81" si="123">K81+1</f>
        <v>7</v>
      </c>
      <c r="M81" s="171">
        <f t="shared" ref="M81" si="124">L81+1</f>
        <v>8</v>
      </c>
      <c r="N81" s="171">
        <f t="shared" ref="N81" si="125">M81+1</f>
        <v>9</v>
      </c>
      <c r="O81" s="171">
        <f t="shared" ref="O81" si="126">N81+1</f>
        <v>10</v>
      </c>
      <c r="P81" s="171">
        <f t="shared" ref="P81" si="127">O81+1</f>
        <v>11</v>
      </c>
      <c r="Q81" s="171">
        <f t="shared" ref="Q81" si="128">P81+1</f>
        <v>12</v>
      </c>
      <c r="R81" s="171">
        <f t="shared" ref="R81" si="129">Q81+1</f>
        <v>13</v>
      </c>
      <c r="S81" s="171">
        <f t="shared" ref="S81" si="130">R81+1</f>
        <v>14</v>
      </c>
      <c r="T81" s="171">
        <f t="shared" ref="T81" si="131">S81+1</f>
        <v>15</v>
      </c>
      <c r="U81" s="171">
        <f t="shared" ref="U81" si="132">T81+1</f>
        <v>16</v>
      </c>
      <c r="V81" s="171">
        <f t="shared" ref="V81" si="133">U81+1</f>
        <v>17</v>
      </c>
      <c r="W81" s="171">
        <f t="shared" ref="W81" si="134">V81+1</f>
        <v>18</v>
      </c>
      <c r="X81" s="171">
        <f t="shared" ref="X81" si="135">W81+1</f>
        <v>19</v>
      </c>
      <c r="Y81" s="171">
        <f t="shared" ref="Y81" si="136">X81+1</f>
        <v>20</v>
      </c>
      <c r="Z81" s="171">
        <f t="shared" ref="Z81" si="137">Y81+1</f>
        <v>21</v>
      </c>
      <c r="AA81" s="171">
        <f t="shared" ref="AA81" si="138">Z81+1</f>
        <v>22</v>
      </c>
      <c r="AB81" s="172">
        <f t="shared" ref="AB81:AC81" si="139">AA81+1</f>
        <v>23</v>
      </c>
      <c r="AC81" s="172">
        <f t="shared" si="139"/>
        <v>24</v>
      </c>
      <c r="AD81" s="172">
        <f t="shared" ref="AD81" si="140">AC81+1</f>
        <v>25</v>
      </c>
      <c r="AE81" s="172">
        <f t="shared" ref="AE81" si="141">AD81+1</f>
        <v>26</v>
      </c>
      <c r="AF81" s="172">
        <f t="shared" ref="AF81" si="142">AE81+1</f>
        <v>27</v>
      </c>
      <c r="AG81" s="172">
        <f t="shared" ref="AG81" si="143">AF81+1</f>
        <v>28</v>
      </c>
      <c r="AH81" s="172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218888.88888888888</v>
      </c>
      <c r="G83" s="181">
        <f>($E$72-SUM($C$82:F82))*$B$14</f>
        <v>218888.88888888888</v>
      </c>
      <c r="H83" s="181">
        <f>($E$72-SUM($C$82:G82))*$B$14</f>
        <v>218888.88888888888</v>
      </c>
      <c r="I83" s="181">
        <f>($E$72-SUM($C$82:H82))*$B$14</f>
        <v>175111.11111111109</v>
      </c>
      <c r="J83" s="181">
        <f>($E$72-SUM($C$82:I82))*$B$14</f>
        <v>131333.33333333334</v>
      </c>
      <c r="K83" s="181">
        <f>($E$72-SUM($C$82:J82))*$B$14</f>
        <v>87555.555555555562</v>
      </c>
      <c r="L83" s="181">
        <f>($E$72-SUM($C$82:K82))*$B$14</f>
        <v>43777.777777777781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" si="145">H84+1</f>
        <v>3</v>
      </c>
      <c r="J84" s="171">
        <f t="shared" ref="J84" si="146">I84+1</f>
        <v>4</v>
      </c>
      <c r="K84" s="171">
        <f t="shared" ref="K84" si="147">J84+1</f>
        <v>5</v>
      </c>
      <c r="L84" s="171">
        <f t="shared" ref="L84" si="148">K84+1</f>
        <v>6</v>
      </c>
      <c r="M84" s="171">
        <f t="shared" ref="M84" si="149">L84+1</f>
        <v>7</v>
      </c>
      <c r="N84" s="171">
        <f t="shared" ref="N84" si="150">M84+1</f>
        <v>8</v>
      </c>
      <c r="O84" s="171">
        <f t="shared" ref="O84" si="151">N84+1</f>
        <v>9</v>
      </c>
      <c r="P84" s="171">
        <f t="shared" ref="P84" si="152">O84+1</f>
        <v>10</v>
      </c>
      <c r="Q84" s="171">
        <f t="shared" ref="Q84" si="153">P84+1</f>
        <v>11</v>
      </c>
      <c r="R84" s="171">
        <f t="shared" ref="R84" si="154">Q84+1</f>
        <v>12</v>
      </c>
      <c r="S84" s="171">
        <f t="shared" ref="S84" si="155">R84+1</f>
        <v>13</v>
      </c>
      <c r="T84" s="171">
        <f t="shared" ref="T84" si="156">S84+1</f>
        <v>14</v>
      </c>
      <c r="U84" s="171">
        <f t="shared" ref="U84" si="157">T84+1</f>
        <v>15</v>
      </c>
      <c r="V84" s="171">
        <f t="shared" ref="V84" si="158">U84+1</f>
        <v>16</v>
      </c>
      <c r="W84" s="171">
        <f t="shared" ref="W84" si="159">V84+1</f>
        <v>17</v>
      </c>
      <c r="X84" s="171">
        <f t="shared" ref="X84" si="160">W84+1</f>
        <v>18</v>
      </c>
      <c r="Y84" s="171">
        <f t="shared" ref="Y84" si="161">X84+1</f>
        <v>19</v>
      </c>
      <c r="Z84" s="171">
        <f t="shared" ref="Z84" si="162">Y84+1</f>
        <v>20</v>
      </c>
      <c r="AA84" s="171">
        <f t="shared" ref="AA84" si="163">Z84+1</f>
        <v>21</v>
      </c>
      <c r="AB84" s="172">
        <f t="shared" ref="AB84:AC84" si="164">AA84+1</f>
        <v>22</v>
      </c>
      <c r="AC84" s="172">
        <f t="shared" si="164"/>
        <v>23</v>
      </c>
      <c r="AD84" s="172">
        <f t="shared" ref="AD84" si="165">AC84+1</f>
        <v>24</v>
      </c>
      <c r="AE84" s="172">
        <f t="shared" ref="AE84" si="166">AD84+1</f>
        <v>25</v>
      </c>
      <c r="AF84" s="172">
        <f t="shared" ref="AF84" si="167">AE84+1</f>
        <v>26</v>
      </c>
      <c r="AG84" s="172">
        <f t="shared" ref="AG84" si="168">AF84+1</f>
        <v>27</v>
      </c>
      <c r="AH84" s="172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218888.88888888888</v>
      </c>
      <c r="H86" s="181">
        <f>($F$72-SUM($C$85:G85))*$B$14</f>
        <v>218888.88888888888</v>
      </c>
      <c r="I86" s="181">
        <f>($F$72-SUM($C$85:H85))*$B$14</f>
        <v>218888.88888888888</v>
      </c>
      <c r="J86" s="181">
        <f>($F$72-SUM($C$85:I85))*$B$14</f>
        <v>175111.11111111109</v>
      </c>
      <c r="K86" s="181">
        <f>($F$72-SUM($C$85:J85))*$B$14</f>
        <v>131333.33333333334</v>
      </c>
      <c r="L86" s="181">
        <f>($F$72-SUM($C$85:K85))*$B$14</f>
        <v>87555.555555555562</v>
      </c>
      <c r="M86" s="181">
        <f>($F$72-SUM($C$85:L85))*$B$14</f>
        <v>43777.777777777781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" si="170">I87+1</f>
        <v>3</v>
      </c>
      <c r="K87" s="171">
        <f t="shared" ref="K87" si="171">J87+1</f>
        <v>4</v>
      </c>
      <c r="L87" s="171">
        <f t="shared" ref="L87" si="172">K87+1</f>
        <v>5</v>
      </c>
      <c r="M87" s="171">
        <f t="shared" ref="M87" si="173">L87+1</f>
        <v>6</v>
      </c>
      <c r="N87" s="171">
        <f t="shared" ref="N87" si="174">M87+1</f>
        <v>7</v>
      </c>
      <c r="O87" s="171">
        <f t="shared" ref="O87" si="175">N87+1</f>
        <v>8</v>
      </c>
      <c r="P87" s="171">
        <f t="shared" ref="P87" si="176">O87+1</f>
        <v>9</v>
      </c>
      <c r="Q87" s="171">
        <f t="shared" ref="Q87" si="177">P87+1</f>
        <v>10</v>
      </c>
      <c r="R87" s="171">
        <f t="shared" ref="R87" si="178">Q87+1</f>
        <v>11</v>
      </c>
      <c r="S87" s="171">
        <f t="shared" ref="S87" si="179">R87+1</f>
        <v>12</v>
      </c>
      <c r="T87" s="171">
        <f t="shared" ref="T87" si="180">S87+1</f>
        <v>13</v>
      </c>
      <c r="U87" s="171">
        <f t="shared" ref="U87" si="181">T87+1</f>
        <v>14</v>
      </c>
      <c r="V87" s="171">
        <f t="shared" ref="V87" si="182">U87+1</f>
        <v>15</v>
      </c>
      <c r="W87" s="171">
        <f t="shared" ref="W87" si="183">V87+1</f>
        <v>16</v>
      </c>
      <c r="X87" s="171">
        <f t="shared" ref="X87" si="184">W87+1</f>
        <v>17</v>
      </c>
      <c r="Y87" s="171">
        <f t="shared" ref="Y87" si="185">X87+1</f>
        <v>18</v>
      </c>
      <c r="Z87" s="171">
        <f t="shared" ref="Z87" si="186">Y87+1</f>
        <v>19</v>
      </c>
      <c r="AA87" s="171">
        <f t="shared" ref="AA87" si="187">Z87+1</f>
        <v>20</v>
      </c>
      <c r="AB87" s="172">
        <f t="shared" ref="AB87:AC87" si="188">AA87+1</f>
        <v>21</v>
      </c>
      <c r="AC87" s="172">
        <f t="shared" si="188"/>
        <v>22</v>
      </c>
      <c r="AD87" s="172">
        <f t="shared" ref="AD87" si="189">AC87+1</f>
        <v>23</v>
      </c>
      <c r="AE87" s="172">
        <f t="shared" ref="AE87" si="190">AD87+1</f>
        <v>24</v>
      </c>
      <c r="AF87" s="172">
        <f t="shared" ref="AF87" si="191">AE87+1</f>
        <v>25</v>
      </c>
      <c r="AG87" s="172">
        <f t="shared" ref="AG87" si="192">AF87+1</f>
        <v>26</v>
      </c>
      <c r="AH87" s="172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218888.88888888891</v>
      </c>
      <c r="I89" s="181">
        <f>($G$72-SUM($C$88:H88))*$B$14</f>
        <v>218888.88888888891</v>
      </c>
      <c r="J89" s="181">
        <f>($G$72-SUM($C$88:I88))*$B$14</f>
        <v>218888.88888888891</v>
      </c>
      <c r="K89" s="181">
        <f>($G$72-SUM($C$88:J88))*$B$14</f>
        <v>175111.11111111112</v>
      </c>
      <c r="L89" s="181">
        <f>($G$72-SUM($C$88:K88))*$B$14</f>
        <v>131333.33333333334</v>
      </c>
      <c r="M89" s="181">
        <f>($G$72-SUM($C$88:L88))*$B$14</f>
        <v>87555.555555555562</v>
      </c>
      <c r="N89" s="181">
        <f>($G$72-SUM($C$88:M88))*$B$14</f>
        <v>43777.777777777781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" si="194">J90+1</f>
        <v>3</v>
      </c>
      <c r="L90" s="171">
        <f t="shared" ref="L90" si="195">K90+1</f>
        <v>4</v>
      </c>
      <c r="M90" s="171">
        <f t="shared" ref="M90" si="196">L90+1</f>
        <v>5</v>
      </c>
      <c r="N90" s="171">
        <f t="shared" ref="N90" si="197">M90+1</f>
        <v>6</v>
      </c>
      <c r="O90" s="171">
        <f t="shared" ref="O90" si="198">N90+1</f>
        <v>7</v>
      </c>
      <c r="P90" s="171">
        <f t="shared" ref="P90" si="199">O90+1</f>
        <v>8</v>
      </c>
      <c r="Q90" s="171">
        <f t="shared" ref="Q90" si="200">P90+1</f>
        <v>9</v>
      </c>
      <c r="R90" s="171">
        <f t="shared" ref="R90" si="201">Q90+1</f>
        <v>10</v>
      </c>
      <c r="S90" s="171">
        <f t="shared" ref="S90" si="202">R90+1</f>
        <v>11</v>
      </c>
      <c r="T90" s="171">
        <f t="shared" ref="T90" si="203">S90+1</f>
        <v>12</v>
      </c>
      <c r="U90" s="171">
        <f t="shared" ref="U90" si="204">T90+1</f>
        <v>13</v>
      </c>
      <c r="V90" s="171">
        <f t="shared" ref="V90" si="205">U90+1</f>
        <v>14</v>
      </c>
      <c r="W90" s="171">
        <f t="shared" ref="W90" si="206">V90+1</f>
        <v>15</v>
      </c>
      <c r="X90" s="171">
        <f t="shared" ref="X90" si="207">W90+1</f>
        <v>16</v>
      </c>
      <c r="Y90" s="171">
        <f t="shared" ref="Y90" si="208">X90+1</f>
        <v>17</v>
      </c>
      <c r="Z90" s="171">
        <f t="shared" ref="Z90" si="209">Y90+1</f>
        <v>18</v>
      </c>
      <c r="AA90" s="171">
        <f t="shared" ref="AA90" si="210">Z90+1</f>
        <v>19</v>
      </c>
      <c r="AB90" s="172">
        <f t="shared" ref="AB90:AC90" si="211">AA90+1</f>
        <v>20</v>
      </c>
      <c r="AC90" s="172">
        <f t="shared" si="211"/>
        <v>21</v>
      </c>
      <c r="AD90" s="172">
        <f t="shared" ref="AD90" si="212">AC90+1</f>
        <v>22</v>
      </c>
      <c r="AE90" s="172">
        <f t="shared" ref="AE90" si="213">AD90+1</f>
        <v>23</v>
      </c>
      <c r="AF90" s="172">
        <f t="shared" ref="AF90" si="214">AE90+1</f>
        <v>24</v>
      </c>
      <c r="AG90" s="172">
        <f t="shared" ref="AG90" si="215">AF90+1</f>
        <v>25</v>
      </c>
      <c r="AH90" s="172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218888.88888888891</v>
      </c>
      <c r="J92" s="181">
        <f>($H$72-SUM($C$91:I91))*$B$14</f>
        <v>218888.88888888891</v>
      </c>
      <c r="K92" s="181">
        <f>($H$72-SUM($C$91:J91))*$B$14</f>
        <v>218888.88888888891</v>
      </c>
      <c r="L92" s="181">
        <f>($H$72-SUM($C$91:K91))*$B$14</f>
        <v>175111.11111111112</v>
      </c>
      <c r="M92" s="181">
        <f>($H$72-SUM($C$91:L91))*$B$14</f>
        <v>131333.33333333334</v>
      </c>
      <c r="N92" s="181">
        <f>($H$72-SUM($C$91:M91))*$B$14</f>
        <v>87555.555555555562</v>
      </c>
      <c r="O92" s="181">
        <f>($H$72-SUM($C$91:N91))*$B$14</f>
        <v>43777.777777777781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C94" si="217">C34</f>
        <v>0</v>
      </c>
      <c r="D94" s="203">
        <f t="shared" si="217"/>
        <v>369726.59233687702</v>
      </c>
      <c r="E94" s="203">
        <f t="shared" si="217"/>
        <v>705841.67627949244</v>
      </c>
      <c r="F94" s="203">
        <f t="shared" si="217"/>
        <v>1011400.8435000521</v>
      </c>
      <c r="G94" s="203">
        <f t="shared" si="217"/>
        <v>1289181.9046096515</v>
      </c>
      <c r="H94" s="203">
        <f t="shared" si="217"/>
        <v>1541710.1419820152</v>
      </c>
      <c r="I94" s="203">
        <f t="shared" si="217"/>
        <v>1771281.2668659817</v>
      </c>
      <c r="J94" s="203">
        <f t="shared" si="217"/>
        <v>1771281.2668659817</v>
      </c>
      <c r="K94" s="203">
        <f t="shared" si="217"/>
        <v>1771281.2668659817</v>
      </c>
      <c r="L94" s="203">
        <f t="shared" si="217"/>
        <v>1771281.2668659817</v>
      </c>
      <c r="M94" s="203">
        <f t="shared" si="217"/>
        <v>1771281.2668659817</v>
      </c>
      <c r="N94" s="203">
        <f t="shared" si="217"/>
        <v>1771281.2668659817</v>
      </c>
      <c r="O94" s="203">
        <f t="shared" si="217"/>
        <v>1771281.2668659817</v>
      </c>
      <c r="P94" s="203">
        <f t="shared" si="217"/>
        <v>1771281.2668659817</v>
      </c>
      <c r="Q94" s="203">
        <f t="shared" si="217"/>
        <v>1771281.2668659817</v>
      </c>
      <c r="R94" s="203">
        <f t="shared" si="217"/>
        <v>1771281.2668659817</v>
      </c>
      <c r="S94" s="203">
        <f t="shared" si="217"/>
        <v>1771281.2668659817</v>
      </c>
      <c r="T94" s="203">
        <f t="shared" si="217"/>
        <v>1771281.2668659817</v>
      </c>
      <c r="U94" s="203">
        <f t="shared" si="217"/>
        <v>1771281.2668659817</v>
      </c>
      <c r="V94" s="203">
        <f t="shared" si="217"/>
        <v>1771281.2668659817</v>
      </c>
      <c r="W94" s="203">
        <f t="shared" si="217"/>
        <v>1771281.2668659817</v>
      </c>
      <c r="X94" s="203">
        <f t="shared" si="217"/>
        <v>1771281.2668659817</v>
      </c>
      <c r="Y94" s="203">
        <f t="shared" si="217"/>
        <v>1771281.2668659817</v>
      </c>
      <c r="Z94" s="203">
        <f t="shared" si="217"/>
        <v>1771281.2668659817</v>
      </c>
      <c r="AA94" s="203">
        <f t="shared" si="217"/>
        <v>1771281.2668659817</v>
      </c>
      <c r="AB94" s="203">
        <f t="shared" si="217"/>
        <v>1771281.2668659817</v>
      </c>
      <c r="AC94" s="203">
        <f t="shared" si="217"/>
        <v>1771281.2668659817</v>
      </c>
      <c r="AD94" s="203">
        <f t="shared" ref="AD94:AH94" si="218">AD34</f>
        <v>1401554.6745291047</v>
      </c>
      <c r="AE94" s="203">
        <f t="shared" si="218"/>
        <v>1065439.5905864891</v>
      </c>
      <c r="AF94" s="203">
        <f t="shared" si="218"/>
        <v>759880.42336592963</v>
      </c>
      <c r="AG94" s="203">
        <f t="shared" si="218"/>
        <v>482099.36225632991</v>
      </c>
      <c r="AH94" s="203">
        <f t="shared" si="218"/>
        <v>229571.1248839667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C95" si="219">C26</f>
        <v>0</v>
      </c>
      <c r="D95" s="203">
        <f t="shared" si="219"/>
        <v>165824.91582491584</v>
      </c>
      <c r="E95" s="203">
        <f t="shared" si="219"/>
        <v>316574.83930211206</v>
      </c>
      <c r="F95" s="203">
        <f t="shared" si="219"/>
        <v>453620.22428138135</v>
      </c>
      <c r="G95" s="203">
        <f t="shared" si="219"/>
        <v>578206.93789889885</v>
      </c>
      <c r="H95" s="203">
        <f t="shared" si="219"/>
        <v>691467.58664209663</v>
      </c>
      <c r="I95" s="203">
        <f t="shared" si="219"/>
        <v>794431.81277227646</v>
      </c>
      <c r="J95" s="203">
        <f t="shared" si="219"/>
        <v>794431.81277227646</v>
      </c>
      <c r="K95" s="203">
        <f t="shared" si="219"/>
        <v>794431.81277227646</v>
      </c>
      <c r="L95" s="203">
        <f t="shared" si="219"/>
        <v>794431.81277227646</v>
      </c>
      <c r="M95" s="203">
        <f t="shared" si="219"/>
        <v>794431.81277227646</v>
      </c>
      <c r="N95" s="203">
        <f t="shared" si="219"/>
        <v>794431.81277227646</v>
      </c>
      <c r="O95" s="203">
        <f t="shared" si="219"/>
        <v>794431.81277227646</v>
      </c>
      <c r="P95" s="203">
        <f t="shared" si="219"/>
        <v>794431.81277227646</v>
      </c>
      <c r="Q95" s="203">
        <f t="shared" si="219"/>
        <v>794431.81277227646</v>
      </c>
      <c r="R95" s="203">
        <f t="shared" si="219"/>
        <v>794431.81277227646</v>
      </c>
      <c r="S95" s="203">
        <f t="shared" si="219"/>
        <v>794431.81277227646</v>
      </c>
      <c r="T95" s="203">
        <f t="shared" si="219"/>
        <v>794431.81277227646</v>
      </c>
      <c r="U95" s="203">
        <f t="shared" si="219"/>
        <v>794431.81277227646</v>
      </c>
      <c r="V95" s="203">
        <f t="shared" si="219"/>
        <v>794431.81277227646</v>
      </c>
      <c r="W95" s="203">
        <f t="shared" si="219"/>
        <v>794431.81277227646</v>
      </c>
      <c r="X95" s="203">
        <f t="shared" si="219"/>
        <v>794431.81277227646</v>
      </c>
      <c r="Y95" s="203">
        <f t="shared" si="219"/>
        <v>794431.81277227646</v>
      </c>
      <c r="Z95" s="203">
        <f t="shared" si="219"/>
        <v>794431.81277227646</v>
      </c>
      <c r="AA95" s="203">
        <f t="shared" si="219"/>
        <v>794431.81277227646</v>
      </c>
      <c r="AB95" s="203">
        <f t="shared" si="219"/>
        <v>794431.81277227646</v>
      </c>
      <c r="AC95" s="203">
        <f t="shared" si="219"/>
        <v>794431.81277227646</v>
      </c>
      <c r="AD95" s="203">
        <f t="shared" ref="AD95:AH95" si="220">AD26</f>
        <v>628606.8969473606</v>
      </c>
      <c r="AE95" s="203">
        <f t="shared" si="220"/>
        <v>477856.9734701644</v>
      </c>
      <c r="AF95" s="203">
        <f t="shared" si="220"/>
        <v>340811.58849089511</v>
      </c>
      <c r="AG95" s="203">
        <f t="shared" si="220"/>
        <v>216224.87487337762</v>
      </c>
      <c r="AH95" s="203">
        <f t="shared" si="22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221">C94-C95</f>
        <v>0</v>
      </c>
      <c r="D96" s="203">
        <f>D94-D95</f>
        <v>203901.67651196118</v>
      </c>
      <c r="E96" s="203">
        <f t="shared" ref="E96:AC96" si="222">E94-E95</f>
        <v>389266.83697738039</v>
      </c>
      <c r="F96" s="203">
        <f t="shared" si="222"/>
        <v>557780.61921867076</v>
      </c>
      <c r="G96" s="203">
        <f t="shared" si="222"/>
        <v>710974.96671075269</v>
      </c>
      <c r="H96" s="203">
        <f t="shared" si="222"/>
        <v>850242.55533991859</v>
      </c>
      <c r="I96" s="203">
        <f t="shared" si="222"/>
        <v>976849.45409370528</v>
      </c>
      <c r="J96" s="203">
        <f t="shared" si="222"/>
        <v>976849.45409370528</v>
      </c>
      <c r="K96" s="203">
        <f t="shared" si="222"/>
        <v>976849.45409370528</v>
      </c>
      <c r="L96" s="203">
        <f t="shared" si="222"/>
        <v>976849.45409370528</v>
      </c>
      <c r="M96" s="203">
        <f t="shared" si="222"/>
        <v>976849.45409370528</v>
      </c>
      <c r="N96" s="203">
        <f t="shared" si="222"/>
        <v>976849.45409370528</v>
      </c>
      <c r="O96" s="203">
        <f t="shared" si="222"/>
        <v>976849.45409370528</v>
      </c>
      <c r="P96" s="203">
        <f t="shared" si="222"/>
        <v>976849.45409370528</v>
      </c>
      <c r="Q96" s="203">
        <f t="shared" si="222"/>
        <v>976849.45409370528</v>
      </c>
      <c r="R96" s="203">
        <f t="shared" si="222"/>
        <v>976849.45409370528</v>
      </c>
      <c r="S96" s="203">
        <f t="shared" si="222"/>
        <v>976849.45409370528</v>
      </c>
      <c r="T96" s="203">
        <f t="shared" si="222"/>
        <v>976849.45409370528</v>
      </c>
      <c r="U96" s="203">
        <f t="shared" si="222"/>
        <v>976849.45409370528</v>
      </c>
      <c r="V96" s="203">
        <f t="shared" si="222"/>
        <v>976849.45409370528</v>
      </c>
      <c r="W96" s="203">
        <f t="shared" si="222"/>
        <v>976849.45409370528</v>
      </c>
      <c r="X96" s="203">
        <f t="shared" si="222"/>
        <v>976849.45409370528</v>
      </c>
      <c r="Y96" s="203">
        <f t="shared" si="222"/>
        <v>976849.45409370528</v>
      </c>
      <c r="Z96" s="203">
        <f t="shared" si="222"/>
        <v>976849.45409370528</v>
      </c>
      <c r="AA96" s="203">
        <f t="shared" si="222"/>
        <v>976849.45409370528</v>
      </c>
      <c r="AB96" s="203">
        <f t="shared" si="222"/>
        <v>976849.45409370528</v>
      </c>
      <c r="AC96" s="203">
        <f t="shared" si="222"/>
        <v>976849.45409370528</v>
      </c>
      <c r="AD96" s="203">
        <f t="shared" ref="AD96:AH96" si="223">AD94-AD95</f>
        <v>772947.77758174413</v>
      </c>
      <c r="AE96" s="203">
        <f t="shared" si="223"/>
        <v>587582.6171163246</v>
      </c>
      <c r="AF96" s="203">
        <f t="shared" si="223"/>
        <v>419068.83487503452</v>
      </c>
      <c r="AG96" s="203">
        <f t="shared" si="223"/>
        <v>265874.4873829523</v>
      </c>
      <c r="AH96" s="203">
        <f t="shared" si="223"/>
        <v>126606.89875378685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C97" si="224">D71</f>
        <v>218888.88888888888</v>
      </c>
      <c r="E97" s="203">
        <f t="shared" si="224"/>
        <v>437777.77777777775</v>
      </c>
      <c r="F97" s="203">
        <f t="shared" si="224"/>
        <v>656666.66666666663</v>
      </c>
      <c r="G97" s="203">
        <f t="shared" si="224"/>
        <v>831777.77777777775</v>
      </c>
      <c r="H97" s="203">
        <f t="shared" si="224"/>
        <v>963111.11111111101</v>
      </c>
      <c r="I97" s="203">
        <f t="shared" si="224"/>
        <v>1050666.6666666667</v>
      </c>
      <c r="J97" s="203">
        <f t="shared" si="224"/>
        <v>875555.5555555555</v>
      </c>
      <c r="K97" s="203">
        <f t="shared" si="224"/>
        <v>656666.66666666674</v>
      </c>
      <c r="L97" s="203">
        <f t="shared" si="224"/>
        <v>437777.77777777781</v>
      </c>
      <c r="M97" s="203">
        <f t="shared" si="224"/>
        <v>262666.66666666669</v>
      </c>
      <c r="N97" s="203">
        <f t="shared" si="224"/>
        <v>131333.33333333334</v>
      </c>
      <c r="O97" s="203">
        <f t="shared" si="224"/>
        <v>43777.777777777781</v>
      </c>
      <c r="P97" s="203">
        <f t="shared" si="224"/>
        <v>0</v>
      </c>
      <c r="Q97" s="203">
        <f t="shared" si="224"/>
        <v>0</v>
      </c>
      <c r="R97" s="203">
        <f t="shared" si="224"/>
        <v>0</v>
      </c>
      <c r="S97" s="203">
        <f t="shared" si="224"/>
        <v>0</v>
      </c>
      <c r="T97" s="203">
        <f t="shared" si="224"/>
        <v>0</v>
      </c>
      <c r="U97" s="203">
        <f t="shared" si="224"/>
        <v>0</v>
      </c>
      <c r="V97" s="203">
        <f t="shared" si="224"/>
        <v>0</v>
      </c>
      <c r="W97" s="203">
        <f t="shared" si="224"/>
        <v>0</v>
      </c>
      <c r="X97" s="203">
        <f t="shared" si="224"/>
        <v>0</v>
      </c>
      <c r="Y97" s="203">
        <f t="shared" si="224"/>
        <v>0</v>
      </c>
      <c r="Z97" s="203">
        <f t="shared" si="224"/>
        <v>0</v>
      </c>
      <c r="AA97" s="203">
        <f t="shared" si="224"/>
        <v>0</v>
      </c>
      <c r="AB97" s="203">
        <f t="shared" si="224"/>
        <v>0</v>
      </c>
      <c r="AC97" s="203">
        <f t="shared" si="224"/>
        <v>0</v>
      </c>
      <c r="AD97" s="203">
        <f t="shared" ref="AD97:AH97" si="225">AD71</f>
        <v>0</v>
      </c>
      <c r="AE97" s="203">
        <f t="shared" si="225"/>
        <v>0</v>
      </c>
      <c r="AF97" s="203">
        <f t="shared" si="225"/>
        <v>0</v>
      </c>
      <c r="AG97" s="203">
        <f t="shared" si="225"/>
        <v>0</v>
      </c>
      <c r="AH97" s="203">
        <f t="shared" si="225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-14987.212376927695</v>
      </c>
      <c r="E98" s="203">
        <f t="shared" ref="E98:AC98" si="226">E96-E97</f>
        <v>-48510.940800397366</v>
      </c>
      <c r="F98" s="203">
        <f t="shared" si="226"/>
        <v>-98886.047447995865</v>
      </c>
      <c r="G98" s="203">
        <f t="shared" si="226"/>
        <v>-120802.81106702506</v>
      </c>
      <c r="H98" s="203">
        <f t="shared" si="226"/>
        <v>-112868.55577119242</v>
      </c>
      <c r="I98" s="203">
        <f t="shared" si="226"/>
        <v>-73817.212572961464</v>
      </c>
      <c r="J98" s="203">
        <f t="shared" si="226"/>
        <v>101293.89853814978</v>
      </c>
      <c r="K98" s="203">
        <f t="shared" si="226"/>
        <v>320182.78742703854</v>
      </c>
      <c r="L98" s="203">
        <f t="shared" si="226"/>
        <v>539071.67631592741</v>
      </c>
      <c r="M98" s="203">
        <f t="shared" si="226"/>
        <v>714182.78742703865</v>
      </c>
      <c r="N98" s="203">
        <f t="shared" si="226"/>
        <v>845516.12076037191</v>
      </c>
      <c r="O98" s="203">
        <f t="shared" si="226"/>
        <v>933071.67631592753</v>
      </c>
      <c r="P98" s="203">
        <f t="shared" si="226"/>
        <v>976849.45409370528</v>
      </c>
      <c r="Q98" s="203">
        <f t="shared" si="226"/>
        <v>976849.45409370528</v>
      </c>
      <c r="R98" s="203">
        <f t="shared" si="226"/>
        <v>976849.45409370528</v>
      </c>
      <c r="S98" s="203">
        <f t="shared" si="226"/>
        <v>976849.45409370528</v>
      </c>
      <c r="T98" s="203">
        <f t="shared" si="226"/>
        <v>976849.45409370528</v>
      </c>
      <c r="U98" s="203">
        <f t="shared" si="226"/>
        <v>976849.45409370528</v>
      </c>
      <c r="V98" s="203">
        <f t="shared" si="226"/>
        <v>976849.45409370528</v>
      </c>
      <c r="W98" s="203">
        <f t="shared" si="226"/>
        <v>976849.45409370528</v>
      </c>
      <c r="X98" s="203">
        <f t="shared" si="226"/>
        <v>976849.45409370528</v>
      </c>
      <c r="Y98" s="203">
        <f t="shared" si="226"/>
        <v>976849.45409370528</v>
      </c>
      <c r="Z98" s="203">
        <f t="shared" si="226"/>
        <v>976849.45409370528</v>
      </c>
      <c r="AA98" s="203">
        <f t="shared" si="226"/>
        <v>976849.45409370528</v>
      </c>
      <c r="AB98" s="203">
        <f t="shared" si="226"/>
        <v>976849.45409370528</v>
      </c>
      <c r="AC98" s="203">
        <f t="shared" si="226"/>
        <v>976849.45409370528</v>
      </c>
      <c r="AD98" s="203">
        <f t="shared" ref="AD98:AH98" si="227">AD96-AD97</f>
        <v>772947.77758174413</v>
      </c>
      <c r="AE98" s="203">
        <f t="shared" si="227"/>
        <v>587582.6171163246</v>
      </c>
      <c r="AF98" s="203">
        <f t="shared" si="227"/>
        <v>419068.83487503452</v>
      </c>
      <c r="AG98" s="203">
        <f t="shared" si="227"/>
        <v>265874.4873829523</v>
      </c>
      <c r="AH98" s="203">
        <f t="shared" si="227"/>
        <v>126606.89875378685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-14987.212376927695</v>
      </c>
      <c r="E100" s="203">
        <f t="shared" ref="E100:AC100" si="228">E98+E99</f>
        <v>-48510.940800397366</v>
      </c>
      <c r="F100" s="203">
        <f t="shared" si="228"/>
        <v>-98886.047447995865</v>
      </c>
      <c r="G100" s="203">
        <f t="shared" si="228"/>
        <v>-120802.81106702506</v>
      </c>
      <c r="H100" s="203">
        <f t="shared" si="228"/>
        <v>-112868.55577119242</v>
      </c>
      <c r="I100" s="203">
        <f t="shared" si="228"/>
        <v>-73817.212572961464</v>
      </c>
      <c r="J100" s="203">
        <f t="shared" si="228"/>
        <v>101293.89853814978</v>
      </c>
      <c r="K100" s="203">
        <f t="shared" si="228"/>
        <v>320182.78742703854</v>
      </c>
      <c r="L100" s="203">
        <f t="shared" si="228"/>
        <v>539071.67631592741</v>
      </c>
      <c r="M100" s="203">
        <f t="shared" si="228"/>
        <v>714182.78742703865</v>
      </c>
      <c r="N100" s="203">
        <f t="shared" si="228"/>
        <v>845516.12076037191</v>
      </c>
      <c r="O100" s="203">
        <f t="shared" si="228"/>
        <v>933071.67631592753</v>
      </c>
      <c r="P100" s="203">
        <f t="shared" si="228"/>
        <v>976849.45409370528</v>
      </c>
      <c r="Q100" s="203">
        <f t="shared" si="228"/>
        <v>976849.45409370528</v>
      </c>
      <c r="R100" s="203">
        <f t="shared" si="228"/>
        <v>976849.45409370528</v>
      </c>
      <c r="S100" s="203">
        <f t="shared" si="228"/>
        <v>976849.45409370528</v>
      </c>
      <c r="T100" s="203">
        <f t="shared" si="228"/>
        <v>976849.45409370528</v>
      </c>
      <c r="U100" s="203">
        <f t="shared" si="228"/>
        <v>976849.45409370528</v>
      </c>
      <c r="V100" s="203">
        <f t="shared" si="228"/>
        <v>976849.45409370528</v>
      </c>
      <c r="W100" s="203">
        <f t="shared" si="228"/>
        <v>976849.45409370528</v>
      </c>
      <c r="X100" s="203">
        <f t="shared" si="228"/>
        <v>976849.45409370528</v>
      </c>
      <c r="Y100" s="203">
        <f t="shared" si="228"/>
        <v>976849.45409370528</v>
      </c>
      <c r="Z100" s="203">
        <f t="shared" si="228"/>
        <v>976849.45409370528</v>
      </c>
      <c r="AA100" s="203">
        <f t="shared" si="228"/>
        <v>976849.45409370528</v>
      </c>
      <c r="AB100" s="203">
        <f t="shared" si="228"/>
        <v>976849.45409370528</v>
      </c>
      <c r="AC100" s="203">
        <f t="shared" si="228"/>
        <v>976849.45409370528</v>
      </c>
      <c r="AD100" s="203">
        <f t="shared" ref="AD100:AH100" si="229">AD98+AD99</f>
        <v>772947.77758174413</v>
      </c>
      <c r="AE100" s="203">
        <f t="shared" si="229"/>
        <v>587582.6171163246</v>
      </c>
      <c r="AF100" s="203">
        <f t="shared" si="229"/>
        <v>419068.83487503452</v>
      </c>
      <c r="AG100" s="203">
        <f t="shared" si="229"/>
        <v>265874.4873829523</v>
      </c>
      <c r="AH100" s="203">
        <f t="shared" si="229"/>
        <v>126606.89875378685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C101" si="230">IF(E100*$B$17&gt;0,E100*$B$17,0)</f>
        <v>0</v>
      </c>
      <c r="F101" s="203">
        <f t="shared" si="230"/>
        <v>0</v>
      </c>
      <c r="G101" s="203">
        <f t="shared" si="230"/>
        <v>0</v>
      </c>
      <c r="H101" s="203">
        <f t="shared" si="230"/>
        <v>0</v>
      </c>
      <c r="I101" s="203">
        <f t="shared" si="230"/>
        <v>0</v>
      </c>
      <c r="J101" s="203">
        <f t="shared" si="230"/>
        <v>13674.676302650221</v>
      </c>
      <c r="K101" s="203">
        <f t="shared" si="230"/>
        <v>43224.676302650209</v>
      </c>
      <c r="L101" s="203">
        <f t="shared" si="230"/>
        <v>72774.676302650201</v>
      </c>
      <c r="M101" s="203">
        <f t="shared" si="230"/>
        <v>96414.67630265023</v>
      </c>
      <c r="N101" s="203">
        <f t="shared" si="230"/>
        <v>114144.67630265022</v>
      </c>
      <c r="O101" s="203">
        <f t="shared" si="230"/>
        <v>125964.67630265023</v>
      </c>
      <c r="P101" s="203">
        <f t="shared" si="230"/>
        <v>131874.67630265022</v>
      </c>
      <c r="Q101" s="203">
        <f t="shared" si="230"/>
        <v>131874.67630265022</v>
      </c>
      <c r="R101" s="203">
        <f t="shared" si="230"/>
        <v>131874.67630265022</v>
      </c>
      <c r="S101" s="203">
        <f t="shared" si="230"/>
        <v>131874.67630265022</v>
      </c>
      <c r="T101" s="203">
        <f t="shared" si="230"/>
        <v>131874.67630265022</v>
      </c>
      <c r="U101" s="203">
        <f t="shared" si="230"/>
        <v>131874.67630265022</v>
      </c>
      <c r="V101" s="203">
        <f t="shared" si="230"/>
        <v>131874.67630265022</v>
      </c>
      <c r="W101" s="203">
        <f t="shared" si="230"/>
        <v>131874.67630265022</v>
      </c>
      <c r="X101" s="203">
        <f t="shared" si="230"/>
        <v>131874.67630265022</v>
      </c>
      <c r="Y101" s="203">
        <f t="shared" si="230"/>
        <v>131874.67630265022</v>
      </c>
      <c r="Z101" s="203">
        <f t="shared" si="230"/>
        <v>131874.67630265022</v>
      </c>
      <c r="AA101" s="203">
        <f t="shared" si="230"/>
        <v>131874.67630265022</v>
      </c>
      <c r="AB101" s="203">
        <f t="shared" si="230"/>
        <v>131874.67630265022</v>
      </c>
      <c r="AC101" s="203">
        <f t="shared" si="230"/>
        <v>131874.67630265022</v>
      </c>
      <c r="AD101" s="203">
        <f t="shared" ref="AD101:AH101" si="231">IF(AD100*$B$17&gt;0,AD100*$B$17,0)</f>
        <v>104347.94997353546</v>
      </c>
      <c r="AE101" s="203">
        <f t="shared" si="231"/>
        <v>79323.653310703827</v>
      </c>
      <c r="AF101" s="203">
        <f t="shared" si="231"/>
        <v>56574.292708129666</v>
      </c>
      <c r="AG101" s="203">
        <f t="shared" si="231"/>
        <v>35893.055796698565</v>
      </c>
      <c r="AH101" s="203">
        <f t="shared" si="231"/>
        <v>17091.931331761225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-14987.212376927695</v>
      </c>
      <c r="E102" s="203">
        <f t="shared" ref="E102:AC102" si="232">E100-E101</f>
        <v>-48510.940800397366</v>
      </c>
      <c r="F102" s="203">
        <f t="shared" si="232"/>
        <v>-98886.047447995865</v>
      </c>
      <c r="G102" s="203">
        <f t="shared" si="232"/>
        <v>-120802.81106702506</v>
      </c>
      <c r="H102" s="203">
        <f t="shared" si="232"/>
        <v>-112868.55577119242</v>
      </c>
      <c r="I102" s="203">
        <f t="shared" si="232"/>
        <v>-73817.212572961464</v>
      </c>
      <c r="J102" s="203">
        <f t="shared" si="232"/>
        <v>87619.222235499561</v>
      </c>
      <c r="K102" s="203">
        <f t="shared" si="232"/>
        <v>276958.11112438835</v>
      </c>
      <c r="L102" s="203">
        <f t="shared" si="232"/>
        <v>466297.00001327723</v>
      </c>
      <c r="M102" s="203">
        <f t="shared" si="232"/>
        <v>617768.11112438841</v>
      </c>
      <c r="N102" s="203">
        <f t="shared" si="232"/>
        <v>731371.44445772166</v>
      </c>
      <c r="O102" s="203">
        <f t="shared" si="232"/>
        <v>807107.00001327728</v>
      </c>
      <c r="P102" s="203">
        <f t="shared" si="232"/>
        <v>844974.77779105504</v>
      </c>
      <c r="Q102" s="203">
        <f t="shared" si="232"/>
        <v>844974.77779105504</v>
      </c>
      <c r="R102" s="203">
        <f t="shared" si="232"/>
        <v>844974.77779105504</v>
      </c>
      <c r="S102" s="203">
        <f t="shared" si="232"/>
        <v>844974.77779105504</v>
      </c>
      <c r="T102" s="203">
        <f t="shared" si="232"/>
        <v>844974.77779105504</v>
      </c>
      <c r="U102" s="203">
        <f t="shared" si="232"/>
        <v>844974.77779105504</v>
      </c>
      <c r="V102" s="203">
        <f t="shared" si="232"/>
        <v>844974.77779105504</v>
      </c>
      <c r="W102" s="203">
        <f t="shared" si="232"/>
        <v>844974.77779105504</v>
      </c>
      <c r="X102" s="203">
        <f t="shared" si="232"/>
        <v>844974.77779105504</v>
      </c>
      <c r="Y102" s="203">
        <f t="shared" si="232"/>
        <v>844974.77779105504</v>
      </c>
      <c r="Z102" s="203">
        <f t="shared" si="232"/>
        <v>844974.77779105504</v>
      </c>
      <c r="AA102" s="203">
        <f t="shared" si="232"/>
        <v>844974.77779105504</v>
      </c>
      <c r="AB102" s="203">
        <f t="shared" si="232"/>
        <v>844974.77779105504</v>
      </c>
      <c r="AC102" s="203">
        <f t="shared" si="232"/>
        <v>844974.77779105504</v>
      </c>
      <c r="AD102" s="203">
        <f t="shared" ref="AD102:AH102" si="233">AD100-AD101</f>
        <v>668599.82760820864</v>
      </c>
      <c r="AE102" s="203">
        <f t="shared" si="233"/>
        <v>508258.96380562079</v>
      </c>
      <c r="AF102" s="203">
        <f t="shared" si="233"/>
        <v>362494.54216690484</v>
      </c>
      <c r="AG102" s="203">
        <f t="shared" si="233"/>
        <v>229981.43158625375</v>
      </c>
      <c r="AH102" s="203">
        <f t="shared" si="233"/>
        <v>109514.96742202563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C103" si="234">D102-D72</f>
        <v>-1839061.2864510017</v>
      </c>
      <c r="E103" s="203">
        <f t="shared" si="234"/>
        <v>-1872585.0148744714</v>
      </c>
      <c r="F103" s="203">
        <f t="shared" si="234"/>
        <v>-1922960.1215220699</v>
      </c>
      <c r="G103" s="203">
        <f t="shared" si="234"/>
        <v>-1944876.8851410993</v>
      </c>
      <c r="H103" s="203">
        <f t="shared" si="234"/>
        <v>-1936942.6298452667</v>
      </c>
      <c r="I103" s="203">
        <f t="shared" si="234"/>
        <v>-73817.212572961464</v>
      </c>
      <c r="J103" s="203">
        <f t="shared" si="234"/>
        <v>87619.222235499561</v>
      </c>
      <c r="K103" s="203">
        <f t="shared" si="234"/>
        <v>276958.11112438835</v>
      </c>
      <c r="L103" s="203">
        <f t="shared" si="234"/>
        <v>466297.00001327723</v>
      </c>
      <c r="M103" s="203">
        <f t="shared" si="234"/>
        <v>617768.11112438841</v>
      </c>
      <c r="N103" s="203">
        <f t="shared" si="234"/>
        <v>731371.44445772166</v>
      </c>
      <c r="O103" s="203">
        <f t="shared" si="234"/>
        <v>807107.00001327728</v>
      </c>
      <c r="P103" s="203">
        <f t="shared" si="234"/>
        <v>844974.77779105504</v>
      </c>
      <c r="Q103" s="203">
        <f t="shared" si="234"/>
        <v>844974.77779105504</v>
      </c>
      <c r="R103" s="203">
        <f t="shared" si="234"/>
        <v>844974.77779105504</v>
      </c>
      <c r="S103" s="203">
        <f t="shared" si="234"/>
        <v>844974.77779105504</v>
      </c>
      <c r="T103" s="203">
        <f t="shared" si="234"/>
        <v>844974.77779105504</v>
      </c>
      <c r="U103" s="203">
        <f t="shared" si="234"/>
        <v>844974.77779105504</v>
      </c>
      <c r="V103" s="203">
        <f t="shared" si="234"/>
        <v>844974.77779105504</v>
      </c>
      <c r="W103" s="203">
        <f t="shared" si="234"/>
        <v>844974.77779105504</v>
      </c>
      <c r="X103" s="203">
        <f t="shared" si="234"/>
        <v>844974.77779105504</v>
      </c>
      <c r="Y103" s="203">
        <f t="shared" si="234"/>
        <v>844974.77779105504</v>
      </c>
      <c r="Z103" s="203">
        <f t="shared" si="234"/>
        <v>844974.77779105504</v>
      </c>
      <c r="AA103" s="203">
        <f t="shared" si="234"/>
        <v>844974.77779105504</v>
      </c>
      <c r="AB103" s="203">
        <f t="shared" si="234"/>
        <v>844974.77779105504</v>
      </c>
      <c r="AC103" s="203">
        <f t="shared" si="234"/>
        <v>844974.77779105504</v>
      </c>
      <c r="AD103" s="203">
        <f t="shared" ref="AD103:AH103" si="235">AD102-AD72</f>
        <v>668599.82760820864</v>
      </c>
      <c r="AE103" s="203">
        <f t="shared" si="235"/>
        <v>508258.96380562079</v>
      </c>
      <c r="AF103" s="203">
        <f t="shared" si="235"/>
        <v>362494.54216690484</v>
      </c>
      <c r="AG103" s="203">
        <f t="shared" si="235"/>
        <v>229981.43158625375</v>
      </c>
      <c r="AH103" s="203">
        <f t="shared" si="235"/>
        <v>109514.96742202563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C104" si="236">C103+C31+C32</f>
        <v>-1824074.0740740739</v>
      </c>
      <c r="D104" s="203">
        <f t="shared" si="236"/>
        <v>-1607812.4443391063</v>
      </c>
      <c r="E104" s="203">
        <f t="shared" si="236"/>
        <v>-1429445.0149905938</v>
      </c>
      <c r="F104" s="203">
        <f t="shared" si="236"/>
        <v>-1285539.2916967859</v>
      </c>
      <c r="G104" s="203">
        <f t="shared" si="236"/>
        <v>-1129193.6724469531</v>
      </c>
      <c r="H104" s="203">
        <f t="shared" si="236"/>
        <v>-957565.1091131873</v>
      </c>
      <c r="I104" s="203">
        <f t="shared" si="236"/>
        <v>1056008.115538249</v>
      </c>
      <c r="J104" s="203">
        <f t="shared" si="236"/>
        <v>1222171.6802657819</v>
      </c>
      <c r="K104" s="203">
        <f t="shared" si="236"/>
        <v>1416355.8773217194</v>
      </c>
      <c r="L104" s="203">
        <f t="shared" si="236"/>
        <v>1610661.2070818334</v>
      </c>
      <c r="M104" s="203">
        <f t="shared" si="236"/>
        <v>1767222.9200859501</v>
      </c>
      <c r="N104" s="203">
        <f t="shared" si="236"/>
        <v>1886044.120359614</v>
      </c>
      <c r="O104" s="203">
        <f t="shared" si="236"/>
        <v>1967127.9895290085</v>
      </c>
      <c r="P104" s="203">
        <f t="shared" si="236"/>
        <v>2010477.788760971</v>
      </c>
      <c r="Q104" s="203">
        <f t="shared" si="236"/>
        <v>2016096.8607515106</v>
      </c>
      <c r="R104" s="203">
        <f t="shared" si="236"/>
        <v>2021856.4095418137</v>
      </c>
      <c r="S104" s="203">
        <f t="shared" si="236"/>
        <v>2027759.9470518744</v>
      </c>
      <c r="T104" s="203">
        <f t="shared" si="236"/>
        <v>2033811.0729996865</v>
      </c>
      <c r="U104" s="203">
        <f t="shared" si="236"/>
        <v>2040013.4770961939</v>
      </c>
      <c r="V104" s="203">
        <f t="shared" si="236"/>
        <v>2046370.9412951139</v>
      </c>
      <c r="W104" s="203">
        <f t="shared" si="236"/>
        <v>2052887.342099007</v>
      </c>
      <c r="X104" s="203">
        <f t="shared" si="236"/>
        <v>2059566.6529229975</v>
      </c>
      <c r="Y104" s="203">
        <f t="shared" si="236"/>
        <v>2066412.9465175879</v>
      </c>
      <c r="Z104" s="203">
        <f t="shared" si="236"/>
        <v>2073430.3974520427</v>
      </c>
      <c r="AA104" s="203">
        <f t="shared" si="236"/>
        <v>2080623.284659859</v>
      </c>
      <c r="AB104" s="203">
        <f t="shared" si="236"/>
        <v>2087995.9940478709</v>
      </c>
      <c r="AC104" s="203">
        <f t="shared" si="236"/>
        <v>1785714.9091393887</v>
      </c>
      <c r="AD104" s="203">
        <f t="shared" ref="AD104:AH104" si="237">AD103+AD31+AD32</f>
        <v>1412975.5251738853</v>
      </c>
      <c r="AE104" s="203">
        <f t="shared" si="237"/>
        <v>1074121.5397507004</v>
      </c>
      <c r="AF104" s="203">
        <f t="shared" si="237"/>
        <v>766072.46209325991</v>
      </c>
      <c r="AG104" s="203">
        <f t="shared" si="237"/>
        <v>486027.84604104096</v>
      </c>
      <c r="AH104" s="203">
        <f t="shared" si="237"/>
        <v>231441.83144811483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0.93153050183129482</v>
      </c>
      <c r="E108" s="215">
        <f t="shared" ref="E108:G108" si="238">(E102+E71+E70)/(E70+E71)</f>
        <v>0.88918820629350859</v>
      </c>
      <c r="F108" s="215">
        <f t="shared" si="238"/>
        <v>0.90319349959768358</v>
      </c>
      <c r="G108" s="215">
        <f t="shared" si="238"/>
        <v>0.92263210069714707</v>
      </c>
      <c r="H108" s="215">
        <f>(H102+H71+H70)/(H70+H71)</f>
        <v>0.94514434593688679</v>
      </c>
      <c r="I108" s="215">
        <f>(I102+I71+I70)/(I70+I71)</f>
        <v>0.97058988402387614</v>
      </c>
      <c r="J108" s="215">
        <f t="shared" ref="J108:N108" si="239">(J102+J71+J70)/(J70+J71)</f>
        <v>1.0324560159193097</v>
      </c>
      <c r="K108" s="215">
        <f t="shared" si="239"/>
        <v>1.1116433114416018</v>
      </c>
      <c r="L108" s="215">
        <f t="shared" si="239"/>
        <v>1.2458027918851715</v>
      </c>
      <c r="M108" s="215">
        <f t="shared" si="239"/>
        <v>1.4552082037104548</v>
      </c>
      <c r="N108" s="215">
        <f t="shared" si="239"/>
        <v>1.8494807278825811</v>
      </c>
      <c r="O108" s="215">
        <f>(O102+O71+O70)/(O70+O71)</f>
        <v>2.9753343908954393</v>
      </c>
      <c r="P108" s="215" t="e">
        <f t="shared" ref="P108:AB108" si="240">(P102+P71+P70)/(P70+P71)</f>
        <v>#DIV/0!</v>
      </c>
      <c r="Q108" s="215" t="e">
        <f t="shared" si="240"/>
        <v>#DIV/0!</v>
      </c>
      <c r="R108" s="215" t="e">
        <f t="shared" si="240"/>
        <v>#DIV/0!</v>
      </c>
      <c r="S108" s="215" t="e">
        <f t="shared" si="240"/>
        <v>#DIV/0!</v>
      </c>
      <c r="T108" s="215" t="e">
        <f t="shared" si="240"/>
        <v>#DIV/0!</v>
      </c>
      <c r="U108" s="215" t="e">
        <f t="shared" si="240"/>
        <v>#DIV/0!</v>
      </c>
      <c r="V108" s="215" t="e">
        <f t="shared" si="240"/>
        <v>#DIV/0!</v>
      </c>
      <c r="W108" s="215" t="e">
        <f t="shared" si="240"/>
        <v>#DIV/0!</v>
      </c>
      <c r="X108" s="215" t="e">
        <f t="shared" si="240"/>
        <v>#DIV/0!</v>
      </c>
      <c r="Y108" s="215" t="e">
        <f t="shared" si="240"/>
        <v>#DIV/0!</v>
      </c>
      <c r="Z108" s="215" t="e">
        <f t="shared" si="240"/>
        <v>#DIV/0!</v>
      </c>
      <c r="AA108" s="215" t="e">
        <f t="shared" si="240"/>
        <v>#DIV/0!</v>
      </c>
      <c r="AB108" s="215" t="e">
        <f t="shared" si="240"/>
        <v>#DIV/0!</v>
      </c>
      <c r="AC108" s="215" t="e">
        <f t="shared" ref="AC108:AD108" si="241">(AC102+AC71+AC70)/(AC70+AC71)</f>
        <v>#DIV/0!</v>
      </c>
      <c r="AD108" s="215" t="e">
        <f t="shared" si="241"/>
        <v>#DIV/0!</v>
      </c>
      <c r="AE108" s="215" t="e">
        <f t="shared" ref="AE108:AH108" si="242">(AE102+AE71+AE70)/(AE70+AE71)</f>
        <v>#DIV/0!</v>
      </c>
      <c r="AF108" s="215" t="e">
        <f t="shared" si="242"/>
        <v>#DIV/0!</v>
      </c>
      <c r="AG108" s="215" t="e">
        <f t="shared" si="242"/>
        <v>#DIV/0!</v>
      </c>
      <c r="AH108" s="215" t="e">
        <f t="shared" si="2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1.2693503316762464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C110" si="243">(C102+C71*$C15+C70)/(C70+C71*$C15)</f>
        <v>#DIV/0!</v>
      </c>
      <c r="D110" s="215">
        <f t="shared" si="243"/>
        <v>0.93153050183129482</v>
      </c>
      <c r="E110" s="215">
        <f t="shared" si="243"/>
        <v>0.88918820629350859</v>
      </c>
      <c r="F110" s="215">
        <f t="shared" si="243"/>
        <v>0.90319349959768358</v>
      </c>
      <c r="G110" s="215">
        <f t="shared" si="243"/>
        <v>0.92263210069714707</v>
      </c>
      <c r="H110" s="215">
        <f t="shared" si="243"/>
        <v>0.94514434593688679</v>
      </c>
      <c r="I110" s="215">
        <f t="shared" si="243"/>
        <v>0.97058988402387614</v>
      </c>
      <c r="J110" s="215">
        <f t="shared" si="243"/>
        <v>1.0324560159193097</v>
      </c>
      <c r="K110" s="215">
        <f t="shared" si="243"/>
        <v>1.1116433114416018</v>
      </c>
      <c r="L110" s="215">
        <f t="shared" si="243"/>
        <v>1.2458027918851715</v>
      </c>
      <c r="M110" s="215">
        <f t="shared" si="243"/>
        <v>1.4552082037104548</v>
      </c>
      <c r="N110" s="215">
        <f t="shared" si="243"/>
        <v>1.8494807278825811</v>
      </c>
      <c r="O110" s="215">
        <f t="shared" si="243"/>
        <v>2.9753343908954393</v>
      </c>
      <c r="P110" s="215" t="e">
        <f t="shared" si="243"/>
        <v>#DIV/0!</v>
      </c>
      <c r="Q110" s="215" t="e">
        <f t="shared" si="243"/>
        <v>#DIV/0!</v>
      </c>
      <c r="R110" s="215" t="e">
        <f t="shared" si="243"/>
        <v>#DIV/0!</v>
      </c>
      <c r="S110" s="215" t="e">
        <f t="shared" si="243"/>
        <v>#DIV/0!</v>
      </c>
      <c r="T110" s="215" t="e">
        <f t="shared" si="243"/>
        <v>#DIV/0!</v>
      </c>
      <c r="U110" s="215" t="e">
        <f t="shared" si="243"/>
        <v>#DIV/0!</v>
      </c>
      <c r="V110" s="215" t="e">
        <f t="shared" si="243"/>
        <v>#DIV/0!</v>
      </c>
      <c r="W110" s="215" t="e">
        <f t="shared" si="243"/>
        <v>#DIV/0!</v>
      </c>
      <c r="X110" s="215" t="e">
        <f t="shared" si="243"/>
        <v>#DIV/0!</v>
      </c>
      <c r="Y110" s="215" t="e">
        <f t="shared" si="243"/>
        <v>#DIV/0!</v>
      </c>
      <c r="Z110" s="215" t="e">
        <f t="shared" si="243"/>
        <v>#DIV/0!</v>
      </c>
      <c r="AA110" s="215" t="e">
        <f t="shared" si="243"/>
        <v>#DIV/0!</v>
      </c>
      <c r="AB110" s="215" t="e">
        <f t="shared" si="243"/>
        <v>#DIV/0!</v>
      </c>
      <c r="AC110" s="215" t="e">
        <f t="shared" si="243"/>
        <v>#DIV/0!</v>
      </c>
      <c r="AD110" s="215" t="e">
        <f t="shared" ref="AD110:AH110" si="244">(AD102+AD71*$C15+AD70)/(AD70+AD71*$C15)</f>
        <v>#DIV/0!</v>
      </c>
      <c r="AE110" s="215" t="e">
        <f t="shared" si="244"/>
        <v>#DIV/0!</v>
      </c>
      <c r="AF110" s="215" t="e">
        <f t="shared" si="244"/>
        <v>#DIV/0!</v>
      </c>
      <c r="AG110" s="215" t="e">
        <f t="shared" si="244"/>
        <v>#DIV/0!</v>
      </c>
      <c r="AH110" s="215" t="e">
        <f t="shared" si="244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1.2693503316762464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C112" si="245">(C102+C71*$C16+C70)/(C70+C71*$C16)</f>
        <v>#DIV/0!</v>
      </c>
      <c r="D112" s="215">
        <f t="shared" si="245"/>
        <v>0.93153050183129482</v>
      </c>
      <c r="E112" s="215">
        <f t="shared" si="245"/>
        <v>0.88918820629350859</v>
      </c>
      <c r="F112" s="215">
        <f t="shared" si="245"/>
        <v>0.90319349959768358</v>
      </c>
      <c r="G112" s="215">
        <f t="shared" si="245"/>
        <v>0.92263210069714707</v>
      </c>
      <c r="H112" s="215">
        <f t="shared" si="245"/>
        <v>0.94514434593688679</v>
      </c>
      <c r="I112" s="215">
        <f t="shared" si="245"/>
        <v>0.97058988402387614</v>
      </c>
      <c r="J112" s="215">
        <f t="shared" si="245"/>
        <v>1.0324560159193097</v>
      </c>
      <c r="K112" s="215">
        <f t="shared" si="245"/>
        <v>1.1116433114416018</v>
      </c>
      <c r="L112" s="215">
        <f t="shared" si="245"/>
        <v>1.2458027918851715</v>
      </c>
      <c r="M112" s="215">
        <f t="shared" si="245"/>
        <v>1.4552082037104548</v>
      </c>
      <c r="N112" s="215">
        <f t="shared" si="245"/>
        <v>1.8494807278825811</v>
      </c>
      <c r="O112" s="215">
        <f t="shared" si="245"/>
        <v>2.9753343908954393</v>
      </c>
      <c r="P112" s="215" t="e">
        <f t="shared" si="245"/>
        <v>#DIV/0!</v>
      </c>
      <c r="Q112" s="215" t="e">
        <f t="shared" si="245"/>
        <v>#DIV/0!</v>
      </c>
      <c r="R112" s="215" t="e">
        <f t="shared" si="245"/>
        <v>#DIV/0!</v>
      </c>
      <c r="S112" s="215" t="e">
        <f t="shared" si="245"/>
        <v>#DIV/0!</v>
      </c>
      <c r="T112" s="215" t="e">
        <f t="shared" si="245"/>
        <v>#DIV/0!</v>
      </c>
      <c r="U112" s="215" t="e">
        <f t="shared" si="245"/>
        <v>#DIV/0!</v>
      </c>
      <c r="V112" s="215" t="e">
        <f t="shared" si="245"/>
        <v>#DIV/0!</v>
      </c>
      <c r="W112" s="215" t="e">
        <f t="shared" si="245"/>
        <v>#DIV/0!</v>
      </c>
      <c r="X112" s="215" t="e">
        <f t="shared" si="245"/>
        <v>#DIV/0!</v>
      </c>
      <c r="Y112" s="215" t="e">
        <f t="shared" si="245"/>
        <v>#DIV/0!</v>
      </c>
      <c r="Z112" s="215" t="e">
        <f t="shared" si="245"/>
        <v>#DIV/0!</v>
      </c>
      <c r="AA112" s="215" t="e">
        <f t="shared" si="245"/>
        <v>#DIV/0!</v>
      </c>
      <c r="AB112" s="215" t="e">
        <f t="shared" si="245"/>
        <v>#DIV/0!</v>
      </c>
      <c r="AC112" s="215" t="e">
        <f t="shared" si="245"/>
        <v>#DIV/0!</v>
      </c>
      <c r="AD112" s="215" t="e">
        <f t="shared" ref="AD112:AH112" si="246">(AD102+AD71*$C16+AD70)/(AD70+AD71*$C16)</f>
        <v>#DIV/0!</v>
      </c>
      <c r="AE112" s="215" t="e">
        <f t="shared" si="246"/>
        <v>#DIV/0!</v>
      </c>
      <c r="AF112" s="215" t="e">
        <f t="shared" si="246"/>
        <v>#DIV/0!</v>
      </c>
      <c r="AG112" s="215" t="e">
        <f t="shared" si="246"/>
        <v>#DIV/0!</v>
      </c>
      <c r="AH112" s="215" t="e">
        <f t="shared" si="246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1.2693503316762464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55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0.20499999999999999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0.79500000000000004</v>
      </c>
      <c r="E8" s="49">
        <f t="shared" ref="E8:AH8" si="0">1*((1-$B$6)^E7)</f>
        <v>0.63202500000000006</v>
      </c>
      <c r="F8" s="49">
        <f t="shared" si="0"/>
        <v>0.50245987500000011</v>
      </c>
      <c r="G8" s="49">
        <f t="shared" si="0"/>
        <v>0.39945560062500007</v>
      </c>
      <c r="H8" s="49">
        <f t="shared" si="0"/>
        <v>0.31756720249687509</v>
      </c>
      <c r="I8" s="49">
        <f t="shared" si="0"/>
        <v>0.25246592598501572</v>
      </c>
      <c r="J8" s="49">
        <f t="shared" si="0"/>
        <v>0.20071041115808749</v>
      </c>
      <c r="K8" s="49">
        <f t="shared" si="0"/>
        <v>0.15956477687067955</v>
      </c>
      <c r="L8" s="49">
        <f t="shared" si="0"/>
        <v>0.12685399761219024</v>
      </c>
      <c r="M8" s="49">
        <f t="shared" si="0"/>
        <v>0.10084892810169126</v>
      </c>
      <c r="N8" s="49">
        <f t="shared" si="0"/>
        <v>8.0174897840844556E-2</v>
      </c>
      <c r="O8" s="49">
        <f t="shared" si="0"/>
        <v>6.3739043783471422E-2</v>
      </c>
      <c r="P8" s="49">
        <f t="shared" si="0"/>
        <v>5.0672539807859782E-2</v>
      </c>
      <c r="Q8" s="49">
        <f t="shared" si="0"/>
        <v>4.0284669147248528E-2</v>
      </c>
      <c r="R8" s="49">
        <f t="shared" si="0"/>
        <v>3.2026311972062578E-2</v>
      </c>
      <c r="S8" s="49">
        <f t="shared" si="0"/>
        <v>2.5460918017789751E-2</v>
      </c>
      <c r="T8" s="49">
        <f t="shared" si="0"/>
        <v>2.0241429824142853E-2</v>
      </c>
      <c r="U8" s="49">
        <f t="shared" si="0"/>
        <v>1.6091936710193568E-2</v>
      </c>
      <c r="V8" s="49">
        <f t="shared" si="0"/>
        <v>1.279308968460389E-2</v>
      </c>
      <c r="W8" s="49">
        <f t="shared" si="0"/>
        <v>1.0170506299260092E-2</v>
      </c>
      <c r="X8" s="49">
        <f t="shared" si="0"/>
        <v>8.0855525079117727E-3</v>
      </c>
      <c r="Y8" s="49">
        <f t="shared" si="0"/>
        <v>6.4280142437898608E-3</v>
      </c>
      <c r="Z8" s="49">
        <f t="shared" si="0"/>
        <v>5.1102713238129387E-3</v>
      </c>
      <c r="AA8" s="49">
        <f t="shared" si="0"/>
        <v>4.0626657024312859E-3</v>
      </c>
      <c r="AB8" s="49">
        <f t="shared" si="0"/>
        <v>3.2298192334328725E-3</v>
      </c>
      <c r="AC8" s="49">
        <f t="shared" si="0"/>
        <v>2.567706290579134E-3</v>
      </c>
      <c r="AD8" s="49">
        <f t="shared" si="0"/>
        <v>2.041326501010412E-3</v>
      </c>
      <c r="AE8" s="49">
        <f t="shared" si="0"/>
        <v>1.6228545683032774E-3</v>
      </c>
      <c r="AF8" s="49">
        <f t="shared" si="0"/>
        <v>1.2901693818011056E-3</v>
      </c>
      <c r="AG8" s="49">
        <f t="shared" si="0"/>
        <v>1.025684658531879E-3</v>
      </c>
      <c r="AH8" s="49">
        <f t="shared" si="0"/>
        <v>8.1541930353284367E-4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17">
        <v>0.20499999999999999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17">
        <v>0.20499999999999999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17">
        <v>0.20499999999999999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7" t="s">
        <v>13</v>
      </c>
      <c r="C20" s="110"/>
      <c r="D20" s="298" t="s">
        <v>1</v>
      </c>
      <c r="E20" s="299"/>
      <c r="F20" s="299"/>
      <c r="G20" s="299"/>
      <c r="H20" s="299"/>
      <c r="I20" s="300"/>
      <c r="J20" s="50"/>
    </row>
    <row r="21" spans="1:34" x14ac:dyDescent="0.25">
      <c r="B21" s="297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277294.94425265782</v>
      </c>
      <c r="E34" s="116">
        <f t="shared" ref="E34:AH34" si="9">E37-E38</f>
        <v>529381.25720961927</v>
      </c>
      <c r="F34" s="116">
        <f t="shared" si="9"/>
        <v>758550.63262503908</v>
      </c>
      <c r="G34" s="116">
        <f t="shared" si="9"/>
        <v>966886.42845723871</v>
      </c>
      <c r="H34" s="116">
        <f t="shared" si="9"/>
        <v>1156282.6064865112</v>
      </c>
      <c r="I34" s="116">
        <f t="shared" si="9"/>
        <v>1328460.9501494863</v>
      </c>
      <c r="J34" s="116">
        <f t="shared" si="9"/>
        <v>1328460.9501494863</v>
      </c>
      <c r="K34" s="116">
        <f t="shared" si="9"/>
        <v>1328460.9501494863</v>
      </c>
      <c r="L34" s="116">
        <f t="shared" si="9"/>
        <v>1328460.9501494863</v>
      </c>
      <c r="M34" s="116">
        <f t="shared" si="9"/>
        <v>1328460.9501494863</v>
      </c>
      <c r="N34" s="116">
        <f t="shared" si="9"/>
        <v>1328460.9501494863</v>
      </c>
      <c r="O34" s="116">
        <f t="shared" si="9"/>
        <v>1328460.9501494863</v>
      </c>
      <c r="P34" s="116">
        <f t="shared" si="9"/>
        <v>1328460.9501494863</v>
      </c>
      <c r="Q34" s="116">
        <f t="shared" si="9"/>
        <v>1328460.9501494863</v>
      </c>
      <c r="R34" s="116">
        <f t="shared" si="9"/>
        <v>1328460.9501494863</v>
      </c>
      <c r="S34" s="116">
        <f t="shared" si="9"/>
        <v>1328460.9501494863</v>
      </c>
      <c r="T34" s="116">
        <f t="shared" si="9"/>
        <v>1328460.9501494863</v>
      </c>
      <c r="U34" s="116">
        <f t="shared" si="9"/>
        <v>1328460.9501494863</v>
      </c>
      <c r="V34" s="116">
        <f t="shared" si="9"/>
        <v>1328460.9501494863</v>
      </c>
      <c r="W34" s="116">
        <f t="shared" si="9"/>
        <v>1328460.9501494863</v>
      </c>
      <c r="X34" s="116">
        <f t="shared" si="9"/>
        <v>1328460.9501494863</v>
      </c>
      <c r="Y34" s="116">
        <f t="shared" si="9"/>
        <v>1328460.9501494863</v>
      </c>
      <c r="Z34" s="116">
        <f t="shared" si="9"/>
        <v>1328460.9501494863</v>
      </c>
      <c r="AA34" s="116">
        <f t="shared" si="9"/>
        <v>1328460.9501494863</v>
      </c>
      <c r="AB34" s="116">
        <f t="shared" si="9"/>
        <v>1328460.9501494863</v>
      </c>
      <c r="AC34" s="116">
        <f t="shared" si="9"/>
        <v>1328460.9501494863</v>
      </c>
      <c r="AD34" s="116">
        <f t="shared" si="9"/>
        <v>1051166.0058968284</v>
      </c>
      <c r="AE34" s="116">
        <f t="shared" si="9"/>
        <v>799079.69293986692</v>
      </c>
      <c r="AF34" s="116">
        <f t="shared" si="9"/>
        <v>569910.31752444711</v>
      </c>
      <c r="AG34" s="116">
        <f t="shared" si="9"/>
        <v>361574.52169224748</v>
      </c>
      <c r="AH34" s="116">
        <f t="shared" si="9"/>
        <v>172178.34366297506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C28*Interventions!$F$13</f>
        <v>424728.99751507991</v>
      </c>
      <c r="E37" s="42">
        <f>D28*Interventions!$F$13</f>
        <v>810846.26798333426</v>
      </c>
      <c r="F37" s="42">
        <f>E28*Interventions!$F$13</f>
        <v>1161861.9684090202</v>
      </c>
      <c r="G37" s="42">
        <f>F28*Interventions!$F$13</f>
        <v>1480967.1506141892</v>
      </c>
      <c r="H37" s="42">
        <f>G28*Interventions!$F$13</f>
        <v>1771062.7708007065</v>
      </c>
      <c r="I37" s="42">
        <f>H28*Interventions!$F$13</f>
        <v>2034786.0618793585</v>
      </c>
      <c r="J37" s="42">
        <f>I28*Interventions!$F$13</f>
        <v>2034786.0618793585</v>
      </c>
      <c r="K37" s="42">
        <f>J28*Interventions!$F$13</f>
        <v>2034786.0618793585</v>
      </c>
      <c r="L37" s="42">
        <f>K28*Interventions!$F$13</f>
        <v>2034786.0618793585</v>
      </c>
      <c r="M37" s="42">
        <f>L28*Interventions!$F$13</f>
        <v>2034786.0618793585</v>
      </c>
      <c r="N37" s="42">
        <f>M28*Interventions!$F$13</f>
        <v>2034786.0618793585</v>
      </c>
      <c r="O37" s="42">
        <f>N28*Interventions!$F$13</f>
        <v>2034786.0618793585</v>
      </c>
      <c r="P37" s="42">
        <f>O28*Interventions!$F$13</f>
        <v>2034786.0618793585</v>
      </c>
      <c r="Q37" s="42">
        <f>P28*Interventions!$F$13</f>
        <v>2034786.0618793585</v>
      </c>
      <c r="R37" s="42">
        <f>Q28*Interventions!$F$13</f>
        <v>2034786.0618793585</v>
      </c>
      <c r="S37" s="42">
        <f>R28*Interventions!$F$13</f>
        <v>2034786.0618793585</v>
      </c>
      <c r="T37" s="42">
        <f>S28*Interventions!$F$13</f>
        <v>2034786.0618793585</v>
      </c>
      <c r="U37" s="42">
        <f>T28*Interventions!$F$13</f>
        <v>2034786.0618793585</v>
      </c>
      <c r="V37" s="42">
        <f>U28*Interventions!$F$13</f>
        <v>2034786.0618793585</v>
      </c>
      <c r="W37" s="42">
        <f>V28*Interventions!$F$13</f>
        <v>2034786.0618793585</v>
      </c>
      <c r="X37" s="42">
        <f>W28*Interventions!$F$13</f>
        <v>2034786.0618793585</v>
      </c>
      <c r="Y37" s="42">
        <f>X28*Interventions!$F$13</f>
        <v>2034786.0618793585</v>
      </c>
      <c r="Z37" s="42">
        <f>Y28*Interventions!$F$13</f>
        <v>2034786.0618793585</v>
      </c>
      <c r="AA37" s="42">
        <f>Z28*Interventions!$F$13</f>
        <v>2034786.0618793585</v>
      </c>
      <c r="AB37" s="42">
        <f>AA28*Interventions!$F$13</f>
        <v>2034786.0618793585</v>
      </c>
      <c r="AC37" s="42">
        <f>AB28*Interventions!$F$13</f>
        <v>2034786.0618793585</v>
      </c>
      <c r="AD37" s="42">
        <f>AC28*Interventions!$F$13</f>
        <v>1610057.0643642787</v>
      </c>
      <c r="AE37" s="42">
        <f>AD28*Interventions!$F$13</f>
        <v>1223939.7938960243</v>
      </c>
      <c r="AF37" s="42">
        <f>AE28*Interventions!$F$13</f>
        <v>872924.09347033838</v>
      </c>
      <c r="AG37" s="42">
        <f>AF28*Interventions!$F$13</f>
        <v>553818.91126516939</v>
      </c>
      <c r="AH37" s="42">
        <f>AG28*Interventions!$F$13</f>
        <v>263723.2910786522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C28*Interventions!$F$14</f>
        <v>147434.05326242212</v>
      </c>
      <c r="E38" s="42">
        <f>D28*Interventions!$F$14</f>
        <v>281465.01077371492</v>
      </c>
      <c r="F38" s="42">
        <f>E28*Interventions!$F$14</f>
        <v>403311.33578398114</v>
      </c>
      <c r="G38" s="42">
        <f>F28*Interventions!$F$14</f>
        <v>514080.72215695045</v>
      </c>
      <c r="H38" s="42">
        <f>G28*Interventions!$F$14</f>
        <v>614780.16431419528</v>
      </c>
      <c r="I38" s="42">
        <f>H28*Interventions!$F$14</f>
        <v>706325.1117298723</v>
      </c>
      <c r="J38" s="42">
        <f>I28*Interventions!$F$14</f>
        <v>706325.1117298723</v>
      </c>
      <c r="K38" s="42">
        <f>J28*Interventions!$F$14</f>
        <v>706325.1117298723</v>
      </c>
      <c r="L38" s="42">
        <f>K28*Interventions!$F$14</f>
        <v>706325.1117298723</v>
      </c>
      <c r="M38" s="42">
        <f>L28*Interventions!$F$14</f>
        <v>706325.1117298723</v>
      </c>
      <c r="N38" s="42">
        <f>M28*Interventions!$F$14</f>
        <v>706325.1117298723</v>
      </c>
      <c r="O38" s="42">
        <f>N28*Interventions!$F$14</f>
        <v>706325.1117298723</v>
      </c>
      <c r="P38" s="42">
        <f>O28*Interventions!$F$14</f>
        <v>706325.1117298723</v>
      </c>
      <c r="Q38" s="42">
        <f>P28*Interventions!$F$14</f>
        <v>706325.1117298723</v>
      </c>
      <c r="R38" s="42">
        <f>Q28*Interventions!$F$14</f>
        <v>706325.1117298723</v>
      </c>
      <c r="S38" s="42">
        <f>R28*Interventions!$F$14</f>
        <v>706325.1117298723</v>
      </c>
      <c r="T38" s="42">
        <f>S28*Interventions!$F$14</f>
        <v>706325.1117298723</v>
      </c>
      <c r="U38" s="42">
        <f>T28*Interventions!$F$14</f>
        <v>706325.1117298723</v>
      </c>
      <c r="V38" s="42">
        <f>U28*Interventions!$F$14</f>
        <v>706325.1117298723</v>
      </c>
      <c r="W38" s="42">
        <f>V28*Interventions!$F$14</f>
        <v>706325.1117298723</v>
      </c>
      <c r="X38" s="42">
        <f>W28*Interventions!$F$14</f>
        <v>706325.1117298723</v>
      </c>
      <c r="Y38" s="42">
        <f>X28*Interventions!$F$14</f>
        <v>706325.1117298723</v>
      </c>
      <c r="Z38" s="42">
        <f>Y28*Interventions!$F$14</f>
        <v>706325.1117298723</v>
      </c>
      <c r="AA38" s="42">
        <f>Z28*Interventions!$F$14</f>
        <v>706325.1117298723</v>
      </c>
      <c r="AB38" s="42">
        <f>AA28*Interventions!$F$14</f>
        <v>706325.1117298723</v>
      </c>
      <c r="AC38" s="42">
        <f>AB28*Interventions!$F$14</f>
        <v>706325.1117298723</v>
      </c>
      <c r="AD38" s="42">
        <f>AC28*Interventions!$F$14</f>
        <v>558891.05846745032</v>
      </c>
      <c r="AE38" s="42">
        <f>AD28*Interventions!$F$14</f>
        <v>424860.10095615743</v>
      </c>
      <c r="AF38" s="42">
        <f>AE28*Interventions!$F$14</f>
        <v>303013.77594589122</v>
      </c>
      <c r="AG38" s="42">
        <f>AF28*Interventions!$F$14</f>
        <v>192244.38957292194</v>
      </c>
      <c r="AH38" s="42">
        <f>AG28*Interventions!$F$14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450731.57583657932</v>
      </c>
      <c r="E40" s="116">
        <f t="shared" si="10"/>
        <v>861736.25712252734</v>
      </c>
      <c r="F40" s="116">
        <f t="shared" si="10"/>
        <v>1236616.2549940022</v>
      </c>
      <c r="G40" s="116">
        <f t="shared" si="10"/>
        <v>1578648.8379778485</v>
      </c>
      <c r="H40" s="116">
        <f t="shared" si="10"/>
        <v>1890815.7470355709</v>
      </c>
      <c r="I40" s="116">
        <f t="shared" si="10"/>
        <v>2175829.9462328944</v>
      </c>
      <c r="J40" s="116">
        <f t="shared" si="10"/>
        <v>2179375.2936721984</v>
      </c>
      <c r="K40" s="116">
        <f t="shared" si="10"/>
        <v>2183009.2747974847</v>
      </c>
      <c r="L40" s="116">
        <f t="shared" si="10"/>
        <v>2186734.1054509035</v>
      </c>
      <c r="M40" s="116">
        <f t="shared" si="10"/>
        <v>2190552.0568706575</v>
      </c>
      <c r="N40" s="116">
        <f t="shared" si="10"/>
        <v>2194465.4570759055</v>
      </c>
      <c r="O40" s="116">
        <f t="shared" si="10"/>
        <v>2198476.6922862846</v>
      </c>
      <c r="P40" s="116">
        <f t="shared" si="10"/>
        <v>2202588.2083769236</v>
      </c>
      <c r="Q40" s="116">
        <f t="shared" si="10"/>
        <v>2206802.5123698283</v>
      </c>
      <c r="R40" s="116">
        <f t="shared" si="10"/>
        <v>2211122.1739625554</v>
      </c>
      <c r="S40" s="116">
        <f t="shared" si="10"/>
        <v>2215549.8270951007</v>
      </c>
      <c r="T40" s="116">
        <f t="shared" si="10"/>
        <v>2220088.1715559601</v>
      </c>
      <c r="U40" s="116">
        <f t="shared" si="10"/>
        <v>2224739.9746283405</v>
      </c>
      <c r="V40" s="116">
        <f t="shared" si="10"/>
        <v>2229508.0727775306</v>
      </c>
      <c r="W40" s="116">
        <f t="shared" si="10"/>
        <v>2234395.3733804505</v>
      </c>
      <c r="X40" s="116">
        <f t="shared" si="10"/>
        <v>2239404.8564984435</v>
      </c>
      <c r="Y40" s="116">
        <f t="shared" si="10"/>
        <v>2244539.5766943861</v>
      </c>
      <c r="Z40" s="116">
        <f t="shared" si="10"/>
        <v>2249802.6648952272</v>
      </c>
      <c r="AA40" s="116">
        <f t="shared" si="10"/>
        <v>2255197.3303010892</v>
      </c>
      <c r="AB40" s="116">
        <f t="shared" si="10"/>
        <v>2260726.8623420983</v>
      </c>
      <c r="AC40" s="116">
        <f t="shared" si="10"/>
        <v>2034016.0486607365</v>
      </c>
      <c r="AD40" s="116">
        <f t="shared" si="10"/>
        <v>1609447.7790710861</v>
      </c>
      <c r="AE40" s="116">
        <f t="shared" si="10"/>
        <v>1223476.6248986768</v>
      </c>
      <c r="AF40" s="116">
        <f t="shared" si="10"/>
        <v>872593.75746921333</v>
      </c>
      <c r="AG40" s="116">
        <f t="shared" si="10"/>
        <v>553609.33253333787</v>
      </c>
      <c r="AH40" s="116">
        <f t="shared" si="10"/>
        <v>263623.49168254196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-917323.97971897619</v>
      </c>
      <c r="E42" s="31">
        <f t="shared" si="11"/>
        <v>-506319.29843302816</v>
      </c>
      <c r="F42" s="31">
        <f t="shared" si="11"/>
        <v>-131439.30056155333</v>
      </c>
      <c r="G42" s="31">
        <f t="shared" si="11"/>
        <v>210593.28242229298</v>
      </c>
      <c r="H42" s="31">
        <f t="shared" si="11"/>
        <v>522760.1914800154</v>
      </c>
      <c r="I42" s="31">
        <f t="shared" si="11"/>
        <v>1580006.0866536871</v>
      </c>
      <c r="J42" s="31">
        <f t="shared" si="11"/>
        <v>1583551.4340929911</v>
      </c>
      <c r="K42" s="31">
        <f t="shared" si="11"/>
        <v>1587185.4152182774</v>
      </c>
      <c r="L42" s="31">
        <f t="shared" si="11"/>
        <v>1590910.2458716962</v>
      </c>
      <c r="M42" s="31">
        <f t="shared" si="11"/>
        <v>1594728.1972914501</v>
      </c>
      <c r="N42" s="31">
        <f t="shared" si="11"/>
        <v>1598641.5974966981</v>
      </c>
      <c r="O42" s="31">
        <f t="shared" si="11"/>
        <v>1602652.8327070773</v>
      </c>
      <c r="P42" s="31">
        <f t="shared" si="11"/>
        <v>1606764.3487977162</v>
      </c>
      <c r="Q42" s="31">
        <f t="shared" si="11"/>
        <v>1610978.6527906209</v>
      </c>
      <c r="R42" s="31">
        <f t="shared" si="11"/>
        <v>1615298.314383348</v>
      </c>
      <c r="S42" s="31">
        <f t="shared" si="11"/>
        <v>1619725.9675158933</v>
      </c>
      <c r="T42" s="31">
        <f t="shared" si="11"/>
        <v>1624264.3119767527</v>
      </c>
      <c r="U42" s="31">
        <f t="shared" si="11"/>
        <v>1628916.1150491331</v>
      </c>
      <c r="V42" s="31">
        <f t="shared" si="11"/>
        <v>1633684.2131983233</v>
      </c>
      <c r="W42" s="31">
        <f t="shared" si="11"/>
        <v>1638571.5138012432</v>
      </c>
      <c r="X42" s="31">
        <f t="shared" si="11"/>
        <v>1643580.9969192361</v>
      </c>
      <c r="Y42" s="31">
        <f t="shared" si="11"/>
        <v>1648715.7171151787</v>
      </c>
      <c r="Z42" s="31">
        <f t="shared" si="11"/>
        <v>1653978.8053160198</v>
      </c>
      <c r="AA42" s="31">
        <f t="shared" si="11"/>
        <v>1659373.4707218818</v>
      </c>
      <c r="AB42" s="31">
        <f t="shared" si="11"/>
        <v>1664903.0027628909</v>
      </c>
      <c r="AC42" s="31">
        <f t="shared" si="11"/>
        <v>1438192.1890815292</v>
      </c>
      <c r="AD42" s="31">
        <f t="shared" si="11"/>
        <v>1137992.6063605656</v>
      </c>
      <c r="AE42" s="31">
        <f t="shared" si="11"/>
        <v>865083.89479605341</v>
      </c>
      <c r="AF42" s="31">
        <f t="shared" si="11"/>
        <v>616985.06610104197</v>
      </c>
      <c r="AG42" s="31">
        <f t="shared" si="11"/>
        <v>391440.67637830466</v>
      </c>
      <c r="AH42" s="31">
        <f t="shared" si="11"/>
        <v>186400.32208490709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-1090760.6113028978</v>
      </c>
      <c r="E43" s="31">
        <f t="shared" si="12"/>
        <v>-838674.29834593623</v>
      </c>
      <c r="F43" s="31">
        <f t="shared" si="12"/>
        <v>-609504.92293051642</v>
      </c>
      <c r="G43" s="31">
        <f t="shared" si="12"/>
        <v>-401169.12709831679</v>
      </c>
      <c r="H43" s="31">
        <f t="shared" si="12"/>
        <v>-211772.94906904432</v>
      </c>
      <c r="I43" s="31">
        <f t="shared" si="12"/>
        <v>732637.09057027893</v>
      </c>
      <c r="J43" s="31">
        <f t="shared" si="12"/>
        <v>732637.09057027893</v>
      </c>
      <c r="K43" s="31">
        <f t="shared" si="12"/>
        <v>732637.09057027893</v>
      </c>
      <c r="L43" s="31">
        <f t="shared" si="12"/>
        <v>732637.09057027893</v>
      </c>
      <c r="M43" s="31">
        <f t="shared" si="12"/>
        <v>732637.09057027893</v>
      </c>
      <c r="N43" s="31">
        <f t="shared" si="12"/>
        <v>732637.09057027893</v>
      </c>
      <c r="O43" s="31">
        <f t="shared" si="12"/>
        <v>732637.09057027893</v>
      </c>
      <c r="P43" s="31">
        <f t="shared" si="12"/>
        <v>732637.09057027893</v>
      </c>
      <c r="Q43" s="31">
        <f t="shared" si="12"/>
        <v>732637.09057027893</v>
      </c>
      <c r="R43" s="31">
        <f t="shared" si="12"/>
        <v>732637.09057027893</v>
      </c>
      <c r="S43" s="31">
        <f t="shared" si="12"/>
        <v>732637.09057027893</v>
      </c>
      <c r="T43" s="31">
        <f t="shared" si="12"/>
        <v>732637.09057027893</v>
      </c>
      <c r="U43" s="31">
        <f t="shared" si="12"/>
        <v>732637.09057027893</v>
      </c>
      <c r="V43" s="31">
        <f t="shared" si="12"/>
        <v>732637.09057027893</v>
      </c>
      <c r="W43" s="31">
        <f t="shared" si="12"/>
        <v>732637.09057027893</v>
      </c>
      <c r="X43" s="31">
        <f t="shared" si="12"/>
        <v>732637.09057027893</v>
      </c>
      <c r="Y43" s="31">
        <f t="shared" si="12"/>
        <v>732637.09057027893</v>
      </c>
      <c r="Z43" s="31">
        <f t="shared" si="12"/>
        <v>732637.09057027893</v>
      </c>
      <c r="AA43" s="31">
        <f t="shared" si="12"/>
        <v>732637.09057027893</v>
      </c>
      <c r="AB43" s="31">
        <f t="shared" si="12"/>
        <v>732637.09057027893</v>
      </c>
      <c r="AC43" s="31">
        <f t="shared" si="12"/>
        <v>732637.09057027893</v>
      </c>
      <c r="AD43" s="31">
        <f t="shared" si="12"/>
        <v>579710.83318630792</v>
      </c>
      <c r="AE43" s="31">
        <f t="shared" si="12"/>
        <v>440686.96283724357</v>
      </c>
      <c r="AF43" s="31">
        <f t="shared" si="12"/>
        <v>314301.62615627574</v>
      </c>
      <c r="AG43" s="31">
        <f t="shared" si="12"/>
        <v>199405.86553721427</v>
      </c>
      <c r="AH43" s="31">
        <f t="shared" si="12"/>
        <v>94955.174065340179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1087604.1666666667</v>
      </c>
      <c r="E45" s="31">
        <f t="shared" si="13"/>
        <v>864645.3125</v>
      </c>
      <c r="F45" s="31">
        <f t="shared" si="13"/>
        <v>687393.02343750012</v>
      </c>
      <c r="G45" s="31">
        <f t="shared" si="13"/>
        <v>546477.4536328126</v>
      </c>
      <c r="H45" s="31">
        <f t="shared" si="13"/>
        <v>434449.57563808607</v>
      </c>
      <c r="I45" s="31">
        <f t="shared" si="13"/>
        <v>150425.22243263057</v>
      </c>
      <c r="J45" s="31">
        <f t="shared" si="13"/>
        <v>119588.0518339413</v>
      </c>
      <c r="K45" s="31">
        <f t="shared" si="13"/>
        <v>95072.501207983325</v>
      </c>
      <c r="L45" s="31">
        <f t="shared" si="13"/>
        <v>75582.638460346745</v>
      </c>
      <c r="M45" s="31">
        <f t="shared" si="13"/>
        <v>60088.197575975675</v>
      </c>
      <c r="N45" s="31">
        <f t="shared" si="13"/>
        <v>47770.117072900663</v>
      </c>
      <c r="O45" s="31">
        <f t="shared" si="13"/>
        <v>37977.243072956029</v>
      </c>
      <c r="P45" s="31">
        <f t="shared" si="13"/>
        <v>30191.908243000042</v>
      </c>
      <c r="Q45" s="31">
        <f t="shared" si="13"/>
        <v>24002.567053185034</v>
      </c>
      <c r="R45" s="31">
        <f t="shared" si="13"/>
        <v>19082.040807282101</v>
      </c>
      <c r="S45" s="31">
        <f t="shared" si="13"/>
        <v>15170.222441789272</v>
      </c>
      <c r="T45" s="31">
        <f t="shared" si="13"/>
        <v>12060.326841222472</v>
      </c>
      <c r="U45" s="31">
        <f t="shared" si="13"/>
        <v>9587.9598387718652</v>
      </c>
      <c r="V45" s="31">
        <f t="shared" si="13"/>
        <v>7622.4280718236341</v>
      </c>
      <c r="W45" s="31">
        <f t="shared" si="13"/>
        <v>6059.8303170997888</v>
      </c>
      <c r="X45" s="31">
        <f t="shared" si="13"/>
        <v>4817.5651020943324</v>
      </c>
      <c r="Y45" s="31">
        <f t="shared" si="13"/>
        <v>3829.9642561649948</v>
      </c>
      <c r="Z45" s="31">
        <f t="shared" si="13"/>
        <v>3044.8215836511704</v>
      </c>
      <c r="AA45" s="31">
        <f t="shared" si="13"/>
        <v>2420.6331590026803</v>
      </c>
      <c r="AB45" s="31">
        <f t="shared" si="13"/>
        <v>1924.4033614071311</v>
      </c>
      <c r="AC45" s="31">
        <f t="shared" si="13"/>
        <v>1529.9006723186694</v>
      </c>
      <c r="AD45" s="31">
        <f t="shared" si="13"/>
        <v>962.39393809242631</v>
      </c>
      <c r="AE45" s="31">
        <f t="shared" si="13"/>
        <v>581.61927929372587</v>
      </c>
      <c r="AF45" s="31">
        <f t="shared" si="13"/>
        <v>329.77850732546324</v>
      </c>
      <c r="AG45" s="31">
        <f t="shared" si="13"/>
        <v>166.33390271294894</v>
      </c>
      <c r="AH45" s="31">
        <f t="shared" si="13"/>
        <v>62.969263169902106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220449.48068086297</v>
      </c>
      <c r="E46" s="31">
        <f t="shared" si="14"/>
        <v>334582.18908790965</v>
      </c>
      <c r="F46" s="31">
        <f t="shared" si="14"/>
        <v>381141.25604994816</v>
      </c>
      <c r="G46" s="31">
        <f t="shared" si="14"/>
        <v>386228.19901554746</v>
      </c>
      <c r="H46" s="31">
        <f t="shared" si="14"/>
        <v>367197.43263771641</v>
      </c>
      <c r="I46" s="31">
        <f t="shared" si="14"/>
        <v>335391.12391442386</v>
      </c>
      <c r="J46" s="31">
        <f t="shared" si="14"/>
        <v>266635.94351196697</v>
      </c>
      <c r="K46" s="31">
        <f t="shared" si="14"/>
        <v>211975.57509201372</v>
      </c>
      <c r="L46" s="31">
        <f t="shared" si="14"/>
        <v>168520.58219815092</v>
      </c>
      <c r="M46" s="31">
        <f t="shared" si="14"/>
        <v>133973.86284752999</v>
      </c>
      <c r="N46" s="31">
        <f t="shared" si="14"/>
        <v>106509.22096378636</v>
      </c>
      <c r="O46" s="31">
        <f t="shared" si="14"/>
        <v>84674.830666210153</v>
      </c>
      <c r="P46" s="31">
        <f t="shared" si="14"/>
        <v>67316.490379637078</v>
      </c>
      <c r="Q46" s="31">
        <f t="shared" si="14"/>
        <v>53516.609851811474</v>
      </c>
      <c r="R46" s="31">
        <f t="shared" si="14"/>
        <v>42545.704832190124</v>
      </c>
      <c r="S46" s="31">
        <f t="shared" si="14"/>
        <v>33823.835341591148</v>
      </c>
      <c r="T46" s="31">
        <f t="shared" si="14"/>
        <v>26889.949096564964</v>
      </c>
      <c r="U46" s="31">
        <f t="shared" si="14"/>
        <v>21377.509531769145</v>
      </c>
      <c r="V46" s="31">
        <f t="shared" si="14"/>
        <v>16995.120077756477</v>
      </c>
      <c r="W46" s="31">
        <f t="shared" si="14"/>
        <v>13511.120461816397</v>
      </c>
      <c r="X46" s="31">
        <f t="shared" si="14"/>
        <v>10741.340767144036</v>
      </c>
      <c r="Y46" s="31">
        <f t="shared" si="14"/>
        <v>8539.3659098795106</v>
      </c>
      <c r="Z46" s="31">
        <f t="shared" si="14"/>
        <v>6788.7958983542094</v>
      </c>
      <c r="AA46" s="31">
        <f t="shared" si="14"/>
        <v>5397.0927391915966</v>
      </c>
      <c r="AB46" s="31">
        <f t="shared" si="14"/>
        <v>4290.6887276573198</v>
      </c>
      <c r="AC46" s="31">
        <f t="shared" si="14"/>
        <v>3411.0975384875692</v>
      </c>
      <c r="AD46" s="31">
        <f t="shared" si="14"/>
        <v>2145.7730247984628</v>
      </c>
      <c r="AE46" s="31">
        <f t="shared" si="14"/>
        <v>1296.7901301258432</v>
      </c>
      <c r="AF46" s="31">
        <f t="shared" si="14"/>
        <v>735.28084204258766</v>
      </c>
      <c r="AG46" s="31">
        <f t="shared" si="14"/>
        <v>370.86143981574031</v>
      </c>
      <c r="AH46" s="31">
        <f t="shared" si="14"/>
        <v>140.39754507310172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-693718.05440188223</v>
      </c>
      <c r="E48" s="31">
        <f>E47+E46-E45</f>
        <v>-197708.12349918229</v>
      </c>
      <c r="F48" s="31">
        <f t="shared" ref="F48:AH48" si="16">F47+F46-F45</f>
        <v>171813.85498141113</v>
      </c>
      <c r="G48" s="31">
        <f t="shared" si="16"/>
        <v>451513.15490334469</v>
      </c>
      <c r="H48" s="31">
        <f t="shared" si="16"/>
        <v>667280.99754869007</v>
      </c>
      <c r="I48" s="31">
        <f t="shared" si="16"/>
        <v>1032334.8975652012</v>
      </c>
      <c r="J48" s="31">
        <f t="shared" si="16"/>
        <v>997962.23520073749</v>
      </c>
      <c r="K48" s="31">
        <f t="shared" si="16"/>
        <v>971451.39853202878</v>
      </c>
      <c r="L48" s="31">
        <f t="shared" si="16"/>
        <v>951211.0990392213</v>
      </c>
      <c r="M48" s="31">
        <f t="shared" si="16"/>
        <v>935976.77199272555</v>
      </c>
      <c r="N48" s="31">
        <f t="shared" si="16"/>
        <v>924743.61081730493</v>
      </c>
      <c r="O48" s="31">
        <f t="shared" si="16"/>
        <v>916713.32973005262</v>
      </c>
      <c r="P48" s="31">
        <f t="shared" si="16"/>
        <v>911251.84036407422</v>
      </c>
      <c r="Q48" s="31">
        <f t="shared" si="16"/>
        <v>907855.60501896811</v>
      </c>
      <c r="R48" s="31">
        <f t="shared" si="16"/>
        <v>906124.88783797715</v>
      </c>
      <c r="S48" s="31">
        <f t="shared" si="16"/>
        <v>905742.48984541651</v>
      </c>
      <c r="T48" s="31">
        <f t="shared" si="16"/>
        <v>906456.84366181621</v>
      </c>
      <c r="U48" s="31">
        <f t="shared" si="16"/>
        <v>908068.57417185151</v>
      </c>
      <c r="V48" s="31">
        <f t="shared" si="16"/>
        <v>910419.81463397713</v>
      </c>
      <c r="W48" s="31">
        <f t="shared" si="16"/>
        <v>913385.71337568073</v>
      </c>
      <c r="X48" s="31">
        <f t="shared" si="16"/>
        <v>916867.68201400666</v>
      </c>
      <c r="Y48" s="31">
        <f t="shared" si="16"/>
        <v>920788.02819861413</v>
      </c>
      <c r="Z48" s="31">
        <f t="shared" si="16"/>
        <v>925085.68906044401</v>
      </c>
      <c r="AA48" s="31">
        <f t="shared" si="16"/>
        <v>929712.8397317921</v>
      </c>
      <c r="AB48" s="31">
        <f t="shared" si="16"/>
        <v>934632.19755886204</v>
      </c>
      <c r="AC48" s="31">
        <f t="shared" si="16"/>
        <v>707436.2953774191</v>
      </c>
      <c r="AD48" s="31">
        <f t="shared" si="16"/>
        <v>559465.15226096369</v>
      </c>
      <c r="AE48" s="31">
        <f t="shared" si="16"/>
        <v>425112.10280964186</v>
      </c>
      <c r="AF48" s="31">
        <f t="shared" si="16"/>
        <v>303088.94227948342</v>
      </c>
      <c r="AG48" s="31">
        <f t="shared" si="16"/>
        <v>192239.33837819324</v>
      </c>
      <c r="AH48" s="31">
        <f t="shared" si="16"/>
        <v>91522.576301470108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770064.97218685597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-2086991.2261177574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0.62989858388651743</v>
      </c>
      <c r="F53" s="32">
        <f t="shared" si="17"/>
        <v>0.90392254172150421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3.6765094610640561</v>
      </c>
      <c r="N53" s="32">
        <f t="shared" si="17"/>
        <v>3.6830775098964943</v>
      </c>
      <c r="O53" s="32">
        <f t="shared" si="17"/>
        <v>3.689809759949743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3.7110332834340181</v>
      </c>
      <c r="S53" s="32">
        <f t="shared" si="17"/>
        <v>3.7184644278257051</v>
      </c>
      <c r="T53" s="32">
        <f t="shared" si="17"/>
        <v>3.7260813508271853</v>
      </c>
      <c r="U53" s="32">
        <f t="shared" si="17"/>
        <v>3.7338886969037013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3.7585014773997019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3.7850067499710267</v>
      </c>
      <c r="AB53" s="32">
        <f t="shared" si="17"/>
        <v>3.7942872310261397</v>
      </c>
      <c r="AC53" s="32">
        <f t="shared" si="17"/>
        <v>3.413787507766529</v>
      </c>
      <c r="AD53" s="32">
        <f t="shared" si="17"/>
        <v>3.4137875077665285</v>
      </c>
      <c r="AE53" s="32">
        <f t="shared" si="17"/>
        <v>3.413787507766529</v>
      </c>
      <c r="AF53" s="32">
        <f t="shared" si="17"/>
        <v>3.4137875077665281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1.0963459353560794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0.36215943661928274</v>
      </c>
      <c r="E55" s="32">
        <f t="shared" si="18"/>
        <v>0.77134193565736553</v>
      </c>
      <c r="F55" s="32">
        <f t="shared" si="18"/>
        <v>1.2499499545721429</v>
      </c>
      <c r="G55" s="32">
        <f t="shared" si="18"/>
        <v>1.8262246720369253</v>
      </c>
      <c r="H55" s="32">
        <f t="shared" si="18"/>
        <v>2.5359227743947939</v>
      </c>
      <c r="I55" s="32">
        <f>(XNPV($B$14,I47,I$22)+XNPV($B$14,I46,I$22))/(XNPV($B$14,I45,I$22))</f>
        <v>7.8627779362436545</v>
      </c>
      <c r="J55" s="32">
        <f t="shared" si="18"/>
        <v>9.3449995204077521</v>
      </c>
      <c r="K55" s="32">
        <f t="shared" si="18"/>
        <v>11.218006113112075</v>
      </c>
      <c r="L55" s="32">
        <f t="shared" si="18"/>
        <v>13.585047550811016</v>
      </c>
      <c r="M55" s="32">
        <f t="shared" si="18"/>
        <v>16.576715723737163</v>
      </c>
      <c r="N55" s="32">
        <f t="shared" si="18"/>
        <v>20.358202731763857</v>
      </c>
      <c r="O55" s="32">
        <f t="shared" si="18"/>
        <v>25.138490726380642</v>
      </c>
      <c r="P55" s="32">
        <f t="shared" si="18"/>
        <v>31.18198892994274</v>
      </c>
      <c r="Q55" s="32">
        <f t="shared" si="18"/>
        <v>38.823271277915239</v>
      </c>
      <c r="R55" s="32">
        <f t="shared" si="18"/>
        <v>48.485743112559597</v>
      </c>
      <c r="S55" s="32">
        <f t="shared" si="18"/>
        <v>60.705287336484659</v>
      </c>
      <c r="T55" s="32">
        <f t="shared" si="18"/>
        <v>76.160222073213319</v>
      </c>
      <c r="U55" s="32">
        <f t="shared" si="18"/>
        <v>95.709259262830543</v>
      </c>
      <c r="V55" s="32">
        <f t="shared" si="18"/>
        <v>120.43960717705572</v>
      </c>
      <c r="W55" s="32">
        <f t="shared" si="18"/>
        <v>151.72793553282588</v>
      </c>
      <c r="X55" s="32">
        <f t="shared" si="18"/>
        <v>191.31765271120429</v>
      </c>
      <c r="Y55" s="32">
        <f t="shared" si="18"/>
        <v>241.41687248554481</v>
      </c>
      <c r="Z55" s="32">
        <f t="shared" si="18"/>
        <v>304.82262593893461</v>
      </c>
      <c r="AA55" s="32">
        <f t="shared" si="18"/>
        <v>385.07837068333021</v>
      </c>
      <c r="AB55" s="32">
        <f t="shared" si="18"/>
        <v>486.6737502658774</v>
      </c>
      <c r="AC55" s="32">
        <f t="shared" si="18"/>
        <v>463.4066831118198</v>
      </c>
      <c r="AD55" s="32">
        <f t="shared" si="18"/>
        <v>582.32655466418134</v>
      </c>
      <c r="AE55" s="32">
        <f t="shared" si="18"/>
        <v>731.91129875520221</v>
      </c>
      <c r="AF55" s="32">
        <f t="shared" si="18"/>
        <v>920.06820956151785</v>
      </c>
      <c r="AG55" s="32">
        <f t="shared" si="18"/>
        <v>1156.7435690663174</v>
      </c>
      <c r="AH55" s="32">
        <f t="shared" si="18"/>
        <v>1454.4484237893359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1.0793794628214342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</v>
      </c>
      <c r="E57" s="32">
        <f t="shared" si="19"/>
        <v>0.38695888851870652</v>
      </c>
      <c r="F57" s="32">
        <f t="shared" si="19"/>
        <v>0.55447355887312511</v>
      </c>
      <c r="G57" s="32">
        <f t="shared" si="19"/>
        <v>0.70675962283168725</v>
      </c>
      <c r="H57" s="32">
        <f t="shared" si="19"/>
        <v>0.84520149915765275</v>
      </c>
      <c r="I57" s="32">
        <f t="shared" si="19"/>
        <v>2.2296202624173089</v>
      </c>
      <c r="J57" s="32">
        <f t="shared" si="19"/>
        <v>2.2296202624173094</v>
      </c>
      <c r="K57" s="32">
        <f t="shared" si="19"/>
        <v>2.2296202624173089</v>
      </c>
      <c r="L57" s="32">
        <f t="shared" si="19"/>
        <v>2.2296202624173094</v>
      </c>
      <c r="M57" s="32">
        <f t="shared" si="19"/>
        <v>2.2296202624173089</v>
      </c>
      <c r="N57" s="32">
        <f t="shared" si="19"/>
        <v>2.2296202624173094</v>
      </c>
      <c r="O57" s="32">
        <f t="shared" si="19"/>
        <v>2.2296202624173089</v>
      </c>
      <c r="P57" s="32">
        <f t="shared" si="19"/>
        <v>2.2296202624173094</v>
      </c>
      <c r="Q57" s="32">
        <f t="shared" si="19"/>
        <v>2.2296202624173094</v>
      </c>
      <c r="R57" s="32">
        <f t="shared" si="19"/>
        <v>2.2296202624173094</v>
      </c>
      <c r="S57" s="32">
        <f t="shared" si="19"/>
        <v>2.2296202624173089</v>
      </c>
      <c r="T57" s="32">
        <f t="shared" si="19"/>
        <v>2.2296202624173089</v>
      </c>
      <c r="U57" s="32">
        <f t="shared" si="19"/>
        <v>2.2296202624173089</v>
      </c>
      <c r="V57" s="32">
        <f t="shared" si="19"/>
        <v>2.2296202624173094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2.2296202624173089</v>
      </c>
      <c r="AD57" s="32">
        <f t="shared" si="19"/>
        <v>2.2296202624173089</v>
      </c>
      <c r="AE57" s="32">
        <f t="shared" si="19"/>
        <v>2.2296202624173089</v>
      </c>
      <c r="AF57" s="32">
        <f t="shared" si="19"/>
        <v>2.2296202624173085</v>
      </c>
      <c r="AG57" s="32">
        <f t="shared" si="19"/>
        <v>2.2296202624173085</v>
      </c>
      <c r="AH57" s="32">
        <f t="shared" si="19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0.33404156236729704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1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2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0.68114222627164223</v>
      </c>
      <c r="F65" s="121">
        <f>(SUM($D$34:G34)+SUM($D$30:G30))/SUM($C$25:F25)</f>
        <v>0.86531522013091333</v>
      </c>
      <c r="G65" s="121">
        <f>(SUM($D$34:H34)+SUM($D$30:H30))/SUM($C$25:G25)</f>
        <v>1.0550328972199099</v>
      </c>
      <c r="H65" s="121">
        <f>(SUM($D$34:I34)+SUM($D$30:I30))/SUM($C$25:H25)</f>
        <v>1.2502747227383906</v>
      </c>
      <c r="I65" s="121">
        <f>(SUM($D$34:J34)+SUM($D$30:J30))/SUM($C$25:I25)</f>
        <v>1.5827975371778724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3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2"/>
      <c r="B67" s="28" t="s">
        <v>69</v>
      </c>
      <c r="C67" s="131">
        <f>D34/C25</f>
        <v>0.20269275112884633</v>
      </c>
      <c r="D67" s="32">
        <f>SUM($D$34:E34)/SUM($C$25:D25)</f>
        <v>0.30886514457728959</v>
      </c>
      <c r="E67" s="32">
        <f>SUM($D$34:F34)/SUM($C$25:E25)</f>
        <v>0.41824516320544419</v>
      </c>
      <c r="F67" s="32">
        <f>SUM($D$34:G34)/SUM($C$25:F25)</f>
        <v>0.53081829287222537</v>
      </c>
      <c r="G67" s="32">
        <f>SUM($D$34:H34)/SUM($C$25:G25)</f>
        <v>0.64656434486883385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</v>
      </c>
      <c r="L67" s="32">
        <f>SUM($D$34:M34)/SUM($C$25:L25)</f>
        <v>1.5762285895387114</v>
      </c>
      <c r="M67" s="32">
        <f>SUM($D$34:N34)/SUM($C$25:M25)</f>
        <v>1.7789213406675577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2.3869995940540965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280451.38888888888</v>
      </c>
      <c r="E71" s="159">
        <f t="shared" si="20"/>
        <v>560902.77777777775</v>
      </c>
      <c r="F71" s="159">
        <f t="shared" si="20"/>
        <v>841354.16666666663</v>
      </c>
      <c r="G71" s="159">
        <f t="shared" si="20"/>
        <v>1065715.2777777778</v>
      </c>
      <c r="H71" s="159">
        <f t="shared" si="20"/>
        <v>1233986.111111111</v>
      </c>
      <c r="I71" s="159">
        <f t="shared" si="20"/>
        <v>1346166.6666666665</v>
      </c>
      <c r="J71" s="159">
        <f t="shared" si="20"/>
        <v>1121805.5555555555</v>
      </c>
      <c r="K71" s="159">
        <f t="shared" si="20"/>
        <v>841354.16666666663</v>
      </c>
      <c r="L71" s="159">
        <f t="shared" si="20"/>
        <v>560902.77777777775</v>
      </c>
      <c r="M71" s="159">
        <f t="shared" si="20"/>
        <v>336541.66666666663</v>
      </c>
      <c r="N71" s="159">
        <f t="shared" si="20"/>
        <v>168270.83333333328</v>
      </c>
      <c r="O71" s="159">
        <f t="shared" si="20"/>
        <v>56090.277777777752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280451.38888888888</v>
      </c>
      <c r="E77" s="181">
        <f>($C$72-SUM($C$76:D76))*$B$14</f>
        <v>280451.38888888888</v>
      </c>
      <c r="F77" s="181">
        <f>($C$72-SUM($C$76:E76))*$B$14</f>
        <v>280451.38888888888</v>
      </c>
      <c r="G77" s="181">
        <f>($C$72-SUM($C$76:F76))*$B$14</f>
        <v>224361.11111111109</v>
      </c>
      <c r="H77" s="181">
        <f>($C$72-SUM($C$76:G76))*$B$14</f>
        <v>168270.83333333331</v>
      </c>
      <c r="I77" s="181">
        <f>($C$72-SUM($C$76:H76))*$B$14</f>
        <v>112180.55555555553</v>
      </c>
      <c r="J77" s="181">
        <f>($C$72-SUM($C$76:I76))*$B$14</f>
        <v>56090.277777777752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280451.38888888888</v>
      </c>
      <c r="F80" s="181">
        <f>($D$72-SUM($C$79:E79))*$B$14</f>
        <v>280451.38888888888</v>
      </c>
      <c r="G80" s="181">
        <f>($D$72-SUM($C$79:F79))*$B$14</f>
        <v>280451.38888888888</v>
      </c>
      <c r="H80" s="181">
        <f>($D$72-SUM($C$79:G79))*$B$14</f>
        <v>224361.11111111109</v>
      </c>
      <c r="I80" s="181">
        <f>($D$72-SUM($C$79:H79))*$B$14</f>
        <v>168270.83333333331</v>
      </c>
      <c r="J80" s="181">
        <f>($D$72-SUM($C$79:I79))*$B$14</f>
        <v>112180.55555555553</v>
      </c>
      <c r="K80" s="181">
        <f>($D$72-SUM($C$79:J79))*$B$14</f>
        <v>56090.277777777752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280451.38888888888</v>
      </c>
      <c r="G83" s="181">
        <f>($E$72-SUM($C$82:F82))*$B$14</f>
        <v>280451.38888888888</v>
      </c>
      <c r="H83" s="181">
        <f>($E$72-SUM($C$82:G82))*$B$14</f>
        <v>280451.38888888888</v>
      </c>
      <c r="I83" s="181">
        <f>($E$72-SUM($C$82:H82))*$B$14</f>
        <v>224361.11111111109</v>
      </c>
      <c r="J83" s="181">
        <f>($E$72-SUM($C$82:I82))*$B$14</f>
        <v>168270.83333333331</v>
      </c>
      <c r="K83" s="181">
        <f>($E$72-SUM($C$82:J82))*$B$14</f>
        <v>112180.55555555553</v>
      </c>
      <c r="L83" s="181">
        <f>($E$72-SUM($C$82:K82))*$B$14</f>
        <v>56090.277777777752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280451.38888888888</v>
      </c>
      <c r="H86" s="181">
        <f>($F$72-SUM($C$85:G85))*$B$14</f>
        <v>280451.38888888888</v>
      </c>
      <c r="I86" s="181">
        <f>($F$72-SUM($C$85:H85))*$B$14</f>
        <v>280451.38888888888</v>
      </c>
      <c r="J86" s="181">
        <f>($F$72-SUM($C$85:I85))*$B$14</f>
        <v>224361.11111111109</v>
      </c>
      <c r="K86" s="181">
        <f>($F$72-SUM($C$85:J85))*$B$14</f>
        <v>168270.83333333331</v>
      </c>
      <c r="L86" s="181">
        <f>($F$72-SUM($C$85:K85))*$B$14</f>
        <v>112180.55555555553</v>
      </c>
      <c r="M86" s="181">
        <f>($F$72-SUM($C$85:L85))*$B$14</f>
        <v>56090.277777777752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280451.38888888888</v>
      </c>
      <c r="I89" s="181">
        <f>($G$72-SUM($C$88:H88))*$B$14</f>
        <v>280451.38888888888</v>
      </c>
      <c r="J89" s="181">
        <f>($G$72-SUM($C$88:I88))*$B$14</f>
        <v>280451.38888888888</v>
      </c>
      <c r="K89" s="181">
        <f>($G$72-SUM($C$88:J88))*$B$14</f>
        <v>224361.11111111109</v>
      </c>
      <c r="L89" s="181">
        <f>($G$72-SUM($C$88:K88))*$B$14</f>
        <v>168270.83333333331</v>
      </c>
      <c r="M89" s="181">
        <f>($G$72-SUM($C$88:L88))*$B$14</f>
        <v>112180.55555555553</v>
      </c>
      <c r="N89" s="181">
        <f>($G$72-SUM($C$88:M88))*$B$14</f>
        <v>56090.277777777752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280451.38888888888</v>
      </c>
      <c r="J92" s="181">
        <f>($H$72-SUM($C$91:I91))*$B$14</f>
        <v>280451.38888888888</v>
      </c>
      <c r="K92" s="181">
        <f>($H$72-SUM($C$91:J91))*$B$14</f>
        <v>280451.38888888888</v>
      </c>
      <c r="L92" s="181">
        <f>($H$72-SUM($C$91:K91))*$B$14</f>
        <v>224361.11111111109</v>
      </c>
      <c r="M92" s="181">
        <f>($H$72-SUM($C$91:L91))*$B$14</f>
        <v>168270.83333333331</v>
      </c>
      <c r="N92" s="181">
        <f>($H$72-SUM($C$91:M91))*$B$14</f>
        <v>112180.55555555553</v>
      </c>
      <c r="O92" s="181">
        <f>($H$72-SUM($C$91:N91))*$B$14</f>
        <v>56090.277777777752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277294.94425265782</v>
      </c>
      <c r="E94" s="203">
        <f t="shared" si="29"/>
        <v>529381.25720961927</v>
      </c>
      <c r="F94" s="203">
        <f t="shared" si="29"/>
        <v>758550.63262503908</v>
      </c>
      <c r="G94" s="203">
        <f t="shared" si="29"/>
        <v>966886.42845723871</v>
      </c>
      <c r="H94" s="203">
        <f t="shared" si="29"/>
        <v>1156282.6064865112</v>
      </c>
      <c r="I94" s="203">
        <f t="shared" si="29"/>
        <v>1328460.9501494863</v>
      </c>
      <c r="J94" s="203">
        <f t="shared" si="29"/>
        <v>1328460.9501494863</v>
      </c>
      <c r="K94" s="203">
        <f t="shared" si="29"/>
        <v>1328460.9501494863</v>
      </c>
      <c r="L94" s="203">
        <f t="shared" si="29"/>
        <v>1328460.9501494863</v>
      </c>
      <c r="M94" s="203">
        <f t="shared" si="29"/>
        <v>1328460.9501494863</v>
      </c>
      <c r="N94" s="203">
        <f t="shared" si="29"/>
        <v>1328460.9501494863</v>
      </c>
      <c r="O94" s="203">
        <f t="shared" si="29"/>
        <v>1328460.9501494863</v>
      </c>
      <c r="P94" s="203">
        <f t="shared" si="29"/>
        <v>1328460.9501494863</v>
      </c>
      <c r="Q94" s="203">
        <f t="shared" si="29"/>
        <v>1328460.9501494863</v>
      </c>
      <c r="R94" s="203">
        <f t="shared" si="29"/>
        <v>1328460.9501494863</v>
      </c>
      <c r="S94" s="203">
        <f t="shared" si="29"/>
        <v>1328460.9501494863</v>
      </c>
      <c r="T94" s="203">
        <f t="shared" si="29"/>
        <v>1328460.9501494863</v>
      </c>
      <c r="U94" s="203">
        <f t="shared" si="29"/>
        <v>1328460.9501494863</v>
      </c>
      <c r="V94" s="203">
        <f t="shared" si="29"/>
        <v>1328460.9501494863</v>
      </c>
      <c r="W94" s="203">
        <f t="shared" si="29"/>
        <v>1328460.9501494863</v>
      </c>
      <c r="X94" s="203">
        <f t="shared" si="29"/>
        <v>1328460.9501494863</v>
      </c>
      <c r="Y94" s="203">
        <f t="shared" si="29"/>
        <v>1328460.9501494863</v>
      </c>
      <c r="Z94" s="203">
        <f t="shared" si="29"/>
        <v>1328460.9501494863</v>
      </c>
      <c r="AA94" s="203">
        <f t="shared" si="29"/>
        <v>1328460.9501494863</v>
      </c>
      <c r="AB94" s="203">
        <f t="shared" si="29"/>
        <v>1328460.9501494863</v>
      </c>
      <c r="AC94" s="203">
        <f t="shared" si="29"/>
        <v>1328460.9501494863</v>
      </c>
      <c r="AD94" s="203">
        <f t="shared" si="29"/>
        <v>1051166.0058968284</v>
      </c>
      <c r="AE94" s="203">
        <f t="shared" si="29"/>
        <v>799079.69293986692</v>
      </c>
      <c r="AF94" s="203">
        <f t="shared" si="29"/>
        <v>569910.31752444711</v>
      </c>
      <c r="AG94" s="203">
        <f t="shared" si="29"/>
        <v>361574.52169224748</v>
      </c>
      <c r="AH94" s="203">
        <f t="shared" si="29"/>
        <v>172178.34366297506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152926.25738397095</v>
      </c>
      <c r="E96" s="203">
        <f t="shared" ref="E96:AH96" si="32">E94-E95</f>
        <v>291950.12773303525</v>
      </c>
      <c r="F96" s="203">
        <f t="shared" si="32"/>
        <v>418335.46441400307</v>
      </c>
      <c r="G96" s="203">
        <f t="shared" si="32"/>
        <v>533231.22503306461</v>
      </c>
      <c r="H96" s="203">
        <f t="shared" si="32"/>
        <v>637681.91650493862</v>
      </c>
      <c r="I96" s="203">
        <f t="shared" si="32"/>
        <v>732637.09057027893</v>
      </c>
      <c r="J96" s="203">
        <f t="shared" si="32"/>
        <v>732637.09057027893</v>
      </c>
      <c r="K96" s="203">
        <f t="shared" si="32"/>
        <v>732637.09057027893</v>
      </c>
      <c r="L96" s="203">
        <f t="shared" si="32"/>
        <v>732637.09057027893</v>
      </c>
      <c r="M96" s="203">
        <f t="shared" si="32"/>
        <v>732637.09057027893</v>
      </c>
      <c r="N96" s="203">
        <f t="shared" si="32"/>
        <v>732637.09057027893</v>
      </c>
      <c r="O96" s="203">
        <f t="shared" si="32"/>
        <v>732637.09057027893</v>
      </c>
      <c r="P96" s="203">
        <f t="shared" si="32"/>
        <v>732637.09057027893</v>
      </c>
      <c r="Q96" s="203">
        <f t="shared" si="32"/>
        <v>732637.09057027893</v>
      </c>
      <c r="R96" s="203">
        <f t="shared" si="32"/>
        <v>732637.09057027893</v>
      </c>
      <c r="S96" s="203">
        <f t="shared" si="32"/>
        <v>732637.09057027893</v>
      </c>
      <c r="T96" s="203">
        <f t="shared" si="32"/>
        <v>732637.09057027893</v>
      </c>
      <c r="U96" s="203">
        <f t="shared" si="32"/>
        <v>732637.09057027893</v>
      </c>
      <c r="V96" s="203">
        <f t="shared" si="32"/>
        <v>732637.09057027893</v>
      </c>
      <c r="W96" s="203">
        <f t="shared" si="32"/>
        <v>732637.09057027893</v>
      </c>
      <c r="X96" s="203">
        <f t="shared" si="32"/>
        <v>732637.09057027893</v>
      </c>
      <c r="Y96" s="203">
        <f t="shared" si="32"/>
        <v>732637.09057027893</v>
      </c>
      <c r="Z96" s="203">
        <f t="shared" si="32"/>
        <v>732637.09057027893</v>
      </c>
      <c r="AA96" s="203">
        <f t="shared" si="32"/>
        <v>732637.09057027893</v>
      </c>
      <c r="AB96" s="203">
        <f t="shared" si="32"/>
        <v>732637.09057027893</v>
      </c>
      <c r="AC96" s="203">
        <f t="shared" si="32"/>
        <v>732637.09057027893</v>
      </c>
      <c r="AD96" s="203">
        <f t="shared" si="32"/>
        <v>579710.83318630792</v>
      </c>
      <c r="AE96" s="203">
        <f t="shared" si="32"/>
        <v>440686.96283724357</v>
      </c>
      <c r="AF96" s="203">
        <f t="shared" si="32"/>
        <v>314301.62615627574</v>
      </c>
      <c r="AG96" s="203">
        <f t="shared" si="32"/>
        <v>199405.86553721427</v>
      </c>
      <c r="AH96" s="203">
        <f t="shared" si="32"/>
        <v>94955.174065340179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280451.38888888888</v>
      </c>
      <c r="E97" s="203">
        <f t="shared" si="33"/>
        <v>560902.77777777775</v>
      </c>
      <c r="F97" s="203">
        <f t="shared" si="33"/>
        <v>841354.16666666663</v>
      </c>
      <c r="G97" s="203">
        <f t="shared" si="33"/>
        <v>1065715.2777777778</v>
      </c>
      <c r="H97" s="203">
        <f t="shared" si="33"/>
        <v>1233986.111111111</v>
      </c>
      <c r="I97" s="203">
        <f t="shared" si="33"/>
        <v>1346166.6666666665</v>
      </c>
      <c r="J97" s="203">
        <f t="shared" si="33"/>
        <v>1121805.5555555555</v>
      </c>
      <c r="K97" s="203">
        <f t="shared" si="33"/>
        <v>841354.16666666663</v>
      </c>
      <c r="L97" s="203">
        <f t="shared" si="33"/>
        <v>560902.77777777775</v>
      </c>
      <c r="M97" s="203">
        <f t="shared" si="33"/>
        <v>336541.66666666663</v>
      </c>
      <c r="N97" s="203">
        <f t="shared" si="33"/>
        <v>168270.83333333328</v>
      </c>
      <c r="O97" s="203">
        <f t="shared" si="33"/>
        <v>56090.277777777752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-127525.13150491792</v>
      </c>
      <c r="E98" s="203">
        <f t="shared" ref="E98:AH98" si="34">E96-E97</f>
        <v>-268952.65004474251</v>
      </c>
      <c r="F98" s="203">
        <f t="shared" si="34"/>
        <v>-423018.70225266356</v>
      </c>
      <c r="G98" s="203">
        <f t="shared" si="34"/>
        <v>-532484.05274471315</v>
      </c>
      <c r="H98" s="203">
        <f t="shared" si="34"/>
        <v>-596304.19460617239</v>
      </c>
      <c r="I98" s="203">
        <f t="shared" si="34"/>
        <v>-613529.57609638758</v>
      </c>
      <c r="J98" s="203">
        <f t="shared" si="34"/>
        <v>-389168.46498527657</v>
      </c>
      <c r="K98" s="203">
        <f t="shared" si="34"/>
        <v>-108717.0760963877</v>
      </c>
      <c r="L98" s="203">
        <f t="shared" si="34"/>
        <v>171734.31279250118</v>
      </c>
      <c r="M98" s="203">
        <f t="shared" si="34"/>
        <v>396095.4239036123</v>
      </c>
      <c r="N98" s="203">
        <f t="shared" si="34"/>
        <v>564366.25723694568</v>
      </c>
      <c r="O98" s="203">
        <f t="shared" si="34"/>
        <v>676546.81279250118</v>
      </c>
      <c r="P98" s="203">
        <f t="shared" si="34"/>
        <v>732637.09057027893</v>
      </c>
      <c r="Q98" s="203">
        <f t="shared" si="34"/>
        <v>732637.09057027893</v>
      </c>
      <c r="R98" s="203">
        <f t="shared" si="34"/>
        <v>732637.09057027893</v>
      </c>
      <c r="S98" s="203">
        <f t="shared" si="34"/>
        <v>732637.09057027893</v>
      </c>
      <c r="T98" s="203">
        <f t="shared" si="34"/>
        <v>732637.09057027893</v>
      </c>
      <c r="U98" s="203">
        <f t="shared" si="34"/>
        <v>732637.09057027893</v>
      </c>
      <c r="V98" s="203">
        <f t="shared" si="34"/>
        <v>732637.09057027893</v>
      </c>
      <c r="W98" s="203">
        <f t="shared" si="34"/>
        <v>732637.09057027893</v>
      </c>
      <c r="X98" s="203">
        <f t="shared" si="34"/>
        <v>732637.09057027893</v>
      </c>
      <c r="Y98" s="203">
        <f t="shared" si="34"/>
        <v>732637.09057027893</v>
      </c>
      <c r="Z98" s="203">
        <f t="shared" si="34"/>
        <v>732637.09057027893</v>
      </c>
      <c r="AA98" s="203">
        <f t="shared" si="34"/>
        <v>732637.09057027893</v>
      </c>
      <c r="AB98" s="203">
        <f t="shared" si="34"/>
        <v>732637.09057027893</v>
      </c>
      <c r="AC98" s="203">
        <f t="shared" si="34"/>
        <v>732637.09057027893</v>
      </c>
      <c r="AD98" s="203">
        <f t="shared" si="34"/>
        <v>579710.83318630792</v>
      </c>
      <c r="AE98" s="203">
        <f t="shared" si="34"/>
        <v>440686.96283724357</v>
      </c>
      <c r="AF98" s="203">
        <f t="shared" si="34"/>
        <v>314301.62615627574</v>
      </c>
      <c r="AG98" s="203">
        <f t="shared" si="34"/>
        <v>199405.86553721427</v>
      </c>
      <c r="AH98" s="203">
        <f t="shared" si="34"/>
        <v>94955.174065340179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-127525.13150491792</v>
      </c>
      <c r="E100" s="203">
        <f t="shared" ref="E100:AH100" si="35">E98+E99</f>
        <v>-268952.65004474251</v>
      </c>
      <c r="F100" s="203">
        <f t="shared" si="35"/>
        <v>-423018.70225266356</v>
      </c>
      <c r="G100" s="203">
        <f t="shared" si="35"/>
        <v>-532484.05274471315</v>
      </c>
      <c r="H100" s="203">
        <f t="shared" si="35"/>
        <v>-596304.19460617239</v>
      </c>
      <c r="I100" s="203">
        <f t="shared" si="35"/>
        <v>-613529.57609638758</v>
      </c>
      <c r="J100" s="203">
        <f t="shared" si="35"/>
        <v>-389168.46498527657</v>
      </c>
      <c r="K100" s="203">
        <f t="shared" si="35"/>
        <v>-108717.0760963877</v>
      </c>
      <c r="L100" s="203">
        <f t="shared" si="35"/>
        <v>171734.31279250118</v>
      </c>
      <c r="M100" s="203">
        <f t="shared" si="35"/>
        <v>396095.4239036123</v>
      </c>
      <c r="N100" s="203">
        <f t="shared" si="35"/>
        <v>564366.25723694568</v>
      </c>
      <c r="O100" s="203">
        <f t="shared" si="35"/>
        <v>676546.81279250118</v>
      </c>
      <c r="P100" s="203">
        <f t="shared" si="35"/>
        <v>732637.09057027893</v>
      </c>
      <c r="Q100" s="203">
        <f t="shared" si="35"/>
        <v>732637.09057027893</v>
      </c>
      <c r="R100" s="203">
        <f t="shared" si="35"/>
        <v>732637.09057027893</v>
      </c>
      <c r="S100" s="203">
        <f t="shared" si="35"/>
        <v>732637.09057027893</v>
      </c>
      <c r="T100" s="203">
        <f t="shared" si="35"/>
        <v>732637.09057027893</v>
      </c>
      <c r="U100" s="203">
        <f t="shared" si="35"/>
        <v>732637.09057027893</v>
      </c>
      <c r="V100" s="203">
        <f t="shared" si="35"/>
        <v>732637.09057027893</v>
      </c>
      <c r="W100" s="203">
        <f t="shared" si="35"/>
        <v>732637.09057027893</v>
      </c>
      <c r="X100" s="203">
        <f t="shared" si="35"/>
        <v>732637.09057027893</v>
      </c>
      <c r="Y100" s="203">
        <f t="shared" si="35"/>
        <v>732637.09057027893</v>
      </c>
      <c r="Z100" s="203">
        <f t="shared" si="35"/>
        <v>732637.09057027893</v>
      </c>
      <c r="AA100" s="203">
        <f t="shared" si="35"/>
        <v>732637.09057027893</v>
      </c>
      <c r="AB100" s="203">
        <f t="shared" si="35"/>
        <v>732637.09057027893</v>
      </c>
      <c r="AC100" s="203">
        <f t="shared" si="35"/>
        <v>732637.09057027893</v>
      </c>
      <c r="AD100" s="203">
        <f t="shared" si="35"/>
        <v>579710.83318630792</v>
      </c>
      <c r="AE100" s="203">
        <f t="shared" si="35"/>
        <v>440686.96283724357</v>
      </c>
      <c r="AF100" s="203">
        <f t="shared" si="35"/>
        <v>314301.62615627574</v>
      </c>
      <c r="AG100" s="203">
        <f t="shared" si="35"/>
        <v>199405.86553721427</v>
      </c>
      <c r="AH100" s="203">
        <f t="shared" si="35"/>
        <v>94955.174065340179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51520.293837750352</v>
      </c>
      <c r="M101" s="203">
        <f t="shared" si="36"/>
        <v>118828.62717108369</v>
      </c>
      <c r="N101" s="203">
        <f t="shared" si="36"/>
        <v>169309.8771710837</v>
      </c>
      <c r="O101" s="203">
        <f t="shared" si="36"/>
        <v>202964.04383775036</v>
      </c>
      <c r="P101" s="203">
        <f t="shared" si="36"/>
        <v>219791.12717108367</v>
      </c>
      <c r="Q101" s="203">
        <f t="shared" si="36"/>
        <v>219791.12717108367</v>
      </c>
      <c r="R101" s="203">
        <f t="shared" si="36"/>
        <v>219791.12717108367</v>
      </c>
      <c r="S101" s="203">
        <f t="shared" si="36"/>
        <v>219791.12717108367</v>
      </c>
      <c r="T101" s="203">
        <f t="shared" si="36"/>
        <v>219791.12717108367</v>
      </c>
      <c r="U101" s="203">
        <f t="shared" si="36"/>
        <v>219791.12717108367</v>
      </c>
      <c r="V101" s="203">
        <f t="shared" si="36"/>
        <v>219791.12717108367</v>
      </c>
      <c r="W101" s="203">
        <f t="shared" si="36"/>
        <v>219791.12717108367</v>
      </c>
      <c r="X101" s="203">
        <f t="shared" si="36"/>
        <v>219791.12717108367</v>
      </c>
      <c r="Y101" s="203">
        <f t="shared" si="36"/>
        <v>219791.12717108367</v>
      </c>
      <c r="Z101" s="203">
        <f t="shared" si="36"/>
        <v>219791.12717108367</v>
      </c>
      <c r="AA101" s="203">
        <f t="shared" si="36"/>
        <v>219791.12717108367</v>
      </c>
      <c r="AB101" s="203">
        <f t="shared" si="36"/>
        <v>219791.12717108367</v>
      </c>
      <c r="AC101" s="203">
        <f t="shared" si="36"/>
        <v>219791.12717108367</v>
      </c>
      <c r="AD101" s="203">
        <f t="shared" si="36"/>
        <v>173913.24995589236</v>
      </c>
      <c r="AE101" s="203">
        <f t="shared" si="36"/>
        <v>132206.08885117306</v>
      </c>
      <c r="AF101" s="203">
        <f t="shared" si="36"/>
        <v>94290.487846882723</v>
      </c>
      <c r="AG101" s="203">
        <f t="shared" si="36"/>
        <v>59821.75966116428</v>
      </c>
      <c r="AH101" s="203">
        <f t="shared" si="36"/>
        <v>28486.552219602054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-127525.13150491792</v>
      </c>
      <c r="E102" s="203">
        <f t="shared" ref="E102:AH102" si="37">E100-E101</f>
        <v>-268952.65004474251</v>
      </c>
      <c r="F102" s="203">
        <f t="shared" si="37"/>
        <v>-423018.70225266356</v>
      </c>
      <c r="G102" s="203">
        <f t="shared" si="37"/>
        <v>-532484.05274471315</v>
      </c>
      <c r="H102" s="203">
        <f t="shared" si="37"/>
        <v>-596304.19460617239</v>
      </c>
      <c r="I102" s="203">
        <f t="shared" si="37"/>
        <v>-613529.57609638758</v>
      </c>
      <c r="J102" s="203">
        <f t="shared" si="37"/>
        <v>-389168.46498527657</v>
      </c>
      <c r="K102" s="203">
        <f t="shared" si="37"/>
        <v>-108717.0760963877</v>
      </c>
      <c r="L102" s="203">
        <f t="shared" si="37"/>
        <v>120214.01895475082</v>
      </c>
      <c r="M102" s="203">
        <f t="shared" si="37"/>
        <v>277266.7967325286</v>
      </c>
      <c r="N102" s="203">
        <f t="shared" si="37"/>
        <v>395056.38006586197</v>
      </c>
      <c r="O102" s="203">
        <f t="shared" si="37"/>
        <v>473582.76895475085</v>
      </c>
      <c r="P102" s="203">
        <f t="shared" si="37"/>
        <v>512845.96339919523</v>
      </c>
      <c r="Q102" s="203">
        <f t="shared" si="37"/>
        <v>512845.96339919523</v>
      </c>
      <c r="R102" s="203">
        <f t="shared" si="37"/>
        <v>512845.96339919523</v>
      </c>
      <c r="S102" s="203">
        <f t="shared" si="37"/>
        <v>512845.96339919523</v>
      </c>
      <c r="T102" s="203">
        <f t="shared" si="37"/>
        <v>512845.96339919523</v>
      </c>
      <c r="U102" s="203">
        <f t="shared" si="37"/>
        <v>512845.96339919523</v>
      </c>
      <c r="V102" s="203">
        <f t="shared" si="37"/>
        <v>512845.96339919523</v>
      </c>
      <c r="W102" s="203">
        <f t="shared" si="37"/>
        <v>512845.96339919523</v>
      </c>
      <c r="X102" s="203">
        <f t="shared" si="37"/>
        <v>512845.96339919523</v>
      </c>
      <c r="Y102" s="203">
        <f t="shared" si="37"/>
        <v>512845.96339919523</v>
      </c>
      <c r="Z102" s="203">
        <f t="shared" si="37"/>
        <v>512845.96339919523</v>
      </c>
      <c r="AA102" s="203">
        <f t="shared" si="37"/>
        <v>512845.96339919523</v>
      </c>
      <c r="AB102" s="203">
        <f t="shared" si="37"/>
        <v>512845.96339919523</v>
      </c>
      <c r="AC102" s="203">
        <f t="shared" si="37"/>
        <v>512845.96339919523</v>
      </c>
      <c r="AD102" s="203">
        <f t="shared" si="37"/>
        <v>405797.58323041559</v>
      </c>
      <c r="AE102" s="203">
        <f t="shared" si="37"/>
        <v>308480.87398607051</v>
      </c>
      <c r="AF102" s="203">
        <f t="shared" si="37"/>
        <v>220011.13830939302</v>
      </c>
      <c r="AG102" s="203">
        <f t="shared" si="37"/>
        <v>139584.10587604999</v>
      </c>
      <c r="AH102" s="203">
        <f t="shared" si="37"/>
        <v>66468.621845738118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-1495580.6870604735</v>
      </c>
      <c r="E103" s="203">
        <f t="shared" si="38"/>
        <v>-1637008.205600298</v>
      </c>
      <c r="F103" s="203">
        <f t="shared" si="38"/>
        <v>-1791074.2578082192</v>
      </c>
      <c r="G103" s="203">
        <f t="shared" si="38"/>
        <v>-1900539.6083002687</v>
      </c>
      <c r="H103" s="203">
        <f t="shared" si="38"/>
        <v>-1964359.7501617279</v>
      </c>
      <c r="I103" s="203">
        <f t="shared" si="38"/>
        <v>-613529.57609638758</v>
      </c>
      <c r="J103" s="203">
        <f t="shared" si="38"/>
        <v>-389168.46498527657</v>
      </c>
      <c r="K103" s="203">
        <f t="shared" si="38"/>
        <v>-108717.0760963877</v>
      </c>
      <c r="L103" s="203">
        <f t="shared" si="38"/>
        <v>120214.01895475082</v>
      </c>
      <c r="M103" s="203">
        <f t="shared" si="38"/>
        <v>277266.7967325286</v>
      </c>
      <c r="N103" s="203">
        <f t="shared" si="38"/>
        <v>395056.38006586197</v>
      </c>
      <c r="O103" s="203">
        <f t="shared" si="38"/>
        <v>473582.76895475085</v>
      </c>
      <c r="P103" s="203">
        <f t="shared" si="38"/>
        <v>512845.96339919523</v>
      </c>
      <c r="Q103" s="203">
        <f t="shared" si="38"/>
        <v>512845.96339919523</v>
      </c>
      <c r="R103" s="203">
        <f t="shared" si="38"/>
        <v>512845.96339919523</v>
      </c>
      <c r="S103" s="203">
        <f t="shared" si="38"/>
        <v>512845.96339919523</v>
      </c>
      <c r="T103" s="203">
        <f t="shared" si="38"/>
        <v>512845.96339919523</v>
      </c>
      <c r="U103" s="203">
        <f t="shared" si="38"/>
        <v>512845.96339919523</v>
      </c>
      <c r="V103" s="203">
        <f t="shared" si="38"/>
        <v>512845.96339919523</v>
      </c>
      <c r="W103" s="203">
        <f t="shared" si="38"/>
        <v>512845.96339919523</v>
      </c>
      <c r="X103" s="203">
        <f t="shared" si="38"/>
        <v>512845.96339919523</v>
      </c>
      <c r="Y103" s="203">
        <f t="shared" si="38"/>
        <v>512845.96339919523</v>
      </c>
      <c r="Z103" s="203">
        <f t="shared" si="38"/>
        <v>512845.96339919523</v>
      </c>
      <c r="AA103" s="203">
        <f t="shared" si="38"/>
        <v>512845.96339919523</v>
      </c>
      <c r="AB103" s="203">
        <f t="shared" si="38"/>
        <v>512845.96339919523</v>
      </c>
      <c r="AC103" s="203">
        <f t="shared" si="38"/>
        <v>512845.96339919523</v>
      </c>
      <c r="AD103" s="203">
        <f t="shared" si="38"/>
        <v>405797.58323041559</v>
      </c>
      <c r="AE103" s="203">
        <f t="shared" si="38"/>
        <v>308480.87398607051</v>
      </c>
      <c r="AF103" s="203">
        <f t="shared" si="38"/>
        <v>220011.13830939302</v>
      </c>
      <c r="AG103" s="203">
        <f t="shared" si="38"/>
        <v>139584.10587604999</v>
      </c>
      <c r="AH103" s="203">
        <f t="shared" si="38"/>
        <v>66468.621845738118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-1322144.0554765521</v>
      </c>
      <c r="E104" s="203">
        <f t="shared" si="39"/>
        <v>-1304653.2056873897</v>
      </c>
      <c r="F104" s="203">
        <f t="shared" si="39"/>
        <v>-1313008.6354392562</v>
      </c>
      <c r="G104" s="203">
        <f t="shared" si="39"/>
        <v>-1288777.1987796589</v>
      </c>
      <c r="H104" s="203">
        <f t="shared" si="39"/>
        <v>-1229826.6096126682</v>
      </c>
      <c r="I104" s="203">
        <f t="shared" si="39"/>
        <v>233839.41998702037</v>
      </c>
      <c r="J104" s="203">
        <f t="shared" si="39"/>
        <v>461745.87853743532</v>
      </c>
      <c r="K104" s="203">
        <f t="shared" si="39"/>
        <v>745831.24855161062</v>
      </c>
      <c r="L104" s="203">
        <f t="shared" si="39"/>
        <v>978487.17425616784</v>
      </c>
      <c r="M104" s="203">
        <f t="shared" si="39"/>
        <v>1139357.9034536998</v>
      </c>
      <c r="N104" s="203">
        <f t="shared" si="39"/>
        <v>1261060.8869922813</v>
      </c>
      <c r="O104" s="203">
        <f t="shared" si="39"/>
        <v>1343598.5110915494</v>
      </c>
      <c r="P104" s="203">
        <f t="shared" si="39"/>
        <v>1386973.2216266324</v>
      </c>
      <c r="Q104" s="203">
        <f t="shared" si="39"/>
        <v>1391187.5256195371</v>
      </c>
      <c r="R104" s="203">
        <f t="shared" si="39"/>
        <v>1395507.1872122642</v>
      </c>
      <c r="S104" s="203">
        <f t="shared" si="39"/>
        <v>1399934.8403448097</v>
      </c>
      <c r="T104" s="203">
        <f t="shared" si="39"/>
        <v>1404473.1848056689</v>
      </c>
      <c r="U104" s="203">
        <f t="shared" si="39"/>
        <v>1409124.9878780495</v>
      </c>
      <c r="V104" s="203">
        <f t="shared" si="39"/>
        <v>1413893.0860272394</v>
      </c>
      <c r="W104" s="203">
        <f t="shared" si="39"/>
        <v>1418780.3866301593</v>
      </c>
      <c r="X104" s="203">
        <f t="shared" si="39"/>
        <v>1423789.8697481523</v>
      </c>
      <c r="Y104" s="203">
        <f t="shared" si="39"/>
        <v>1428924.5899440949</v>
      </c>
      <c r="Z104" s="203">
        <f t="shared" si="39"/>
        <v>1434187.678144936</v>
      </c>
      <c r="AA104" s="203">
        <f t="shared" si="39"/>
        <v>1439582.3435507983</v>
      </c>
      <c r="AB104" s="203">
        <f t="shared" si="39"/>
        <v>1445111.8755918071</v>
      </c>
      <c r="AC104" s="203">
        <f t="shared" si="39"/>
        <v>1218401.0619104453</v>
      </c>
      <c r="AD104" s="203">
        <f t="shared" si="39"/>
        <v>964079.35640467319</v>
      </c>
      <c r="AE104" s="203">
        <f t="shared" si="39"/>
        <v>732877.80594488024</v>
      </c>
      <c r="AF104" s="203">
        <f t="shared" si="39"/>
        <v>522694.57825415931</v>
      </c>
      <c r="AG104" s="203">
        <f t="shared" si="39"/>
        <v>331618.91671714041</v>
      </c>
      <c r="AH104" s="203">
        <f t="shared" si="39"/>
        <v>157913.76986530502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0.54528614741344106</v>
      </c>
      <c r="E108" s="215">
        <f t="shared" ref="E108:G108" si="40">(E102+E71+E70)/(E70+E71)</f>
        <v>0.52050041344010245</v>
      </c>
      <c r="F108" s="215">
        <f t="shared" si="40"/>
        <v>0.62059921444748811</v>
      </c>
      <c r="G108" s="215">
        <f t="shared" si="40"/>
        <v>0.66986690262659698</v>
      </c>
      <c r="H108" s="215">
        <f>(H102+H71+H70)/(H70+H71)</f>
        <v>0.70980214528415975</v>
      </c>
      <c r="I108" s="215">
        <f>(I102+I71+I70)/(I70+I71)</f>
        <v>0.74861641278971625</v>
      </c>
      <c r="J108" s="215">
        <f t="shared" ref="J108:N108" si="41">(J102+J71+J70)/(J70+J71)</f>
        <v>0.84369872550376579</v>
      </c>
      <c r="K108" s="215">
        <f t="shared" si="41"/>
        <v>0.95079361016523456</v>
      </c>
      <c r="L108" s="215">
        <f t="shared" si="41"/>
        <v>1.0726216332990062</v>
      </c>
      <c r="M108" s="215">
        <f t="shared" si="41"/>
        <v>1.2395652202030705</v>
      </c>
      <c r="N108" s="215">
        <f t="shared" si="41"/>
        <v>1.5521456525655788</v>
      </c>
      <c r="O108" s="215">
        <f>(O102+O71+O70)/(O70+O71)</f>
        <v>2.4363990717501975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0.9924912624573633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0.54528614741344106</v>
      </c>
      <c r="E110" s="215">
        <f t="shared" si="43"/>
        <v>0.52050041344010245</v>
      </c>
      <c r="F110" s="215">
        <f t="shared" si="43"/>
        <v>0.62059921444748811</v>
      </c>
      <c r="G110" s="215">
        <f t="shared" si="43"/>
        <v>0.66986690262659698</v>
      </c>
      <c r="H110" s="215">
        <f t="shared" si="43"/>
        <v>0.70980214528415975</v>
      </c>
      <c r="I110" s="215">
        <f t="shared" si="43"/>
        <v>0.74861641278971625</v>
      </c>
      <c r="J110" s="215">
        <f t="shared" si="43"/>
        <v>0.84369872550376579</v>
      </c>
      <c r="K110" s="215">
        <f t="shared" si="43"/>
        <v>0.95079361016523456</v>
      </c>
      <c r="L110" s="215">
        <f t="shared" si="43"/>
        <v>1.0726216332990062</v>
      </c>
      <c r="M110" s="215">
        <f t="shared" si="43"/>
        <v>1.2395652202030705</v>
      </c>
      <c r="N110" s="215">
        <f t="shared" si="43"/>
        <v>1.5521456525655788</v>
      </c>
      <c r="O110" s="215">
        <f t="shared" si="43"/>
        <v>2.4363990717501975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0.9924912624573633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0.54528614741344106</v>
      </c>
      <c r="E112" s="215">
        <f t="shared" si="44"/>
        <v>0.52050041344010245</v>
      </c>
      <c r="F112" s="215">
        <f t="shared" si="44"/>
        <v>0.62059921444748811</v>
      </c>
      <c r="G112" s="215">
        <f t="shared" si="44"/>
        <v>0.66986690262659698</v>
      </c>
      <c r="H112" s="215">
        <f t="shared" si="44"/>
        <v>0.70980214528415975</v>
      </c>
      <c r="I112" s="215">
        <f t="shared" si="44"/>
        <v>0.74861641278971625</v>
      </c>
      <c r="J112" s="215">
        <f t="shared" si="44"/>
        <v>0.84369872550376579</v>
      </c>
      <c r="K112" s="215">
        <f t="shared" si="44"/>
        <v>0.95079361016523456</v>
      </c>
      <c r="L112" s="215">
        <f t="shared" si="44"/>
        <v>1.0726216332990062</v>
      </c>
      <c r="M112" s="215">
        <f t="shared" si="44"/>
        <v>1.2395652202030705</v>
      </c>
      <c r="N112" s="215">
        <f t="shared" si="44"/>
        <v>1.5521456525655788</v>
      </c>
      <c r="O112" s="215">
        <f t="shared" si="44"/>
        <v>2.4363990717501975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0.9924912624573633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49" zoomScale="50" zoomScaleNormal="50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7" t="s">
        <v>13</v>
      </c>
      <c r="C20" s="110"/>
      <c r="D20" s="298" t="s">
        <v>1</v>
      </c>
      <c r="E20" s="299"/>
      <c r="F20" s="299"/>
      <c r="G20" s="299"/>
      <c r="H20" s="299"/>
      <c r="I20" s="300"/>
      <c r="J20" s="50"/>
    </row>
    <row r="21" spans="1:34" x14ac:dyDescent="0.25">
      <c r="B21" s="297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277294.94425265782</v>
      </c>
      <c r="E34" s="116">
        <f t="shared" ref="E34:AH34" si="9">E37-E38</f>
        <v>529381.25720961927</v>
      </c>
      <c r="F34" s="116">
        <f t="shared" si="9"/>
        <v>758550.63262503908</v>
      </c>
      <c r="G34" s="116">
        <f t="shared" si="9"/>
        <v>966886.42845723871</v>
      </c>
      <c r="H34" s="116">
        <f t="shared" si="9"/>
        <v>1156282.6064865112</v>
      </c>
      <c r="I34" s="116">
        <f t="shared" si="9"/>
        <v>1328460.9501494863</v>
      </c>
      <c r="J34" s="116">
        <f t="shared" si="9"/>
        <v>1328460.9501494863</v>
      </c>
      <c r="K34" s="116">
        <f t="shared" si="9"/>
        <v>1328460.9501494863</v>
      </c>
      <c r="L34" s="116">
        <f t="shared" si="9"/>
        <v>1328460.9501494863</v>
      </c>
      <c r="M34" s="116">
        <f t="shared" si="9"/>
        <v>1328460.9501494863</v>
      </c>
      <c r="N34" s="116">
        <f t="shared" si="9"/>
        <v>1328460.9501494863</v>
      </c>
      <c r="O34" s="116">
        <f t="shared" si="9"/>
        <v>1328460.9501494863</v>
      </c>
      <c r="P34" s="116">
        <f t="shared" si="9"/>
        <v>1328460.9501494863</v>
      </c>
      <c r="Q34" s="116">
        <f t="shared" si="9"/>
        <v>1328460.9501494863</v>
      </c>
      <c r="R34" s="116">
        <f t="shared" si="9"/>
        <v>1328460.9501494863</v>
      </c>
      <c r="S34" s="116">
        <f t="shared" si="9"/>
        <v>1328460.9501494863</v>
      </c>
      <c r="T34" s="116">
        <f t="shared" si="9"/>
        <v>1328460.9501494863</v>
      </c>
      <c r="U34" s="116">
        <f t="shared" si="9"/>
        <v>1328460.9501494863</v>
      </c>
      <c r="V34" s="116">
        <f t="shared" si="9"/>
        <v>1328460.9501494863</v>
      </c>
      <c r="W34" s="116">
        <f t="shared" si="9"/>
        <v>1328460.9501494863</v>
      </c>
      <c r="X34" s="116">
        <f t="shared" si="9"/>
        <v>1328460.9501494863</v>
      </c>
      <c r="Y34" s="116">
        <f t="shared" si="9"/>
        <v>1328460.9501494863</v>
      </c>
      <c r="Z34" s="116">
        <f t="shared" si="9"/>
        <v>1328460.9501494863</v>
      </c>
      <c r="AA34" s="116">
        <f t="shared" si="9"/>
        <v>1328460.9501494863</v>
      </c>
      <c r="AB34" s="116">
        <f t="shared" si="9"/>
        <v>1328460.9501494863</v>
      </c>
      <c r="AC34" s="116">
        <f t="shared" si="9"/>
        <v>1328460.9501494863</v>
      </c>
      <c r="AD34" s="116">
        <f t="shared" si="9"/>
        <v>1051166.0058968284</v>
      </c>
      <c r="AE34" s="116">
        <f t="shared" si="9"/>
        <v>799079.69293986692</v>
      </c>
      <c r="AF34" s="116">
        <f t="shared" si="9"/>
        <v>569910.31752444711</v>
      </c>
      <c r="AG34" s="116">
        <f t="shared" si="9"/>
        <v>361574.52169224748</v>
      </c>
      <c r="AH34" s="116">
        <f t="shared" si="9"/>
        <v>172178.34366297506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C28*Interventions!$G$13</f>
        <v>424728.99751507991</v>
      </c>
      <c r="E37" s="42">
        <f>D28*Interventions!$G$13</f>
        <v>810846.26798333426</v>
      </c>
      <c r="F37" s="42">
        <f>E28*Interventions!$G$13</f>
        <v>1161861.9684090202</v>
      </c>
      <c r="G37" s="42">
        <f>F28*Interventions!$G$13</f>
        <v>1480967.1506141892</v>
      </c>
      <c r="H37" s="42">
        <f>G28*Interventions!$G$13</f>
        <v>1771062.7708007065</v>
      </c>
      <c r="I37" s="42">
        <f>H28*Interventions!$G$13</f>
        <v>2034786.0618793585</v>
      </c>
      <c r="J37" s="42">
        <f>I28*Interventions!$G$13</f>
        <v>2034786.0618793585</v>
      </c>
      <c r="K37" s="42">
        <f>J28*Interventions!$G$13</f>
        <v>2034786.0618793585</v>
      </c>
      <c r="L37" s="42">
        <f>K28*Interventions!$G$13</f>
        <v>2034786.0618793585</v>
      </c>
      <c r="M37" s="42">
        <f>L28*Interventions!$G$13</f>
        <v>2034786.0618793585</v>
      </c>
      <c r="N37" s="42">
        <f>M28*Interventions!$G$13</f>
        <v>2034786.0618793585</v>
      </c>
      <c r="O37" s="42">
        <f>N28*Interventions!$G$13</f>
        <v>2034786.0618793585</v>
      </c>
      <c r="P37" s="42">
        <f>O28*Interventions!$G$13</f>
        <v>2034786.0618793585</v>
      </c>
      <c r="Q37" s="42">
        <f>P28*Interventions!$G$13</f>
        <v>2034786.0618793585</v>
      </c>
      <c r="R37" s="42">
        <f>Q28*Interventions!$G$13</f>
        <v>2034786.0618793585</v>
      </c>
      <c r="S37" s="42">
        <f>R28*Interventions!$G$13</f>
        <v>2034786.0618793585</v>
      </c>
      <c r="T37" s="42">
        <f>S28*Interventions!$G$13</f>
        <v>2034786.0618793585</v>
      </c>
      <c r="U37" s="42">
        <f>T28*Interventions!$G$13</f>
        <v>2034786.0618793585</v>
      </c>
      <c r="V37" s="42">
        <f>U28*Interventions!$G$13</f>
        <v>2034786.0618793585</v>
      </c>
      <c r="W37" s="42">
        <f>V28*Interventions!$G$13</f>
        <v>2034786.0618793585</v>
      </c>
      <c r="X37" s="42">
        <f>W28*Interventions!$G$13</f>
        <v>2034786.0618793585</v>
      </c>
      <c r="Y37" s="42">
        <f>X28*Interventions!$G$13</f>
        <v>2034786.0618793585</v>
      </c>
      <c r="Z37" s="42">
        <f>Y28*Interventions!$G$13</f>
        <v>2034786.0618793585</v>
      </c>
      <c r="AA37" s="42">
        <f>Z28*Interventions!$G$13</f>
        <v>2034786.0618793585</v>
      </c>
      <c r="AB37" s="42">
        <f>AA28*Interventions!$G$13</f>
        <v>2034786.0618793585</v>
      </c>
      <c r="AC37" s="42">
        <f>AB28*Interventions!$G$13</f>
        <v>2034786.0618793585</v>
      </c>
      <c r="AD37" s="42">
        <f>AC28*Interventions!$G$13</f>
        <v>1610057.0643642787</v>
      </c>
      <c r="AE37" s="42">
        <f>AD28*Interventions!$G$13</f>
        <v>1223939.7938960243</v>
      </c>
      <c r="AF37" s="42">
        <f>AE28*Interventions!$G$13</f>
        <v>872924.09347033838</v>
      </c>
      <c r="AG37" s="42">
        <f>AF28*Interventions!$G$13</f>
        <v>553818.91126516939</v>
      </c>
      <c r="AH37" s="42">
        <f>AG28*Interventions!$G$13</f>
        <v>263723.2910786522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C28*Interventions!$G$14</f>
        <v>147434.05326242212</v>
      </c>
      <c r="E38" s="42">
        <f>D28*Interventions!$G$14</f>
        <v>281465.01077371492</v>
      </c>
      <c r="F38" s="42">
        <f>E28*Interventions!$G$14</f>
        <v>403311.33578398114</v>
      </c>
      <c r="G38" s="42">
        <f>F28*Interventions!$G$14</f>
        <v>514080.72215695045</v>
      </c>
      <c r="H38" s="42">
        <f>G28*Interventions!$G$14</f>
        <v>614780.16431419528</v>
      </c>
      <c r="I38" s="42">
        <f>H28*Interventions!$G$14</f>
        <v>706325.1117298723</v>
      </c>
      <c r="J38" s="42">
        <f>I28*Interventions!$G$14</f>
        <v>706325.1117298723</v>
      </c>
      <c r="K38" s="42">
        <f>J28*Interventions!$G$14</f>
        <v>706325.1117298723</v>
      </c>
      <c r="L38" s="42">
        <f>K28*Interventions!$G$14</f>
        <v>706325.1117298723</v>
      </c>
      <c r="M38" s="42">
        <f>L28*Interventions!$G$14</f>
        <v>706325.1117298723</v>
      </c>
      <c r="N38" s="42">
        <f>M28*Interventions!$G$14</f>
        <v>706325.1117298723</v>
      </c>
      <c r="O38" s="42">
        <f>N28*Interventions!$G$14</f>
        <v>706325.1117298723</v>
      </c>
      <c r="P38" s="42">
        <f>O28*Interventions!$G$14</f>
        <v>706325.1117298723</v>
      </c>
      <c r="Q38" s="42">
        <f>P28*Interventions!$G$14</f>
        <v>706325.1117298723</v>
      </c>
      <c r="R38" s="42">
        <f>Q28*Interventions!$G$14</f>
        <v>706325.1117298723</v>
      </c>
      <c r="S38" s="42">
        <f>R28*Interventions!$G$14</f>
        <v>706325.1117298723</v>
      </c>
      <c r="T38" s="42">
        <f>S28*Interventions!$G$14</f>
        <v>706325.1117298723</v>
      </c>
      <c r="U38" s="42">
        <f>T28*Interventions!$G$14</f>
        <v>706325.1117298723</v>
      </c>
      <c r="V38" s="42">
        <f>U28*Interventions!$G$14</f>
        <v>706325.1117298723</v>
      </c>
      <c r="W38" s="42">
        <f>V28*Interventions!$G$14</f>
        <v>706325.1117298723</v>
      </c>
      <c r="X38" s="42">
        <f>W28*Interventions!$G$14</f>
        <v>706325.1117298723</v>
      </c>
      <c r="Y38" s="42">
        <f>X28*Interventions!$G$14</f>
        <v>706325.1117298723</v>
      </c>
      <c r="Z38" s="42">
        <f>Y28*Interventions!$G$14</f>
        <v>706325.1117298723</v>
      </c>
      <c r="AA38" s="42">
        <f>Z28*Interventions!$G$14</f>
        <v>706325.1117298723</v>
      </c>
      <c r="AB38" s="42">
        <f>AA28*Interventions!$G$14</f>
        <v>706325.1117298723</v>
      </c>
      <c r="AC38" s="42">
        <f>AB28*Interventions!$G$14</f>
        <v>706325.1117298723</v>
      </c>
      <c r="AD38" s="42">
        <f>AC28*Interventions!$G$14</f>
        <v>558891.05846745032</v>
      </c>
      <c r="AE38" s="42">
        <f>AD28*Interventions!$G$14</f>
        <v>424860.10095615743</v>
      </c>
      <c r="AF38" s="42">
        <f>AE28*Interventions!$G$14</f>
        <v>303013.77594589122</v>
      </c>
      <c r="AG38" s="42">
        <f>AF28*Interventions!$G$14</f>
        <v>192244.38957292194</v>
      </c>
      <c r="AH38" s="42">
        <f>AG28*Interventions!$G$14</f>
        <v>91544.947415677147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450731.57583657932</v>
      </c>
      <c r="E40" s="116">
        <f t="shared" si="10"/>
        <v>861736.25712252734</v>
      </c>
      <c r="F40" s="116">
        <f t="shared" si="10"/>
        <v>1236616.2549940022</v>
      </c>
      <c r="G40" s="116">
        <f t="shared" si="10"/>
        <v>1578648.8379778485</v>
      </c>
      <c r="H40" s="116">
        <f t="shared" si="10"/>
        <v>1890815.7470355709</v>
      </c>
      <c r="I40" s="116">
        <f t="shared" si="10"/>
        <v>2175829.9462328944</v>
      </c>
      <c r="J40" s="116">
        <f t="shared" si="10"/>
        <v>2179375.2936721984</v>
      </c>
      <c r="K40" s="116">
        <f t="shared" si="10"/>
        <v>2183009.2747974847</v>
      </c>
      <c r="L40" s="116">
        <f t="shared" si="10"/>
        <v>2186734.1054509035</v>
      </c>
      <c r="M40" s="116">
        <f t="shared" si="10"/>
        <v>2190552.0568706575</v>
      </c>
      <c r="N40" s="116">
        <f t="shared" si="10"/>
        <v>2194465.4570759055</v>
      </c>
      <c r="O40" s="116">
        <f t="shared" si="10"/>
        <v>2198476.6922862846</v>
      </c>
      <c r="P40" s="116">
        <f t="shared" si="10"/>
        <v>2202588.2083769236</v>
      </c>
      <c r="Q40" s="116">
        <f t="shared" si="10"/>
        <v>2206802.5123698283</v>
      </c>
      <c r="R40" s="116">
        <f t="shared" si="10"/>
        <v>2211122.1739625554</v>
      </c>
      <c r="S40" s="116">
        <f t="shared" si="10"/>
        <v>2215549.8270951007</v>
      </c>
      <c r="T40" s="116">
        <f t="shared" si="10"/>
        <v>2220088.1715559601</v>
      </c>
      <c r="U40" s="116">
        <f t="shared" si="10"/>
        <v>2224739.9746283405</v>
      </c>
      <c r="V40" s="116">
        <f t="shared" si="10"/>
        <v>2229508.0727775306</v>
      </c>
      <c r="W40" s="116">
        <f t="shared" si="10"/>
        <v>2234395.3733804505</v>
      </c>
      <c r="X40" s="116">
        <f t="shared" si="10"/>
        <v>2239404.8564984435</v>
      </c>
      <c r="Y40" s="116">
        <f t="shared" si="10"/>
        <v>2244539.5766943861</v>
      </c>
      <c r="Z40" s="116">
        <f t="shared" si="10"/>
        <v>2249802.6648952272</v>
      </c>
      <c r="AA40" s="116">
        <f t="shared" si="10"/>
        <v>2255197.3303010892</v>
      </c>
      <c r="AB40" s="116">
        <f t="shared" si="10"/>
        <v>2260726.8623420983</v>
      </c>
      <c r="AC40" s="116">
        <f t="shared" si="10"/>
        <v>2034016.0486607365</v>
      </c>
      <c r="AD40" s="116">
        <f t="shared" si="10"/>
        <v>1609447.7790710861</v>
      </c>
      <c r="AE40" s="116">
        <f t="shared" si="10"/>
        <v>1223476.6248986768</v>
      </c>
      <c r="AF40" s="116">
        <f t="shared" si="10"/>
        <v>872593.75746921333</v>
      </c>
      <c r="AG40" s="116">
        <f t="shared" si="10"/>
        <v>553609.33253333787</v>
      </c>
      <c r="AH40" s="116">
        <f t="shared" si="10"/>
        <v>263623.49168254196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-917323.97971897619</v>
      </c>
      <c r="E42" s="31">
        <f t="shared" si="11"/>
        <v>-506319.29843302816</v>
      </c>
      <c r="F42" s="31">
        <f t="shared" si="11"/>
        <v>-131439.30056155333</v>
      </c>
      <c r="G42" s="31">
        <f t="shared" si="11"/>
        <v>210593.28242229298</v>
      </c>
      <c r="H42" s="31">
        <f t="shared" si="11"/>
        <v>522760.1914800154</v>
      </c>
      <c r="I42" s="31">
        <f t="shared" si="11"/>
        <v>1580006.0866536871</v>
      </c>
      <c r="J42" s="31">
        <f t="shared" si="11"/>
        <v>1583551.4340929911</v>
      </c>
      <c r="K42" s="31">
        <f t="shared" si="11"/>
        <v>1587185.4152182774</v>
      </c>
      <c r="L42" s="31">
        <f t="shared" si="11"/>
        <v>1590910.2458716962</v>
      </c>
      <c r="M42" s="31">
        <f t="shared" si="11"/>
        <v>1594728.1972914501</v>
      </c>
      <c r="N42" s="31">
        <f t="shared" si="11"/>
        <v>1598641.5974966981</v>
      </c>
      <c r="O42" s="31">
        <f t="shared" si="11"/>
        <v>1602652.8327070773</v>
      </c>
      <c r="P42" s="31">
        <f t="shared" si="11"/>
        <v>1606764.3487977162</v>
      </c>
      <c r="Q42" s="31">
        <f t="shared" si="11"/>
        <v>1610978.6527906209</v>
      </c>
      <c r="R42" s="31">
        <f t="shared" si="11"/>
        <v>1615298.314383348</v>
      </c>
      <c r="S42" s="31">
        <f t="shared" si="11"/>
        <v>1619725.9675158933</v>
      </c>
      <c r="T42" s="31">
        <f t="shared" si="11"/>
        <v>1624264.3119767527</v>
      </c>
      <c r="U42" s="31">
        <f t="shared" si="11"/>
        <v>1628916.1150491331</v>
      </c>
      <c r="V42" s="31">
        <f t="shared" si="11"/>
        <v>1633684.2131983233</v>
      </c>
      <c r="W42" s="31">
        <f t="shared" si="11"/>
        <v>1638571.5138012432</v>
      </c>
      <c r="X42" s="31">
        <f t="shared" si="11"/>
        <v>1643580.9969192361</v>
      </c>
      <c r="Y42" s="31">
        <f t="shared" si="11"/>
        <v>1648715.7171151787</v>
      </c>
      <c r="Z42" s="31">
        <f t="shared" si="11"/>
        <v>1653978.8053160198</v>
      </c>
      <c r="AA42" s="31">
        <f t="shared" si="11"/>
        <v>1659373.4707218818</v>
      </c>
      <c r="AB42" s="31">
        <f t="shared" si="11"/>
        <v>1664903.0027628909</v>
      </c>
      <c r="AC42" s="31">
        <f t="shared" si="11"/>
        <v>1438192.1890815292</v>
      </c>
      <c r="AD42" s="31">
        <f t="shared" si="11"/>
        <v>1137992.6063605656</v>
      </c>
      <c r="AE42" s="31">
        <f t="shared" si="11"/>
        <v>865083.89479605341</v>
      </c>
      <c r="AF42" s="31">
        <f t="shared" si="11"/>
        <v>616985.06610104197</v>
      </c>
      <c r="AG42" s="31">
        <f t="shared" si="11"/>
        <v>391440.67637830466</v>
      </c>
      <c r="AH42" s="31">
        <f t="shared" si="11"/>
        <v>186400.32208490709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-1090760.6113028978</v>
      </c>
      <c r="E43" s="31">
        <f t="shared" si="12"/>
        <v>-838674.29834593623</v>
      </c>
      <c r="F43" s="31">
        <f t="shared" si="12"/>
        <v>-609504.92293051642</v>
      </c>
      <c r="G43" s="31">
        <f t="shared" si="12"/>
        <v>-401169.12709831679</v>
      </c>
      <c r="H43" s="31">
        <f t="shared" si="12"/>
        <v>-211772.94906904432</v>
      </c>
      <c r="I43" s="31">
        <f t="shared" si="12"/>
        <v>732637.09057027893</v>
      </c>
      <c r="J43" s="31">
        <f t="shared" si="12"/>
        <v>732637.09057027893</v>
      </c>
      <c r="K43" s="31">
        <f t="shared" si="12"/>
        <v>732637.09057027893</v>
      </c>
      <c r="L43" s="31">
        <f t="shared" si="12"/>
        <v>732637.09057027893</v>
      </c>
      <c r="M43" s="31">
        <f t="shared" si="12"/>
        <v>732637.09057027893</v>
      </c>
      <c r="N43" s="31">
        <f t="shared" si="12"/>
        <v>732637.09057027893</v>
      </c>
      <c r="O43" s="31">
        <f t="shared" si="12"/>
        <v>732637.09057027893</v>
      </c>
      <c r="P43" s="31">
        <f t="shared" si="12"/>
        <v>732637.09057027893</v>
      </c>
      <c r="Q43" s="31">
        <f t="shared" si="12"/>
        <v>732637.09057027893</v>
      </c>
      <c r="R43" s="31">
        <f t="shared" si="12"/>
        <v>732637.09057027893</v>
      </c>
      <c r="S43" s="31">
        <f t="shared" si="12"/>
        <v>732637.09057027893</v>
      </c>
      <c r="T43" s="31">
        <f t="shared" si="12"/>
        <v>732637.09057027893</v>
      </c>
      <c r="U43" s="31">
        <f t="shared" si="12"/>
        <v>732637.09057027893</v>
      </c>
      <c r="V43" s="31">
        <f t="shared" si="12"/>
        <v>732637.09057027893</v>
      </c>
      <c r="W43" s="31">
        <f t="shared" si="12"/>
        <v>732637.09057027893</v>
      </c>
      <c r="X43" s="31">
        <f t="shared" si="12"/>
        <v>732637.09057027893</v>
      </c>
      <c r="Y43" s="31">
        <f t="shared" si="12"/>
        <v>732637.09057027893</v>
      </c>
      <c r="Z43" s="31">
        <f t="shared" si="12"/>
        <v>732637.09057027893</v>
      </c>
      <c r="AA43" s="31">
        <f t="shared" si="12"/>
        <v>732637.09057027893</v>
      </c>
      <c r="AB43" s="31">
        <f t="shared" si="12"/>
        <v>732637.09057027893</v>
      </c>
      <c r="AC43" s="31">
        <f t="shared" si="12"/>
        <v>732637.09057027893</v>
      </c>
      <c r="AD43" s="31">
        <f t="shared" si="12"/>
        <v>579710.83318630792</v>
      </c>
      <c r="AE43" s="31">
        <f t="shared" si="12"/>
        <v>440686.96283724357</v>
      </c>
      <c r="AF43" s="31">
        <f t="shared" si="12"/>
        <v>314301.62615627574</v>
      </c>
      <c r="AG43" s="31">
        <f t="shared" si="12"/>
        <v>199405.86553721427</v>
      </c>
      <c r="AH43" s="31">
        <f t="shared" si="12"/>
        <v>94955.174065340179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1197048.611111111</v>
      </c>
      <c r="E45" s="31">
        <f t="shared" si="13"/>
        <v>1047417.5347222221</v>
      </c>
      <c r="F45" s="31">
        <f t="shared" si="13"/>
        <v>916490.34288194438</v>
      </c>
      <c r="G45" s="31">
        <f t="shared" si="13"/>
        <v>801929.05002170138</v>
      </c>
      <c r="H45" s="31">
        <f t="shared" si="13"/>
        <v>701687.91876898869</v>
      </c>
      <c r="I45" s="31">
        <f t="shared" si="13"/>
        <v>267402.95889142674</v>
      </c>
      <c r="J45" s="31">
        <f t="shared" si="13"/>
        <v>233977.5890299984</v>
      </c>
      <c r="K45" s="31">
        <f t="shared" si="13"/>
        <v>204730.39040124859</v>
      </c>
      <c r="L45" s="31">
        <f t="shared" si="13"/>
        <v>179139.09160109251</v>
      </c>
      <c r="M45" s="31">
        <f t="shared" si="13"/>
        <v>156746.70515095594</v>
      </c>
      <c r="N45" s="31">
        <f t="shared" si="13"/>
        <v>137153.36700708646</v>
      </c>
      <c r="O45" s="31">
        <f t="shared" si="13"/>
        <v>120009.19613120065</v>
      </c>
      <c r="P45" s="31">
        <f t="shared" si="13"/>
        <v>105008.04661480057</v>
      </c>
      <c r="Q45" s="31">
        <f t="shared" si="13"/>
        <v>91882.040787950493</v>
      </c>
      <c r="R45" s="31">
        <f t="shared" si="13"/>
        <v>80396.785689456679</v>
      </c>
      <c r="S45" s="31">
        <f t="shared" si="13"/>
        <v>70347.187478274602</v>
      </c>
      <c r="T45" s="31">
        <f t="shared" si="13"/>
        <v>61553.789043490273</v>
      </c>
      <c r="U45" s="31">
        <f t="shared" si="13"/>
        <v>53859.565413053992</v>
      </c>
      <c r="V45" s="31">
        <f t="shared" si="13"/>
        <v>47127.119736422246</v>
      </c>
      <c r="W45" s="31">
        <f t="shared" si="13"/>
        <v>41236.229769369464</v>
      </c>
      <c r="X45" s="31">
        <f t="shared" si="13"/>
        <v>36081.70104819828</v>
      </c>
      <c r="Y45" s="31">
        <f t="shared" si="13"/>
        <v>31571.488417173496</v>
      </c>
      <c r="Z45" s="31">
        <f t="shared" si="13"/>
        <v>27625.052365026804</v>
      </c>
      <c r="AA45" s="31">
        <f t="shared" si="13"/>
        <v>24171.920819398456</v>
      </c>
      <c r="AB45" s="31">
        <f t="shared" si="13"/>
        <v>21150.430716973649</v>
      </c>
      <c r="AC45" s="31">
        <f t="shared" si="13"/>
        <v>18506.626877351944</v>
      </c>
      <c r="AD45" s="31">
        <f t="shared" si="13"/>
        <v>12813.206833977636</v>
      </c>
      <c r="AE45" s="31">
        <f t="shared" si="13"/>
        <v>8522.8466858739303</v>
      </c>
      <c r="AF45" s="31">
        <f t="shared" si="13"/>
        <v>5318.7448209356544</v>
      </c>
      <c r="AG45" s="31">
        <f t="shared" si="13"/>
        <v>2952.626467815488</v>
      </c>
      <c r="AH45" s="31">
        <f t="shared" si="13"/>
        <v>1230.2610282564538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242633.07622107561</v>
      </c>
      <c r="E46" s="31">
        <f t="shared" si="14"/>
        <v>405307.52505111473</v>
      </c>
      <c r="F46" s="31">
        <f t="shared" si="14"/>
        <v>508169.66209060233</v>
      </c>
      <c r="G46" s="31">
        <f t="shared" si="14"/>
        <v>566771.07293111086</v>
      </c>
      <c r="H46" s="31">
        <f t="shared" si="14"/>
        <v>593067.68088436255</v>
      </c>
      <c r="I46" s="31">
        <f t="shared" si="14"/>
        <v>596207.05537466775</v>
      </c>
      <c r="J46" s="31">
        <f t="shared" si="14"/>
        <v>521681.17345283431</v>
      </c>
      <c r="K46" s="31">
        <f t="shared" si="14"/>
        <v>456471.02677123004</v>
      </c>
      <c r="L46" s="31">
        <f t="shared" si="14"/>
        <v>399412.14842482627</v>
      </c>
      <c r="M46" s="31">
        <f t="shared" si="14"/>
        <v>349485.62987172301</v>
      </c>
      <c r="N46" s="31">
        <f t="shared" si="14"/>
        <v>305799.9261377576</v>
      </c>
      <c r="O46" s="31">
        <f t="shared" si="14"/>
        <v>267574.93537053792</v>
      </c>
      <c r="P46" s="31">
        <f t="shared" si="14"/>
        <v>234128.06844922068</v>
      </c>
      <c r="Q46" s="31">
        <f t="shared" si="14"/>
        <v>204862.0598930681</v>
      </c>
      <c r="R46" s="31">
        <f t="shared" si="14"/>
        <v>179254.30240643458</v>
      </c>
      <c r="S46" s="31">
        <f t="shared" si="14"/>
        <v>156847.51460563025</v>
      </c>
      <c r="T46" s="31">
        <f t="shared" si="14"/>
        <v>137241.57527992647</v>
      </c>
      <c r="U46" s="31">
        <f t="shared" si="14"/>
        <v>120086.37836993567</v>
      </c>
      <c r="V46" s="31">
        <f t="shared" si="14"/>
        <v>105075.58107369371</v>
      </c>
      <c r="W46" s="31">
        <f t="shared" si="14"/>
        <v>91941.133439482001</v>
      </c>
      <c r="X46" s="31">
        <f t="shared" si="14"/>
        <v>80448.491759546756</v>
      </c>
      <c r="Y46" s="31">
        <f t="shared" si="14"/>
        <v>70392.430289603406</v>
      </c>
      <c r="Z46" s="31">
        <f t="shared" si="14"/>
        <v>61593.376503402971</v>
      </c>
      <c r="AA46" s="31">
        <f t="shared" si="14"/>
        <v>53894.204440477602</v>
      </c>
      <c r="AB46" s="31">
        <f t="shared" si="14"/>
        <v>47157.428885417903</v>
      </c>
      <c r="AC46" s="31">
        <f t="shared" si="14"/>
        <v>41262.750274740669</v>
      </c>
      <c r="AD46" s="31">
        <f t="shared" si="14"/>
        <v>28568.585583580469</v>
      </c>
      <c r="AE46" s="31">
        <f t="shared" si="14"/>
        <v>19002.711664300728</v>
      </c>
      <c r="AF46" s="31">
        <f t="shared" si="14"/>
        <v>11858.781223385256</v>
      </c>
      <c r="AG46" s="31">
        <f t="shared" si="14"/>
        <v>6583.23579999106</v>
      </c>
      <c r="AH46" s="31">
        <f t="shared" si="14"/>
        <v>2743.0149166629431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-780978.90330611391</v>
      </c>
      <c r="E48" s="31">
        <f>E47+E46-E45</f>
        <v>-309755.00975819922</v>
      </c>
      <c r="F48" s="31">
        <f t="shared" ref="F48:AH48" si="16">F47+F46-F45</f>
        <v>69744.941577620921</v>
      </c>
      <c r="G48" s="31">
        <f t="shared" si="16"/>
        <v>376604.43243001925</v>
      </c>
      <c r="H48" s="31">
        <f t="shared" si="16"/>
        <v>625912.90266443347</v>
      </c>
      <c r="I48" s="31">
        <f t="shared" si="16"/>
        <v>1176173.092566649</v>
      </c>
      <c r="J48" s="31">
        <f t="shared" si="16"/>
        <v>1138617.9279455477</v>
      </c>
      <c r="K48" s="31">
        <f t="shared" si="16"/>
        <v>1106288.96101798</v>
      </c>
      <c r="L48" s="31">
        <f t="shared" si="16"/>
        <v>1078546.2121251507</v>
      </c>
      <c r="M48" s="31">
        <f t="shared" si="16"/>
        <v>1054830.0314419381</v>
      </c>
      <c r="N48" s="31">
        <f t="shared" si="16"/>
        <v>1034651.0660570902</v>
      </c>
      <c r="O48" s="31">
        <f t="shared" si="16"/>
        <v>1017581.4813761356</v>
      </c>
      <c r="P48" s="31">
        <f t="shared" si="16"/>
        <v>1003247.2800618573</v>
      </c>
      <c r="Q48" s="31">
        <f t="shared" si="16"/>
        <v>991321.58132545941</v>
      </c>
      <c r="R48" s="31">
        <f t="shared" si="16"/>
        <v>981518.7405300471</v>
      </c>
      <c r="S48" s="31">
        <f t="shared" si="16"/>
        <v>973589.2040729702</v>
      </c>
      <c r="T48" s="31">
        <f t="shared" si="16"/>
        <v>967315.00764290988</v>
      </c>
      <c r="U48" s="31">
        <f t="shared" si="16"/>
        <v>962505.83743573586</v>
      </c>
      <c r="V48" s="31">
        <f t="shared" si="16"/>
        <v>958995.58396531583</v>
      </c>
      <c r="W48" s="31">
        <f t="shared" si="16"/>
        <v>956639.32690107659</v>
      </c>
      <c r="X48" s="31">
        <f t="shared" si="16"/>
        <v>955310.69706030551</v>
      </c>
      <c r="Y48" s="31">
        <f t="shared" si="16"/>
        <v>954899.56841732946</v>
      </c>
      <c r="Z48" s="31">
        <f t="shared" si="16"/>
        <v>955310.03888411704</v>
      </c>
      <c r="AA48" s="31">
        <f t="shared" si="16"/>
        <v>956458.66377268231</v>
      </c>
      <c r="AB48" s="31">
        <f t="shared" si="16"/>
        <v>958272.9103610561</v>
      </c>
      <c r="AC48" s="31">
        <f t="shared" si="16"/>
        <v>728311.22190863895</v>
      </c>
      <c r="AD48" s="31">
        <f t="shared" si="16"/>
        <v>574037.15192386042</v>
      </c>
      <c r="AE48" s="31">
        <f t="shared" si="16"/>
        <v>434876.79693723656</v>
      </c>
      <c r="AF48" s="31">
        <f t="shared" si="16"/>
        <v>309223.47634721588</v>
      </c>
      <c r="AG48" s="31">
        <f t="shared" si="16"/>
        <v>195665.420173266</v>
      </c>
      <c r="AH48" s="31">
        <f t="shared" si="16"/>
        <v>92957.901907973384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4366902.2240747688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-761508.13703551225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0.62989858388651743</v>
      </c>
      <c r="F53" s="32">
        <f t="shared" si="17"/>
        <v>0.90392254172150421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3.6765094610640561</v>
      </c>
      <c r="N53" s="32">
        <f t="shared" si="17"/>
        <v>3.6830775098964943</v>
      </c>
      <c r="O53" s="32">
        <f t="shared" si="17"/>
        <v>3.689809759949743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3.7110332834340181</v>
      </c>
      <c r="S53" s="32">
        <f t="shared" si="17"/>
        <v>3.7184644278257051</v>
      </c>
      <c r="T53" s="32">
        <f t="shared" si="17"/>
        <v>3.7260813508271853</v>
      </c>
      <c r="U53" s="32">
        <f t="shared" si="17"/>
        <v>3.7338886969037013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3.7585014773997019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3.7850067499710267</v>
      </c>
      <c r="AB53" s="32">
        <f t="shared" si="17"/>
        <v>3.7942872310261397</v>
      </c>
      <c r="AC53" s="32">
        <f t="shared" si="17"/>
        <v>3.413787507766529</v>
      </c>
      <c r="AD53" s="32">
        <f t="shared" si="17"/>
        <v>3.4137875077665285</v>
      </c>
      <c r="AE53" s="32">
        <f t="shared" si="17"/>
        <v>3.413787507766529</v>
      </c>
      <c r="AF53" s="32">
        <f t="shared" si="17"/>
        <v>3.4137875077665281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1.4302517201144997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0.34757962537444287</v>
      </c>
      <c r="E55" s="32">
        <f t="shared" si="18"/>
        <v>0.70426787838686788</v>
      </c>
      <c r="F55" s="32">
        <f t="shared" si="18"/>
        <v>1.0761000288975275</v>
      </c>
      <c r="G55" s="32">
        <f t="shared" si="18"/>
        <v>1.4696231323953506</v>
      </c>
      <c r="H55" s="32">
        <f t="shared" si="18"/>
        <v>1.8920103737321121</v>
      </c>
      <c r="I55" s="32">
        <f>(XNPV($B$14,I47,I$22)+XNPV($B$14,I46,I$22))/(XNPV($B$14,I45,I$22))</f>
        <v>5.3985044048978112</v>
      </c>
      <c r="J55" s="32">
        <f t="shared" si="18"/>
        <v>5.8663546481777153</v>
      </c>
      <c r="K55" s="32">
        <f t="shared" si="18"/>
        <v>6.4036382134072909</v>
      </c>
      <c r="L55" s="32">
        <f t="shared" si="18"/>
        <v>7.0207194447924346</v>
      </c>
      <c r="M55" s="32">
        <f t="shared" si="18"/>
        <v>7.7295196439764222</v>
      </c>
      <c r="N55" s="32">
        <f t="shared" si="18"/>
        <v>8.5437525788457798</v>
      </c>
      <c r="O55" s="32">
        <f t="shared" si="18"/>
        <v>9.4791958798195726</v>
      </c>
      <c r="P55" s="32">
        <f t="shared" si="18"/>
        <v>10.554003834982801</v>
      </c>
      <c r="Q55" s="32">
        <f t="shared" si="18"/>
        <v>11.789067948689516</v>
      </c>
      <c r="R55" s="32">
        <f t="shared" si="18"/>
        <v>13.208432614722859</v>
      </c>
      <c r="S55" s="32">
        <f t="shared" si="18"/>
        <v>14.83977439572328</v>
      </c>
      <c r="T55" s="32">
        <f t="shared" si="18"/>
        <v>16.714954719675539</v>
      </c>
      <c r="U55" s="32">
        <f t="shared" si="18"/>
        <v>18.870657329931824</v>
      </c>
      <c r="V55" s="32">
        <f t="shared" si="18"/>
        <v>21.349123590172539</v>
      </c>
      <c r="W55" s="32">
        <f t="shared" si="18"/>
        <v>24.199000787692633</v>
      </c>
      <c r="X55" s="32">
        <f t="shared" si="18"/>
        <v>27.476320941304635</v>
      </c>
      <c r="Y55" s="32">
        <f t="shared" si="18"/>
        <v>31.245630354820594</v>
      </c>
      <c r="Z55" s="32">
        <f t="shared" si="18"/>
        <v>35.581293322489238</v>
      </c>
      <c r="AA55" s="32">
        <f t="shared" si="18"/>
        <v>40.568997057325497</v>
      </c>
      <c r="AB55" s="32">
        <f t="shared" si="18"/>
        <v>46.307489156333006</v>
      </c>
      <c r="AC55" s="32">
        <f t="shared" si="18"/>
        <v>40.354077149517302</v>
      </c>
      <c r="AD55" s="32">
        <f t="shared" si="18"/>
        <v>45.800428133388728</v>
      </c>
      <c r="AE55" s="32">
        <f t="shared" si="18"/>
        <v>52.024829257813224</v>
      </c>
      <c r="AF55" s="32">
        <f t="shared" si="18"/>
        <v>59.138430542869777</v>
      </c>
      <c r="AG55" s="32">
        <f t="shared" si="18"/>
        <v>67.268260582934417</v>
      </c>
      <c r="AH55" s="32">
        <f t="shared" si="18"/>
        <v>76.559494914436868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1.4899181173350073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0.20269275112884635</v>
      </c>
      <c r="E57" s="32">
        <f t="shared" si="19"/>
        <v>0.38695888851870647</v>
      </c>
      <c r="F57" s="32">
        <f t="shared" si="19"/>
        <v>0.55447355887312499</v>
      </c>
      <c r="G57" s="32">
        <f t="shared" si="19"/>
        <v>0.70675962283168714</v>
      </c>
      <c r="H57" s="32">
        <f t="shared" si="19"/>
        <v>0.84520149915765286</v>
      </c>
      <c r="I57" s="32">
        <f t="shared" si="19"/>
        <v>2.2296202624173089</v>
      </c>
      <c r="J57" s="32">
        <f t="shared" si="19"/>
        <v>2.2296202624173089</v>
      </c>
      <c r="K57" s="32">
        <f t="shared" si="19"/>
        <v>2.2296202624173094</v>
      </c>
      <c r="L57" s="32">
        <f t="shared" si="19"/>
        <v>2.2296202624173089</v>
      </c>
      <c r="M57" s="32">
        <f t="shared" si="19"/>
        <v>2.2296202624173094</v>
      </c>
      <c r="N57" s="32">
        <f t="shared" si="19"/>
        <v>2.2296202624173089</v>
      </c>
      <c r="O57" s="32">
        <f t="shared" si="19"/>
        <v>2.2296202624173094</v>
      </c>
      <c r="P57" s="32">
        <f t="shared" si="19"/>
        <v>2.2296202624173094</v>
      </c>
      <c r="Q57" s="32">
        <f t="shared" si="19"/>
        <v>2.2296202624173094</v>
      </c>
      <c r="R57" s="32">
        <f t="shared" si="19"/>
        <v>2.2296202624173094</v>
      </c>
      <c r="S57" s="32">
        <f t="shared" si="19"/>
        <v>2.2296202624173089</v>
      </c>
      <c r="T57" s="32">
        <f t="shared" si="19"/>
        <v>2.2296202624173094</v>
      </c>
      <c r="U57" s="32">
        <f t="shared" si="19"/>
        <v>2.2296202624173094</v>
      </c>
      <c r="V57" s="32">
        <f t="shared" si="19"/>
        <v>2.2296202624173089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2.2296202624173089</v>
      </c>
      <c r="AB57" s="32">
        <f t="shared" si="19"/>
        <v>2.2296202624173089</v>
      </c>
      <c r="AC57" s="32">
        <f t="shared" si="19"/>
        <v>2.2296202624173094</v>
      </c>
      <c r="AD57" s="32">
        <f t="shared" si="19"/>
        <v>2.2296202624173085</v>
      </c>
      <c r="AE57" s="32">
        <f t="shared" si="19"/>
        <v>2.2296202624173094</v>
      </c>
      <c r="AF57" s="32">
        <f t="shared" si="19"/>
        <v>2.2296202624173089</v>
      </c>
      <c r="AG57" s="32">
        <f t="shared" si="19"/>
        <v>2.2296202624173089</v>
      </c>
      <c r="AH57" s="32">
        <f t="shared" si="19"/>
        <v>2.2296202624173094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0.53746243810175831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1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2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0.68114222627164223</v>
      </c>
      <c r="F65" s="121">
        <f>(SUM($D$34:G34)+SUM($D$30:G30))/SUM($C$25:F25)</f>
        <v>0.86531522013091333</v>
      </c>
      <c r="G65" s="121">
        <f>(SUM($D$34:H34)+SUM($D$30:H30))/SUM($C$25:G25)</f>
        <v>1.0550328972199099</v>
      </c>
      <c r="H65" s="121">
        <f>(SUM($D$34:I34)+SUM($D$30:I30))/SUM($C$25:H25)</f>
        <v>1.2502747227383906</v>
      </c>
      <c r="I65" s="121">
        <f>(SUM($D$34:J34)+SUM($D$30:J30))/SUM($C$25:I25)</f>
        <v>1.5827975371778724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3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2"/>
      <c r="B67" s="28" t="s">
        <v>69</v>
      </c>
      <c r="C67" s="131">
        <f>D34/C25</f>
        <v>0.20269275112884633</v>
      </c>
      <c r="D67" s="32">
        <f>SUM($D$34:E34)/SUM($C$25:D25)</f>
        <v>0.30886514457728959</v>
      </c>
      <c r="E67" s="32">
        <f>SUM($D$34:F34)/SUM($C$25:E25)</f>
        <v>0.41824516320544419</v>
      </c>
      <c r="F67" s="32">
        <f>SUM($D$34:G34)/SUM($C$25:F25)</f>
        <v>0.53081829287222537</v>
      </c>
      <c r="G67" s="32">
        <f>SUM($D$34:H34)/SUM($C$25:G25)</f>
        <v>0.64656434486883385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</v>
      </c>
      <c r="L67" s="32">
        <f>SUM($D$34:M34)/SUM($C$25:L25)</f>
        <v>1.5762285895387114</v>
      </c>
      <c r="M67" s="32">
        <f>SUM($D$34:N34)/SUM($C$25:M25)</f>
        <v>1.7789213406675577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2.3869995940540965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171006.94444444444</v>
      </c>
      <c r="E71" s="159">
        <f t="shared" si="20"/>
        <v>342013.88888888888</v>
      </c>
      <c r="F71" s="159">
        <f t="shared" si="20"/>
        <v>513020.83333333331</v>
      </c>
      <c r="G71" s="159">
        <f t="shared" si="20"/>
        <v>649826.38888888888</v>
      </c>
      <c r="H71" s="159">
        <f t="shared" si="20"/>
        <v>752430.5555555555</v>
      </c>
      <c r="I71" s="159">
        <f t="shared" si="20"/>
        <v>820833.33333333326</v>
      </c>
      <c r="J71" s="159">
        <f t="shared" si="20"/>
        <v>684027.77777777775</v>
      </c>
      <c r="K71" s="159">
        <f t="shared" si="20"/>
        <v>513020.83333333331</v>
      </c>
      <c r="L71" s="159">
        <f t="shared" si="20"/>
        <v>342013.88888888888</v>
      </c>
      <c r="M71" s="159">
        <f t="shared" si="20"/>
        <v>205208.33333333331</v>
      </c>
      <c r="N71" s="159">
        <f t="shared" si="20"/>
        <v>102604.16666666664</v>
      </c>
      <c r="O71" s="159">
        <f t="shared" si="20"/>
        <v>34201.388888888876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171006.94444444444</v>
      </c>
      <c r="E77" s="181">
        <f>($C$72-SUM($C$76:D76))*$B$14</f>
        <v>171006.94444444444</v>
      </c>
      <c r="F77" s="181">
        <f>($C$72-SUM($C$76:E76))*$B$14</f>
        <v>171006.94444444444</v>
      </c>
      <c r="G77" s="181">
        <f>($C$72-SUM($C$76:F76))*$B$14</f>
        <v>136805.55555555556</v>
      </c>
      <c r="H77" s="181">
        <f>($C$72-SUM($C$76:G76))*$B$14</f>
        <v>102604.16666666666</v>
      </c>
      <c r="I77" s="181">
        <f>($C$72-SUM($C$76:H76))*$B$14</f>
        <v>68402.777777777766</v>
      </c>
      <c r="J77" s="181">
        <f>($C$72-SUM($C$76:I76))*$B$14</f>
        <v>34201.388888888876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171006.94444444444</v>
      </c>
      <c r="F80" s="181">
        <f>($D$72-SUM($C$79:E79))*$B$14</f>
        <v>171006.94444444444</v>
      </c>
      <c r="G80" s="181">
        <f>($D$72-SUM($C$79:F79))*$B$14</f>
        <v>171006.94444444444</v>
      </c>
      <c r="H80" s="181">
        <f>($D$72-SUM($C$79:G79))*$B$14</f>
        <v>136805.55555555556</v>
      </c>
      <c r="I80" s="181">
        <f>($D$72-SUM($C$79:H79))*$B$14</f>
        <v>102604.16666666666</v>
      </c>
      <c r="J80" s="181">
        <f>($D$72-SUM($C$79:I79))*$B$14</f>
        <v>68402.777777777766</v>
      </c>
      <c r="K80" s="181">
        <f>($D$72-SUM($C$79:J79))*$B$14</f>
        <v>34201.388888888876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171006.94444444444</v>
      </c>
      <c r="G83" s="181">
        <f>($E$72-SUM($C$82:F82))*$B$14</f>
        <v>171006.94444444444</v>
      </c>
      <c r="H83" s="181">
        <f>($E$72-SUM($C$82:G82))*$B$14</f>
        <v>171006.94444444444</v>
      </c>
      <c r="I83" s="181">
        <f>($E$72-SUM($C$82:H82))*$B$14</f>
        <v>136805.55555555556</v>
      </c>
      <c r="J83" s="181">
        <f>($E$72-SUM($C$82:I82))*$B$14</f>
        <v>102604.16666666666</v>
      </c>
      <c r="K83" s="181">
        <f>($E$72-SUM($C$82:J82))*$B$14</f>
        <v>68402.777777777766</v>
      </c>
      <c r="L83" s="181">
        <f>($E$72-SUM($C$82:K82))*$B$14</f>
        <v>34201.388888888876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171006.94444444444</v>
      </c>
      <c r="H86" s="181">
        <f>($F$72-SUM($C$85:G85))*$B$14</f>
        <v>171006.94444444444</v>
      </c>
      <c r="I86" s="181">
        <f>($F$72-SUM($C$85:H85))*$B$14</f>
        <v>171006.94444444444</v>
      </c>
      <c r="J86" s="181">
        <f>($F$72-SUM($C$85:I85))*$B$14</f>
        <v>136805.55555555556</v>
      </c>
      <c r="K86" s="181">
        <f>($F$72-SUM($C$85:J85))*$B$14</f>
        <v>102604.16666666666</v>
      </c>
      <c r="L86" s="181">
        <f>($F$72-SUM($C$85:K85))*$B$14</f>
        <v>68402.777777777766</v>
      </c>
      <c r="M86" s="181">
        <f>($F$72-SUM($C$85:L85))*$B$14</f>
        <v>34201.388888888876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171006.94444444444</v>
      </c>
      <c r="I89" s="181">
        <f>($G$72-SUM($C$88:H88))*$B$14</f>
        <v>171006.94444444444</v>
      </c>
      <c r="J89" s="181">
        <f>($G$72-SUM($C$88:I88))*$B$14</f>
        <v>171006.94444444444</v>
      </c>
      <c r="K89" s="181">
        <f>($G$72-SUM($C$88:J88))*$B$14</f>
        <v>136805.55555555556</v>
      </c>
      <c r="L89" s="181">
        <f>($G$72-SUM($C$88:K88))*$B$14</f>
        <v>102604.16666666666</v>
      </c>
      <c r="M89" s="181">
        <f>($G$72-SUM($C$88:L88))*$B$14</f>
        <v>68402.777777777766</v>
      </c>
      <c r="N89" s="181">
        <f>($G$72-SUM($C$88:M88))*$B$14</f>
        <v>34201.388888888876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171006.94444444444</v>
      </c>
      <c r="J92" s="181">
        <f>($H$72-SUM($C$91:I91))*$B$14</f>
        <v>171006.94444444444</v>
      </c>
      <c r="K92" s="181">
        <f>($H$72-SUM($C$91:J91))*$B$14</f>
        <v>171006.94444444444</v>
      </c>
      <c r="L92" s="181">
        <f>($H$72-SUM($C$91:K91))*$B$14</f>
        <v>136805.55555555556</v>
      </c>
      <c r="M92" s="181">
        <f>($H$72-SUM($C$91:L91))*$B$14</f>
        <v>102604.16666666666</v>
      </c>
      <c r="N92" s="181">
        <f>($H$72-SUM($C$91:M91))*$B$14</f>
        <v>68402.777777777766</v>
      </c>
      <c r="O92" s="181">
        <f>($H$72-SUM($C$91:N91))*$B$14</f>
        <v>34201.388888888876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277294.94425265782</v>
      </c>
      <c r="E94" s="203">
        <f t="shared" si="29"/>
        <v>529381.25720961927</v>
      </c>
      <c r="F94" s="203">
        <f t="shared" si="29"/>
        <v>758550.63262503908</v>
      </c>
      <c r="G94" s="203">
        <f t="shared" si="29"/>
        <v>966886.42845723871</v>
      </c>
      <c r="H94" s="203">
        <f t="shared" si="29"/>
        <v>1156282.6064865112</v>
      </c>
      <c r="I94" s="203">
        <f t="shared" si="29"/>
        <v>1328460.9501494863</v>
      </c>
      <c r="J94" s="203">
        <f t="shared" si="29"/>
        <v>1328460.9501494863</v>
      </c>
      <c r="K94" s="203">
        <f t="shared" si="29"/>
        <v>1328460.9501494863</v>
      </c>
      <c r="L94" s="203">
        <f t="shared" si="29"/>
        <v>1328460.9501494863</v>
      </c>
      <c r="M94" s="203">
        <f t="shared" si="29"/>
        <v>1328460.9501494863</v>
      </c>
      <c r="N94" s="203">
        <f t="shared" si="29"/>
        <v>1328460.9501494863</v>
      </c>
      <c r="O94" s="203">
        <f t="shared" si="29"/>
        <v>1328460.9501494863</v>
      </c>
      <c r="P94" s="203">
        <f t="shared" si="29"/>
        <v>1328460.9501494863</v>
      </c>
      <c r="Q94" s="203">
        <f t="shared" si="29"/>
        <v>1328460.9501494863</v>
      </c>
      <c r="R94" s="203">
        <f t="shared" si="29"/>
        <v>1328460.9501494863</v>
      </c>
      <c r="S94" s="203">
        <f t="shared" si="29"/>
        <v>1328460.9501494863</v>
      </c>
      <c r="T94" s="203">
        <f t="shared" si="29"/>
        <v>1328460.9501494863</v>
      </c>
      <c r="U94" s="203">
        <f t="shared" si="29"/>
        <v>1328460.9501494863</v>
      </c>
      <c r="V94" s="203">
        <f t="shared" si="29"/>
        <v>1328460.9501494863</v>
      </c>
      <c r="W94" s="203">
        <f t="shared" si="29"/>
        <v>1328460.9501494863</v>
      </c>
      <c r="X94" s="203">
        <f t="shared" si="29"/>
        <v>1328460.9501494863</v>
      </c>
      <c r="Y94" s="203">
        <f t="shared" si="29"/>
        <v>1328460.9501494863</v>
      </c>
      <c r="Z94" s="203">
        <f t="shared" si="29"/>
        <v>1328460.9501494863</v>
      </c>
      <c r="AA94" s="203">
        <f t="shared" si="29"/>
        <v>1328460.9501494863</v>
      </c>
      <c r="AB94" s="203">
        <f t="shared" si="29"/>
        <v>1328460.9501494863</v>
      </c>
      <c r="AC94" s="203">
        <f t="shared" si="29"/>
        <v>1328460.9501494863</v>
      </c>
      <c r="AD94" s="203">
        <f t="shared" si="29"/>
        <v>1051166.0058968284</v>
      </c>
      <c r="AE94" s="203">
        <f t="shared" si="29"/>
        <v>799079.69293986692</v>
      </c>
      <c r="AF94" s="203">
        <f t="shared" si="29"/>
        <v>569910.31752444711</v>
      </c>
      <c r="AG94" s="203">
        <f t="shared" si="29"/>
        <v>361574.52169224748</v>
      </c>
      <c r="AH94" s="203">
        <f t="shared" si="29"/>
        <v>172178.34366297506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152926.25738397095</v>
      </c>
      <c r="E96" s="203">
        <f t="shared" ref="E96:AH96" si="32">E94-E95</f>
        <v>291950.12773303525</v>
      </c>
      <c r="F96" s="203">
        <f t="shared" si="32"/>
        <v>418335.46441400307</v>
      </c>
      <c r="G96" s="203">
        <f t="shared" si="32"/>
        <v>533231.22503306461</v>
      </c>
      <c r="H96" s="203">
        <f t="shared" si="32"/>
        <v>637681.91650493862</v>
      </c>
      <c r="I96" s="203">
        <f t="shared" si="32"/>
        <v>732637.09057027893</v>
      </c>
      <c r="J96" s="203">
        <f t="shared" si="32"/>
        <v>732637.09057027893</v>
      </c>
      <c r="K96" s="203">
        <f t="shared" si="32"/>
        <v>732637.09057027893</v>
      </c>
      <c r="L96" s="203">
        <f t="shared" si="32"/>
        <v>732637.09057027893</v>
      </c>
      <c r="M96" s="203">
        <f t="shared" si="32"/>
        <v>732637.09057027893</v>
      </c>
      <c r="N96" s="203">
        <f t="shared" si="32"/>
        <v>732637.09057027893</v>
      </c>
      <c r="O96" s="203">
        <f t="shared" si="32"/>
        <v>732637.09057027893</v>
      </c>
      <c r="P96" s="203">
        <f t="shared" si="32"/>
        <v>732637.09057027893</v>
      </c>
      <c r="Q96" s="203">
        <f t="shared" si="32"/>
        <v>732637.09057027893</v>
      </c>
      <c r="R96" s="203">
        <f t="shared" si="32"/>
        <v>732637.09057027893</v>
      </c>
      <c r="S96" s="203">
        <f t="shared" si="32"/>
        <v>732637.09057027893</v>
      </c>
      <c r="T96" s="203">
        <f t="shared" si="32"/>
        <v>732637.09057027893</v>
      </c>
      <c r="U96" s="203">
        <f t="shared" si="32"/>
        <v>732637.09057027893</v>
      </c>
      <c r="V96" s="203">
        <f t="shared" si="32"/>
        <v>732637.09057027893</v>
      </c>
      <c r="W96" s="203">
        <f t="shared" si="32"/>
        <v>732637.09057027893</v>
      </c>
      <c r="X96" s="203">
        <f t="shared" si="32"/>
        <v>732637.09057027893</v>
      </c>
      <c r="Y96" s="203">
        <f t="shared" si="32"/>
        <v>732637.09057027893</v>
      </c>
      <c r="Z96" s="203">
        <f t="shared" si="32"/>
        <v>732637.09057027893</v>
      </c>
      <c r="AA96" s="203">
        <f t="shared" si="32"/>
        <v>732637.09057027893</v>
      </c>
      <c r="AB96" s="203">
        <f t="shared" si="32"/>
        <v>732637.09057027893</v>
      </c>
      <c r="AC96" s="203">
        <f t="shared" si="32"/>
        <v>732637.09057027893</v>
      </c>
      <c r="AD96" s="203">
        <f t="shared" si="32"/>
        <v>579710.83318630792</v>
      </c>
      <c r="AE96" s="203">
        <f t="shared" si="32"/>
        <v>440686.96283724357</v>
      </c>
      <c r="AF96" s="203">
        <f t="shared" si="32"/>
        <v>314301.62615627574</v>
      </c>
      <c r="AG96" s="203">
        <f t="shared" si="32"/>
        <v>199405.86553721427</v>
      </c>
      <c r="AH96" s="203">
        <f t="shared" si="32"/>
        <v>94955.174065340179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171006.94444444444</v>
      </c>
      <c r="E97" s="203">
        <f t="shared" si="33"/>
        <v>342013.88888888888</v>
      </c>
      <c r="F97" s="203">
        <f t="shared" si="33"/>
        <v>513020.83333333331</v>
      </c>
      <c r="G97" s="203">
        <f t="shared" si="33"/>
        <v>649826.38888888888</v>
      </c>
      <c r="H97" s="203">
        <f t="shared" si="33"/>
        <v>752430.5555555555</v>
      </c>
      <c r="I97" s="203">
        <f t="shared" si="33"/>
        <v>820833.33333333326</v>
      </c>
      <c r="J97" s="203">
        <f t="shared" si="33"/>
        <v>684027.77777777775</v>
      </c>
      <c r="K97" s="203">
        <f t="shared" si="33"/>
        <v>513020.83333333331</v>
      </c>
      <c r="L97" s="203">
        <f t="shared" si="33"/>
        <v>342013.88888888888</v>
      </c>
      <c r="M97" s="203">
        <f t="shared" si="33"/>
        <v>205208.33333333331</v>
      </c>
      <c r="N97" s="203">
        <f t="shared" si="33"/>
        <v>102604.16666666664</v>
      </c>
      <c r="O97" s="203">
        <f t="shared" si="33"/>
        <v>34201.388888888876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-18080.687060473487</v>
      </c>
      <c r="E98" s="203">
        <f t="shared" ref="E98:AH98" si="34">E96-E97</f>
        <v>-50063.76115585363</v>
      </c>
      <c r="F98" s="203">
        <f t="shared" si="34"/>
        <v>-94685.368919330242</v>
      </c>
      <c r="G98" s="203">
        <f t="shared" si="34"/>
        <v>-116595.16385582427</v>
      </c>
      <c r="H98" s="203">
        <f t="shared" si="34"/>
        <v>-114748.63905061688</v>
      </c>
      <c r="I98" s="203">
        <f t="shared" si="34"/>
        <v>-88196.242763054324</v>
      </c>
      <c r="J98" s="203">
        <f t="shared" si="34"/>
        <v>48609.31279250118</v>
      </c>
      <c r="K98" s="203">
        <f t="shared" si="34"/>
        <v>219616.25723694562</v>
      </c>
      <c r="L98" s="203">
        <f t="shared" si="34"/>
        <v>390623.20168139006</v>
      </c>
      <c r="M98" s="203">
        <f t="shared" si="34"/>
        <v>527428.75723694568</v>
      </c>
      <c r="N98" s="203">
        <f t="shared" si="34"/>
        <v>630032.9239036123</v>
      </c>
      <c r="O98" s="203">
        <f t="shared" si="34"/>
        <v>698435.70168139006</v>
      </c>
      <c r="P98" s="203">
        <f t="shared" si="34"/>
        <v>732637.09057027893</v>
      </c>
      <c r="Q98" s="203">
        <f t="shared" si="34"/>
        <v>732637.09057027893</v>
      </c>
      <c r="R98" s="203">
        <f t="shared" si="34"/>
        <v>732637.09057027893</v>
      </c>
      <c r="S98" s="203">
        <f t="shared" si="34"/>
        <v>732637.09057027893</v>
      </c>
      <c r="T98" s="203">
        <f t="shared" si="34"/>
        <v>732637.09057027893</v>
      </c>
      <c r="U98" s="203">
        <f t="shared" si="34"/>
        <v>732637.09057027893</v>
      </c>
      <c r="V98" s="203">
        <f t="shared" si="34"/>
        <v>732637.09057027893</v>
      </c>
      <c r="W98" s="203">
        <f t="shared" si="34"/>
        <v>732637.09057027893</v>
      </c>
      <c r="X98" s="203">
        <f t="shared" si="34"/>
        <v>732637.09057027893</v>
      </c>
      <c r="Y98" s="203">
        <f t="shared" si="34"/>
        <v>732637.09057027893</v>
      </c>
      <c r="Z98" s="203">
        <f t="shared" si="34"/>
        <v>732637.09057027893</v>
      </c>
      <c r="AA98" s="203">
        <f t="shared" si="34"/>
        <v>732637.09057027893</v>
      </c>
      <c r="AB98" s="203">
        <f t="shared" si="34"/>
        <v>732637.09057027893</v>
      </c>
      <c r="AC98" s="203">
        <f t="shared" si="34"/>
        <v>732637.09057027893</v>
      </c>
      <c r="AD98" s="203">
        <f t="shared" si="34"/>
        <v>579710.83318630792</v>
      </c>
      <c r="AE98" s="203">
        <f t="shared" si="34"/>
        <v>440686.96283724357</v>
      </c>
      <c r="AF98" s="203">
        <f t="shared" si="34"/>
        <v>314301.62615627574</v>
      </c>
      <c r="AG98" s="203">
        <f t="shared" si="34"/>
        <v>199405.86553721427</v>
      </c>
      <c r="AH98" s="203">
        <f t="shared" si="34"/>
        <v>94955.174065340179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-18080.687060473487</v>
      </c>
      <c r="E100" s="203">
        <f t="shared" ref="E100:AH100" si="35">E98+E99</f>
        <v>-50063.76115585363</v>
      </c>
      <c r="F100" s="203">
        <f t="shared" si="35"/>
        <v>-94685.368919330242</v>
      </c>
      <c r="G100" s="203">
        <f t="shared" si="35"/>
        <v>-116595.16385582427</v>
      </c>
      <c r="H100" s="203">
        <f t="shared" si="35"/>
        <v>-114748.63905061688</v>
      </c>
      <c r="I100" s="203">
        <f t="shared" si="35"/>
        <v>-88196.242763054324</v>
      </c>
      <c r="J100" s="203">
        <f t="shared" si="35"/>
        <v>48609.31279250118</v>
      </c>
      <c r="K100" s="203">
        <f t="shared" si="35"/>
        <v>219616.25723694562</v>
      </c>
      <c r="L100" s="203">
        <f t="shared" si="35"/>
        <v>390623.20168139006</v>
      </c>
      <c r="M100" s="203">
        <f t="shared" si="35"/>
        <v>527428.75723694568</v>
      </c>
      <c r="N100" s="203">
        <f t="shared" si="35"/>
        <v>630032.9239036123</v>
      </c>
      <c r="O100" s="203">
        <f t="shared" si="35"/>
        <v>698435.70168139006</v>
      </c>
      <c r="P100" s="203">
        <f t="shared" si="35"/>
        <v>732637.09057027893</v>
      </c>
      <c r="Q100" s="203">
        <f t="shared" si="35"/>
        <v>732637.09057027893</v>
      </c>
      <c r="R100" s="203">
        <f t="shared" si="35"/>
        <v>732637.09057027893</v>
      </c>
      <c r="S100" s="203">
        <f t="shared" si="35"/>
        <v>732637.09057027893</v>
      </c>
      <c r="T100" s="203">
        <f t="shared" si="35"/>
        <v>732637.09057027893</v>
      </c>
      <c r="U100" s="203">
        <f t="shared" si="35"/>
        <v>732637.09057027893</v>
      </c>
      <c r="V100" s="203">
        <f t="shared" si="35"/>
        <v>732637.09057027893</v>
      </c>
      <c r="W100" s="203">
        <f t="shared" si="35"/>
        <v>732637.09057027893</v>
      </c>
      <c r="X100" s="203">
        <f t="shared" si="35"/>
        <v>732637.09057027893</v>
      </c>
      <c r="Y100" s="203">
        <f t="shared" si="35"/>
        <v>732637.09057027893</v>
      </c>
      <c r="Z100" s="203">
        <f t="shared" si="35"/>
        <v>732637.09057027893</v>
      </c>
      <c r="AA100" s="203">
        <f t="shared" si="35"/>
        <v>732637.09057027893</v>
      </c>
      <c r="AB100" s="203">
        <f t="shared" si="35"/>
        <v>732637.09057027893</v>
      </c>
      <c r="AC100" s="203">
        <f t="shared" si="35"/>
        <v>732637.09057027893</v>
      </c>
      <c r="AD100" s="203">
        <f t="shared" si="35"/>
        <v>579710.83318630792</v>
      </c>
      <c r="AE100" s="203">
        <f t="shared" si="35"/>
        <v>440686.96283724357</v>
      </c>
      <c r="AF100" s="203">
        <f t="shared" si="35"/>
        <v>314301.62615627574</v>
      </c>
      <c r="AG100" s="203">
        <f t="shared" si="35"/>
        <v>199405.86553721427</v>
      </c>
      <c r="AH100" s="203">
        <f t="shared" si="35"/>
        <v>94955.174065340179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29165.587675500708</v>
      </c>
      <c r="K101" s="203">
        <f t="shared" si="36"/>
        <v>131769.75434216738</v>
      </c>
      <c r="L101" s="203">
        <f t="shared" si="36"/>
        <v>234373.92100883403</v>
      </c>
      <c r="M101" s="203">
        <f t="shared" si="36"/>
        <v>316457.25434216741</v>
      </c>
      <c r="N101" s="203">
        <f t="shared" si="36"/>
        <v>378019.75434216735</v>
      </c>
      <c r="O101" s="203">
        <f t="shared" si="36"/>
        <v>419061.42100883403</v>
      </c>
      <c r="P101" s="203">
        <f t="shared" si="36"/>
        <v>439582.25434216735</v>
      </c>
      <c r="Q101" s="203">
        <f t="shared" si="36"/>
        <v>439582.25434216735</v>
      </c>
      <c r="R101" s="203">
        <f t="shared" si="36"/>
        <v>439582.25434216735</v>
      </c>
      <c r="S101" s="203">
        <f t="shared" si="36"/>
        <v>439582.25434216735</v>
      </c>
      <c r="T101" s="203">
        <f t="shared" si="36"/>
        <v>439582.25434216735</v>
      </c>
      <c r="U101" s="203">
        <f t="shared" si="36"/>
        <v>439582.25434216735</v>
      </c>
      <c r="V101" s="203">
        <f t="shared" si="36"/>
        <v>439582.25434216735</v>
      </c>
      <c r="W101" s="203">
        <f t="shared" si="36"/>
        <v>439582.25434216735</v>
      </c>
      <c r="X101" s="203">
        <f t="shared" si="36"/>
        <v>439582.25434216735</v>
      </c>
      <c r="Y101" s="203">
        <f t="shared" si="36"/>
        <v>439582.25434216735</v>
      </c>
      <c r="Z101" s="203">
        <f t="shared" si="36"/>
        <v>439582.25434216735</v>
      </c>
      <c r="AA101" s="203">
        <f t="shared" si="36"/>
        <v>439582.25434216735</v>
      </c>
      <c r="AB101" s="203">
        <f t="shared" si="36"/>
        <v>439582.25434216735</v>
      </c>
      <c r="AC101" s="203">
        <f t="shared" si="36"/>
        <v>439582.25434216735</v>
      </c>
      <c r="AD101" s="203">
        <f t="shared" si="36"/>
        <v>347826.49991178472</v>
      </c>
      <c r="AE101" s="203">
        <f t="shared" si="36"/>
        <v>264412.17770234612</v>
      </c>
      <c r="AF101" s="203">
        <f t="shared" si="36"/>
        <v>188580.97569376545</v>
      </c>
      <c r="AG101" s="203">
        <f t="shared" si="36"/>
        <v>119643.51932232856</v>
      </c>
      <c r="AH101" s="203">
        <f t="shared" si="36"/>
        <v>56973.104439204108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-18080.687060473487</v>
      </c>
      <c r="E102" s="203">
        <f t="shared" ref="E102:AH102" si="37">E100-E101</f>
        <v>-50063.76115585363</v>
      </c>
      <c r="F102" s="203">
        <f t="shared" si="37"/>
        <v>-94685.368919330242</v>
      </c>
      <c r="G102" s="203">
        <f t="shared" si="37"/>
        <v>-116595.16385582427</v>
      </c>
      <c r="H102" s="203">
        <f t="shared" si="37"/>
        <v>-114748.63905061688</v>
      </c>
      <c r="I102" s="203">
        <f t="shared" si="37"/>
        <v>-88196.242763054324</v>
      </c>
      <c r="J102" s="203">
        <f t="shared" si="37"/>
        <v>19443.725117000471</v>
      </c>
      <c r="K102" s="203">
        <f t="shared" si="37"/>
        <v>87846.502894778241</v>
      </c>
      <c r="L102" s="203">
        <f t="shared" si="37"/>
        <v>156249.28067255602</v>
      </c>
      <c r="M102" s="203">
        <f t="shared" si="37"/>
        <v>210971.50289477827</v>
      </c>
      <c r="N102" s="203">
        <f t="shared" si="37"/>
        <v>252013.16956144496</v>
      </c>
      <c r="O102" s="203">
        <f t="shared" si="37"/>
        <v>279374.28067255602</v>
      </c>
      <c r="P102" s="203">
        <f t="shared" si="37"/>
        <v>293054.83622811158</v>
      </c>
      <c r="Q102" s="203">
        <f t="shared" si="37"/>
        <v>293054.83622811158</v>
      </c>
      <c r="R102" s="203">
        <f t="shared" si="37"/>
        <v>293054.83622811158</v>
      </c>
      <c r="S102" s="203">
        <f t="shared" si="37"/>
        <v>293054.83622811158</v>
      </c>
      <c r="T102" s="203">
        <f t="shared" si="37"/>
        <v>293054.83622811158</v>
      </c>
      <c r="U102" s="203">
        <f t="shared" si="37"/>
        <v>293054.83622811158</v>
      </c>
      <c r="V102" s="203">
        <f t="shared" si="37"/>
        <v>293054.83622811158</v>
      </c>
      <c r="W102" s="203">
        <f t="shared" si="37"/>
        <v>293054.83622811158</v>
      </c>
      <c r="X102" s="203">
        <f t="shared" si="37"/>
        <v>293054.83622811158</v>
      </c>
      <c r="Y102" s="203">
        <f t="shared" si="37"/>
        <v>293054.83622811158</v>
      </c>
      <c r="Z102" s="203">
        <f t="shared" si="37"/>
        <v>293054.83622811158</v>
      </c>
      <c r="AA102" s="203">
        <f t="shared" si="37"/>
        <v>293054.83622811158</v>
      </c>
      <c r="AB102" s="203">
        <f t="shared" si="37"/>
        <v>293054.83622811158</v>
      </c>
      <c r="AC102" s="203">
        <f t="shared" si="37"/>
        <v>293054.83622811158</v>
      </c>
      <c r="AD102" s="203">
        <f t="shared" si="37"/>
        <v>231884.3332745232</v>
      </c>
      <c r="AE102" s="203">
        <f t="shared" si="37"/>
        <v>176274.78513489745</v>
      </c>
      <c r="AF102" s="203">
        <f t="shared" si="37"/>
        <v>125720.6504625103</v>
      </c>
      <c r="AG102" s="203">
        <f t="shared" si="37"/>
        <v>79762.346214885707</v>
      </c>
      <c r="AH102" s="203">
        <f t="shared" si="37"/>
        <v>37982.069626136072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-1386136.242616029</v>
      </c>
      <c r="E103" s="203">
        <f t="shared" si="38"/>
        <v>-1418119.316711409</v>
      </c>
      <c r="F103" s="203">
        <f t="shared" si="38"/>
        <v>-1462740.9244748857</v>
      </c>
      <c r="G103" s="203">
        <f t="shared" si="38"/>
        <v>-1484650.7194113797</v>
      </c>
      <c r="H103" s="203">
        <f t="shared" si="38"/>
        <v>-1482804.1946061724</v>
      </c>
      <c r="I103" s="203">
        <f t="shared" si="38"/>
        <v>-88196.242763054324</v>
      </c>
      <c r="J103" s="203">
        <f t="shared" si="38"/>
        <v>19443.725117000471</v>
      </c>
      <c r="K103" s="203">
        <f t="shared" si="38"/>
        <v>87846.502894778241</v>
      </c>
      <c r="L103" s="203">
        <f t="shared" si="38"/>
        <v>156249.28067255602</v>
      </c>
      <c r="M103" s="203">
        <f t="shared" si="38"/>
        <v>210971.50289477827</v>
      </c>
      <c r="N103" s="203">
        <f t="shared" si="38"/>
        <v>252013.16956144496</v>
      </c>
      <c r="O103" s="203">
        <f t="shared" si="38"/>
        <v>279374.28067255602</v>
      </c>
      <c r="P103" s="203">
        <f t="shared" si="38"/>
        <v>293054.83622811158</v>
      </c>
      <c r="Q103" s="203">
        <f t="shared" si="38"/>
        <v>293054.83622811158</v>
      </c>
      <c r="R103" s="203">
        <f t="shared" si="38"/>
        <v>293054.83622811158</v>
      </c>
      <c r="S103" s="203">
        <f t="shared" si="38"/>
        <v>293054.83622811158</v>
      </c>
      <c r="T103" s="203">
        <f t="shared" si="38"/>
        <v>293054.83622811158</v>
      </c>
      <c r="U103" s="203">
        <f t="shared" si="38"/>
        <v>293054.83622811158</v>
      </c>
      <c r="V103" s="203">
        <f t="shared" si="38"/>
        <v>293054.83622811158</v>
      </c>
      <c r="W103" s="203">
        <f t="shared" si="38"/>
        <v>293054.83622811158</v>
      </c>
      <c r="X103" s="203">
        <f t="shared" si="38"/>
        <v>293054.83622811158</v>
      </c>
      <c r="Y103" s="203">
        <f t="shared" si="38"/>
        <v>293054.83622811158</v>
      </c>
      <c r="Z103" s="203">
        <f t="shared" si="38"/>
        <v>293054.83622811158</v>
      </c>
      <c r="AA103" s="203">
        <f t="shared" si="38"/>
        <v>293054.83622811158</v>
      </c>
      <c r="AB103" s="203">
        <f t="shared" si="38"/>
        <v>293054.83622811158</v>
      </c>
      <c r="AC103" s="203">
        <f t="shared" si="38"/>
        <v>293054.83622811158</v>
      </c>
      <c r="AD103" s="203">
        <f t="shared" si="38"/>
        <v>231884.3332745232</v>
      </c>
      <c r="AE103" s="203">
        <f t="shared" si="38"/>
        <v>176274.78513489745</v>
      </c>
      <c r="AF103" s="203">
        <f t="shared" si="38"/>
        <v>125720.6504625103</v>
      </c>
      <c r="AG103" s="203">
        <f t="shared" si="38"/>
        <v>79762.346214885707</v>
      </c>
      <c r="AH103" s="203">
        <f t="shared" si="38"/>
        <v>37982.069626136072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-1212699.6110321076</v>
      </c>
      <c r="E104" s="203">
        <f t="shared" si="39"/>
        <v>-1085764.3167985007</v>
      </c>
      <c r="F104" s="203">
        <f t="shared" si="39"/>
        <v>-984675.3021059226</v>
      </c>
      <c r="G104" s="203">
        <f t="shared" si="39"/>
        <v>-872888.30989076989</v>
      </c>
      <c r="H104" s="203">
        <f t="shared" si="39"/>
        <v>-748271.05405711266</v>
      </c>
      <c r="I104" s="203">
        <f t="shared" si="39"/>
        <v>759172.75332035357</v>
      </c>
      <c r="J104" s="203">
        <f t="shared" si="39"/>
        <v>870358.06863971229</v>
      </c>
      <c r="K104" s="203">
        <f t="shared" si="39"/>
        <v>942394.82754277659</v>
      </c>
      <c r="L104" s="203">
        <f t="shared" si="39"/>
        <v>1014522.4359739731</v>
      </c>
      <c r="M104" s="203">
        <f t="shared" si="39"/>
        <v>1073062.6096159494</v>
      </c>
      <c r="N104" s="203">
        <f t="shared" si="39"/>
        <v>1118017.6764878642</v>
      </c>
      <c r="O104" s="203">
        <f t="shared" si="39"/>
        <v>1149390.0228093546</v>
      </c>
      <c r="P104" s="203">
        <f t="shared" si="39"/>
        <v>1167182.0944555488</v>
      </c>
      <c r="Q104" s="203">
        <f t="shared" si="39"/>
        <v>1171396.3984484533</v>
      </c>
      <c r="R104" s="203">
        <f t="shared" si="39"/>
        <v>1175716.0600411806</v>
      </c>
      <c r="S104" s="203">
        <f t="shared" si="39"/>
        <v>1180143.7131737261</v>
      </c>
      <c r="T104" s="203">
        <f t="shared" si="39"/>
        <v>1184682.0576345851</v>
      </c>
      <c r="U104" s="203">
        <f t="shared" si="39"/>
        <v>1189333.8607069659</v>
      </c>
      <c r="V104" s="203">
        <f t="shared" si="39"/>
        <v>1194101.9588561559</v>
      </c>
      <c r="W104" s="203">
        <f t="shared" si="39"/>
        <v>1198989.2594590758</v>
      </c>
      <c r="X104" s="203">
        <f t="shared" si="39"/>
        <v>1203998.7425770685</v>
      </c>
      <c r="Y104" s="203">
        <f t="shared" si="39"/>
        <v>1209133.4627730111</v>
      </c>
      <c r="Z104" s="203">
        <f t="shared" si="39"/>
        <v>1214396.5509738524</v>
      </c>
      <c r="AA104" s="203">
        <f t="shared" si="39"/>
        <v>1219791.2163797147</v>
      </c>
      <c r="AB104" s="203">
        <f t="shared" si="39"/>
        <v>1225320.7484207235</v>
      </c>
      <c r="AC104" s="203">
        <f t="shared" si="39"/>
        <v>998609.93473936175</v>
      </c>
      <c r="AD104" s="203">
        <f t="shared" si="39"/>
        <v>790166.10644878075</v>
      </c>
      <c r="AE104" s="203">
        <f t="shared" si="39"/>
        <v>600671.7170937073</v>
      </c>
      <c r="AF104" s="203">
        <f t="shared" si="39"/>
        <v>428404.09040727658</v>
      </c>
      <c r="AG104" s="203">
        <f t="shared" si="39"/>
        <v>271797.1570559761</v>
      </c>
      <c r="AH104" s="203">
        <f t="shared" si="39"/>
        <v>129427.21764570297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0.89426928175804332</v>
      </c>
      <c r="E108" s="215">
        <f t="shared" ref="E108:G108" si="40">(E102+E71+E70)/(E70+E71)</f>
        <v>0.85362067804176811</v>
      </c>
      <c r="F108" s="215">
        <f t="shared" si="40"/>
        <v>0.87963193004296125</v>
      </c>
      <c r="G108" s="215">
        <f t="shared" si="40"/>
        <v>0.90259780365343767</v>
      </c>
      <c r="H108" s="215">
        <f>(H102+H71+H70)/(H70+H71)</f>
        <v>0.92706332366678956</v>
      </c>
      <c r="I108" s="215">
        <f>(I102+I71+I70)/(I70+I71)</f>
        <v>0.9539512002977526</v>
      </c>
      <c r="J108" s="215">
        <f t="shared" ref="J108:N108" si="41">(J102+J71+J70)/(J70+J71)</f>
        <v>1.0094751147778276</v>
      </c>
      <c r="K108" s="215">
        <f t="shared" si="41"/>
        <v>1.0467001252121757</v>
      </c>
      <c r="L108" s="215">
        <f t="shared" si="41"/>
        <v>1.1087739734921345</v>
      </c>
      <c r="M108" s="215">
        <f t="shared" si="41"/>
        <v>1.2056168962223219</v>
      </c>
      <c r="N108" s="215">
        <f t="shared" si="41"/>
        <v>1.3878161519299821</v>
      </c>
      <c r="O108" s="215">
        <f>(O102+O71+O70)/(O70+O71)</f>
        <v>1.9076118762966288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1.0897606962826518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0.89426928175804332</v>
      </c>
      <c r="E110" s="215">
        <f t="shared" si="43"/>
        <v>0.85362067804176811</v>
      </c>
      <c r="F110" s="215">
        <f t="shared" si="43"/>
        <v>0.87963193004296125</v>
      </c>
      <c r="G110" s="215">
        <f t="shared" si="43"/>
        <v>0.90259780365343767</v>
      </c>
      <c r="H110" s="215">
        <f t="shared" si="43"/>
        <v>0.92706332366678956</v>
      </c>
      <c r="I110" s="215">
        <f t="shared" si="43"/>
        <v>0.9539512002977526</v>
      </c>
      <c r="J110" s="215">
        <f t="shared" si="43"/>
        <v>1.0094751147778276</v>
      </c>
      <c r="K110" s="215">
        <f t="shared" si="43"/>
        <v>1.0467001252121757</v>
      </c>
      <c r="L110" s="215">
        <f t="shared" si="43"/>
        <v>1.1087739734921345</v>
      </c>
      <c r="M110" s="215">
        <f t="shared" si="43"/>
        <v>1.2056168962223219</v>
      </c>
      <c r="N110" s="215">
        <f t="shared" si="43"/>
        <v>1.3878161519299821</v>
      </c>
      <c r="O110" s="215">
        <f t="shared" si="43"/>
        <v>1.9076118762966288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1.0897606962826518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0.89426928175804332</v>
      </c>
      <c r="E112" s="215">
        <f t="shared" si="44"/>
        <v>0.85362067804176811</v>
      </c>
      <c r="F112" s="215">
        <f t="shared" si="44"/>
        <v>0.87963193004296125</v>
      </c>
      <c r="G112" s="215">
        <f t="shared" si="44"/>
        <v>0.90259780365343767</v>
      </c>
      <c r="H112" s="215">
        <f t="shared" si="44"/>
        <v>0.92706332366678956</v>
      </c>
      <c r="I112" s="215">
        <f t="shared" si="44"/>
        <v>0.9539512002977526</v>
      </c>
      <c r="J112" s="215">
        <f t="shared" si="44"/>
        <v>1.0094751147778276</v>
      </c>
      <c r="K112" s="215">
        <f t="shared" si="44"/>
        <v>1.0467001252121757</v>
      </c>
      <c r="L112" s="215">
        <f t="shared" si="44"/>
        <v>1.1087739734921345</v>
      </c>
      <c r="M112" s="215">
        <f t="shared" si="44"/>
        <v>1.2056168962223219</v>
      </c>
      <c r="N112" s="215">
        <f t="shared" si="44"/>
        <v>1.3878161519299821</v>
      </c>
      <c r="O112" s="215">
        <f t="shared" si="44"/>
        <v>1.9076118762966288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1.0897606962826518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0" zoomScale="51" zoomScaleNormal="51" workbookViewId="0">
      <selection activeCell="C66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8.6300000000000002E-2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0.91369999999999996</v>
      </c>
      <c r="E8" s="49">
        <f t="shared" ref="E8:AH8" si="0">1*((1-$B$6)^E7)</f>
        <v>0.83484768999999992</v>
      </c>
      <c r="F8" s="49">
        <f t="shared" si="0"/>
        <v>0.76280033435299988</v>
      </c>
      <c r="G8" s="49">
        <f t="shared" si="0"/>
        <v>0.69697066549833597</v>
      </c>
      <c r="H8" s="49">
        <f t="shared" si="0"/>
        <v>0.6368220970658296</v>
      </c>
      <c r="I8" s="49">
        <f t="shared" si="0"/>
        <v>0.58186435008904847</v>
      </c>
      <c r="J8" s="49">
        <f t="shared" si="0"/>
        <v>0.53164945667636354</v>
      </c>
      <c r="K8" s="49">
        <f t="shared" si="0"/>
        <v>0.48576810856519331</v>
      </c>
      <c r="L8" s="49">
        <f t="shared" si="0"/>
        <v>0.4438463207960171</v>
      </c>
      <c r="M8" s="49">
        <f t="shared" si="0"/>
        <v>0.40554238331132081</v>
      </c>
      <c r="N8" s="49">
        <f t="shared" si="0"/>
        <v>0.37054407563155378</v>
      </c>
      <c r="O8" s="49">
        <f t="shared" si="0"/>
        <v>0.33856612190455071</v>
      </c>
      <c r="P8" s="49">
        <f t="shared" si="0"/>
        <v>0.30934786558418798</v>
      </c>
      <c r="Q8" s="49">
        <f t="shared" si="0"/>
        <v>0.28265114478427256</v>
      </c>
      <c r="R8" s="49">
        <f t="shared" si="0"/>
        <v>0.25825835098938982</v>
      </c>
      <c r="S8" s="49">
        <f t="shared" si="0"/>
        <v>0.23597065529900543</v>
      </c>
      <c r="T8" s="49">
        <f t="shared" si="0"/>
        <v>0.21560638774670127</v>
      </c>
      <c r="U8" s="49">
        <f t="shared" si="0"/>
        <v>0.19699955648416093</v>
      </c>
      <c r="V8" s="49">
        <f t="shared" si="0"/>
        <v>0.17999849475957783</v>
      </c>
      <c r="W8" s="49">
        <f t="shared" si="0"/>
        <v>0.16446462466182626</v>
      </c>
      <c r="X8" s="49">
        <f t="shared" si="0"/>
        <v>0.15027132755351066</v>
      </c>
      <c r="Y8" s="49">
        <f t="shared" si="0"/>
        <v>0.13730291198564268</v>
      </c>
      <c r="Z8" s="49">
        <f t="shared" si="0"/>
        <v>0.12545367068128171</v>
      </c>
      <c r="AA8" s="49">
        <f t="shared" si="0"/>
        <v>0.11462701890148708</v>
      </c>
      <c r="AB8" s="49">
        <f t="shared" si="0"/>
        <v>0.10473470717028874</v>
      </c>
      <c r="AC8" s="49">
        <f t="shared" si="0"/>
        <v>9.569610194149282E-2</v>
      </c>
      <c r="AD8" s="49">
        <f t="shared" si="0"/>
        <v>8.7437528343941973E-2</v>
      </c>
      <c r="AE8" s="49">
        <f t="shared" si="0"/>
        <v>7.9891669647859792E-2</v>
      </c>
      <c r="AF8" s="49">
        <f t="shared" si="0"/>
        <v>7.2997018557249493E-2</v>
      </c>
      <c r="AG8" s="49">
        <f t="shared" si="0"/>
        <v>6.6697375855758856E-2</v>
      </c>
      <c r="AH8" s="49">
        <f t="shared" si="0"/>
        <v>6.0941392319406866E-2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8.6300000000000002E-2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8.6300000000000002E-2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8.6300000000000002E-2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7" t="s">
        <v>13</v>
      </c>
      <c r="C20" s="110"/>
      <c r="D20" s="298" t="s">
        <v>1</v>
      </c>
      <c r="E20" s="299"/>
      <c r="F20" s="299"/>
      <c r="G20" s="299"/>
      <c r="H20" s="299"/>
      <c r="I20" s="300"/>
      <c r="J20" s="50"/>
    </row>
    <row r="21" spans="1:34" x14ac:dyDescent="0.25">
      <c r="B21" s="297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369726.59233687702</v>
      </c>
      <c r="E34" s="116">
        <f t="shared" ref="E34:AH34" si="9">E37-E38</f>
        <v>705841.67627949244</v>
      </c>
      <c r="F34" s="116">
        <f t="shared" si="9"/>
        <v>1011400.8435000521</v>
      </c>
      <c r="G34" s="116">
        <f t="shared" si="9"/>
        <v>1289181.9046096515</v>
      </c>
      <c r="H34" s="116">
        <f t="shared" si="9"/>
        <v>1541710.1419820152</v>
      </c>
      <c r="I34" s="116">
        <f t="shared" si="9"/>
        <v>1771281.2668659817</v>
      </c>
      <c r="J34" s="116">
        <f t="shared" si="9"/>
        <v>1771281.2668659817</v>
      </c>
      <c r="K34" s="116">
        <f t="shared" si="9"/>
        <v>1771281.2668659817</v>
      </c>
      <c r="L34" s="116">
        <f t="shared" si="9"/>
        <v>1771281.2668659817</v>
      </c>
      <c r="M34" s="116">
        <f t="shared" si="9"/>
        <v>1771281.2668659817</v>
      </c>
      <c r="N34" s="116">
        <f t="shared" si="9"/>
        <v>1771281.2668659817</v>
      </c>
      <c r="O34" s="116">
        <f t="shared" si="9"/>
        <v>1771281.2668659817</v>
      </c>
      <c r="P34" s="116">
        <f t="shared" si="9"/>
        <v>1771281.2668659817</v>
      </c>
      <c r="Q34" s="116">
        <f t="shared" si="9"/>
        <v>1771281.2668659817</v>
      </c>
      <c r="R34" s="116">
        <f t="shared" si="9"/>
        <v>1771281.2668659817</v>
      </c>
      <c r="S34" s="116">
        <f t="shared" si="9"/>
        <v>1771281.2668659817</v>
      </c>
      <c r="T34" s="116">
        <f t="shared" si="9"/>
        <v>1771281.2668659817</v>
      </c>
      <c r="U34" s="116">
        <f t="shared" si="9"/>
        <v>1771281.2668659817</v>
      </c>
      <c r="V34" s="116">
        <f t="shared" si="9"/>
        <v>1771281.2668659817</v>
      </c>
      <c r="W34" s="116">
        <f t="shared" si="9"/>
        <v>1771281.2668659817</v>
      </c>
      <c r="X34" s="116">
        <f t="shared" si="9"/>
        <v>1771281.2668659817</v>
      </c>
      <c r="Y34" s="116">
        <f t="shared" si="9"/>
        <v>1771281.2668659817</v>
      </c>
      <c r="Z34" s="116">
        <f t="shared" si="9"/>
        <v>1771281.2668659817</v>
      </c>
      <c r="AA34" s="116">
        <f t="shared" si="9"/>
        <v>1771281.2668659817</v>
      </c>
      <c r="AB34" s="116">
        <f t="shared" si="9"/>
        <v>1771281.2668659817</v>
      </c>
      <c r="AC34" s="116">
        <f t="shared" si="9"/>
        <v>1771281.2668659817</v>
      </c>
      <c r="AD34" s="116">
        <f t="shared" si="9"/>
        <v>1401554.6745291047</v>
      </c>
      <c r="AE34" s="116">
        <f t="shared" si="9"/>
        <v>1065439.5905864891</v>
      </c>
      <c r="AF34" s="116">
        <f t="shared" si="9"/>
        <v>759880.42336592963</v>
      </c>
      <c r="AG34" s="116">
        <f t="shared" si="9"/>
        <v>482099.36225632991</v>
      </c>
      <c r="AH34" s="116">
        <f t="shared" si="9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C28*Interventions!$H$13</f>
        <v>566305.33002010651</v>
      </c>
      <c r="E37" s="42">
        <f>D28*Interventions!$H$13</f>
        <v>1081128.3573111123</v>
      </c>
      <c r="F37" s="42">
        <f>E28*Interventions!$H$13</f>
        <v>1549149.291212027</v>
      </c>
      <c r="G37" s="42">
        <f>F28*Interventions!$H$13</f>
        <v>1974622.8674855854</v>
      </c>
      <c r="H37" s="42">
        <f>G28*Interventions!$H$13</f>
        <v>2361417.0277342754</v>
      </c>
      <c r="I37" s="42">
        <f>H28*Interventions!$H$13</f>
        <v>2713048.0825058115</v>
      </c>
      <c r="J37" s="42">
        <f>I28*Interventions!$H$13</f>
        <v>2713048.0825058115</v>
      </c>
      <c r="K37" s="42">
        <f>J28*Interventions!$H$13</f>
        <v>2713048.0825058115</v>
      </c>
      <c r="L37" s="42">
        <f>K28*Interventions!$H$13</f>
        <v>2713048.0825058115</v>
      </c>
      <c r="M37" s="42">
        <f>L28*Interventions!$H$13</f>
        <v>2713048.0825058115</v>
      </c>
      <c r="N37" s="42">
        <f>M28*Interventions!$H$13</f>
        <v>2713048.0825058115</v>
      </c>
      <c r="O37" s="42">
        <f>N28*Interventions!$H$13</f>
        <v>2713048.0825058115</v>
      </c>
      <c r="P37" s="42">
        <f>O28*Interventions!$H$13</f>
        <v>2713048.0825058115</v>
      </c>
      <c r="Q37" s="42">
        <f>P28*Interventions!$H$13</f>
        <v>2713048.0825058115</v>
      </c>
      <c r="R37" s="42">
        <f>Q28*Interventions!$H$13</f>
        <v>2713048.0825058115</v>
      </c>
      <c r="S37" s="42">
        <f>R28*Interventions!$H$13</f>
        <v>2713048.0825058115</v>
      </c>
      <c r="T37" s="42">
        <f>S28*Interventions!$H$13</f>
        <v>2713048.0825058115</v>
      </c>
      <c r="U37" s="42">
        <f>T28*Interventions!$H$13</f>
        <v>2713048.0825058115</v>
      </c>
      <c r="V37" s="42">
        <f>U28*Interventions!$H$13</f>
        <v>2713048.0825058115</v>
      </c>
      <c r="W37" s="42">
        <f>V28*Interventions!$H$13</f>
        <v>2713048.0825058115</v>
      </c>
      <c r="X37" s="42">
        <f>W28*Interventions!$H$13</f>
        <v>2713048.0825058115</v>
      </c>
      <c r="Y37" s="42">
        <f>X28*Interventions!$H$13</f>
        <v>2713048.0825058115</v>
      </c>
      <c r="Z37" s="42">
        <f>Y28*Interventions!$H$13</f>
        <v>2713048.0825058115</v>
      </c>
      <c r="AA37" s="42">
        <f>Z28*Interventions!$H$13</f>
        <v>2713048.0825058115</v>
      </c>
      <c r="AB37" s="42">
        <f>AA28*Interventions!$H$13</f>
        <v>2713048.0825058115</v>
      </c>
      <c r="AC37" s="42">
        <f>AB28*Interventions!$H$13</f>
        <v>2713048.0825058115</v>
      </c>
      <c r="AD37" s="42">
        <f>AC28*Interventions!$H$13</f>
        <v>2146742.7524857051</v>
      </c>
      <c r="AE37" s="42">
        <f>AD28*Interventions!$H$13</f>
        <v>1631919.7251946989</v>
      </c>
      <c r="AF37" s="42">
        <f>AE28*Interventions!$H$13</f>
        <v>1163898.7912937845</v>
      </c>
      <c r="AG37" s="42">
        <f>AF28*Interventions!$H$13</f>
        <v>738425.21502022585</v>
      </c>
      <c r="AH37" s="42">
        <f>AG28*Interventions!$H$13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C28*Interventions!$H$14</f>
        <v>196578.7376832295</v>
      </c>
      <c r="E38" s="42">
        <f>D28*Interventions!$H$14</f>
        <v>375286.6810316199</v>
      </c>
      <c r="F38" s="42">
        <f>E28*Interventions!$H$14</f>
        <v>537748.44771197485</v>
      </c>
      <c r="G38" s="42">
        <f>F28*Interventions!$H$14</f>
        <v>685440.96287593385</v>
      </c>
      <c r="H38" s="42">
        <f>G28*Interventions!$H$14</f>
        <v>819706.88575226034</v>
      </c>
      <c r="I38" s="42">
        <f>H28*Interventions!$H$14</f>
        <v>941766.81563982985</v>
      </c>
      <c r="J38" s="42">
        <f>I28*Interventions!$H$14</f>
        <v>941766.81563982985</v>
      </c>
      <c r="K38" s="42">
        <f>J28*Interventions!$H$14</f>
        <v>941766.81563982985</v>
      </c>
      <c r="L38" s="42">
        <f>K28*Interventions!$H$14</f>
        <v>941766.81563982985</v>
      </c>
      <c r="M38" s="42">
        <f>L28*Interventions!$H$14</f>
        <v>941766.81563982985</v>
      </c>
      <c r="N38" s="42">
        <f>M28*Interventions!$H$14</f>
        <v>941766.81563982985</v>
      </c>
      <c r="O38" s="42">
        <f>N28*Interventions!$H$14</f>
        <v>941766.81563982985</v>
      </c>
      <c r="P38" s="42">
        <f>O28*Interventions!$H$14</f>
        <v>941766.81563982985</v>
      </c>
      <c r="Q38" s="42">
        <f>P28*Interventions!$H$14</f>
        <v>941766.81563982985</v>
      </c>
      <c r="R38" s="42">
        <f>Q28*Interventions!$H$14</f>
        <v>941766.81563982985</v>
      </c>
      <c r="S38" s="42">
        <f>R28*Interventions!$H$14</f>
        <v>941766.81563982985</v>
      </c>
      <c r="T38" s="42">
        <f>S28*Interventions!$H$14</f>
        <v>941766.81563982985</v>
      </c>
      <c r="U38" s="42">
        <f>T28*Interventions!$H$14</f>
        <v>941766.81563982985</v>
      </c>
      <c r="V38" s="42">
        <f>U28*Interventions!$H$14</f>
        <v>941766.81563982985</v>
      </c>
      <c r="W38" s="42">
        <f>V28*Interventions!$H$14</f>
        <v>941766.81563982985</v>
      </c>
      <c r="X38" s="42">
        <f>W28*Interventions!$H$14</f>
        <v>941766.81563982985</v>
      </c>
      <c r="Y38" s="42">
        <f>X28*Interventions!$H$14</f>
        <v>941766.81563982985</v>
      </c>
      <c r="Z38" s="42">
        <f>Y28*Interventions!$H$14</f>
        <v>941766.81563982985</v>
      </c>
      <c r="AA38" s="42">
        <f>Z28*Interventions!$H$14</f>
        <v>941766.81563982985</v>
      </c>
      <c r="AB38" s="42">
        <f>AA28*Interventions!$H$14</f>
        <v>941766.81563982985</v>
      </c>
      <c r="AC38" s="42">
        <f>AB28*Interventions!$H$14</f>
        <v>941766.81563982985</v>
      </c>
      <c r="AD38" s="42">
        <f>AC28*Interventions!$H$14</f>
        <v>745188.07795660035</v>
      </c>
      <c r="AE38" s="42">
        <f>AD28*Interventions!$H$14</f>
        <v>566480.13460820983</v>
      </c>
      <c r="AF38" s="42">
        <f>AE28*Interventions!$H$14</f>
        <v>404018.36792785494</v>
      </c>
      <c r="AG38" s="42">
        <f>AF28*Interventions!$H$14</f>
        <v>256325.85276389593</v>
      </c>
      <c r="AH38" s="42">
        <f>AG28*Interventions!$H$14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600975.43444877234</v>
      </c>
      <c r="E40" s="116">
        <f t="shared" si="10"/>
        <v>1148981.67616337</v>
      </c>
      <c r="F40" s="116">
        <f t="shared" si="10"/>
        <v>1648821.6733253361</v>
      </c>
      <c r="G40" s="116">
        <f t="shared" si="10"/>
        <v>2104865.117303798</v>
      </c>
      <c r="H40" s="116">
        <f t="shared" si="10"/>
        <v>2521087.6627140949</v>
      </c>
      <c r="I40" s="116">
        <f t="shared" si="10"/>
        <v>2901106.5949771926</v>
      </c>
      <c r="J40" s="116">
        <f t="shared" si="10"/>
        <v>2905833.7248962643</v>
      </c>
      <c r="K40" s="116">
        <f t="shared" si="10"/>
        <v>2910679.033063313</v>
      </c>
      <c r="L40" s="116">
        <f t="shared" si="10"/>
        <v>2915645.4739345377</v>
      </c>
      <c r="M40" s="116">
        <f t="shared" si="10"/>
        <v>2920736.0758275436</v>
      </c>
      <c r="N40" s="116">
        <f t="shared" si="10"/>
        <v>2925953.9427678739</v>
      </c>
      <c r="O40" s="116">
        <f t="shared" si="10"/>
        <v>2931302.2563817129</v>
      </c>
      <c r="P40" s="116">
        <f t="shared" si="10"/>
        <v>2936784.2778358981</v>
      </c>
      <c r="Q40" s="116">
        <f t="shared" si="10"/>
        <v>2942403.3498264374</v>
      </c>
      <c r="R40" s="116">
        <f t="shared" si="10"/>
        <v>2948162.8986167405</v>
      </c>
      <c r="S40" s="116">
        <f t="shared" si="10"/>
        <v>2954066.4361268012</v>
      </c>
      <c r="T40" s="116">
        <f t="shared" si="10"/>
        <v>2960117.5620746133</v>
      </c>
      <c r="U40" s="116">
        <f t="shared" si="10"/>
        <v>2966319.9661711203</v>
      </c>
      <c r="V40" s="116">
        <f t="shared" si="10"/>
        <v>2972677.4303700407</v>
      </c>
      <c r="W40" s="116">
        <f t="shared" si="10"/>
        <v>2979193.831173934</v>
      </c>
      <c r="X40" s="116">
        <f t="shared" si="10"/>
        <v>2985873.1419979241</v>
      </c>
      <c r="Y40" s="116">
        <f t="shared" si="10"/>
        <v>2992719.4355925145</v>
      </c>
      <c r="Z40" s="116">
        <f t="shared" si="10"/>
        <v>2999736.8865269693</v>
      </c>
      <c r="AA40" s="116">
        <f t="shared" si="10"/>
        <v>3006929.7737347856</v>
      </c>
      <c r="AB40" s="116">
        <f t="shared" si="10"/>
        <v>3014302.4831227977</v>
      </c>
      <c r="AC40" s="116">
        <f t="shared" si="10"/>
        <v>2712021.3982143151</v>
      </c>
      <c r="AD40" s="116">
        <f t="shared" si="10"/>
        <v>2145930.3720947816</v>
      </c>
      <c r="AE40" s="116">
        <f t="shared" si="10"/>
        <v>1631302.1665315689</v>
      </c>
      <c r="AF40" s="116">
        <f t="shared" si="10"/>
        <v>1163458.3432922848</v>
      </c>
      <c r="AG40" s="116">
        <f t="shared" si="10"/>
        <v>738145.77671111713</v>
      </c>
      <c r="AH40" s="116">
        <f t="shared" si="10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-1223098.6396253016</v>
      </c>
      <c r="E42" s="31">
        <f t="shared" si="11"/>
        <v>-675092.3979107039</v>
      </c>
      <c r="F42" s="31">
        <f t="shared" si="11"/>
        <v>-175252.40074873785</v>
      </c>
      <c r="G42" s="31">
        <f t="shared" si="11"/>
        <v>280791.04322972381</v>
      </c>
      <c r="H42" s="31">
        <f t="shared" si="11"/>
        <v>697013.58864002069</v>
      </c>
      <c r="I42" s="31">
        <f t="shared" si="11"/>
        <v>2106674.7822049162</v>
      </c>
      <c r="J42" s="31">
        <f t="shared" si="11"/>
        <v>2111401.9121239879</v>
      </c>
      <c r="K42" s="31">
        <f t="shared" si="11"/>
        <v>2116247.2202910366</v>
      </c>
      <c r="L42" s="31">
        <f t="shared" si="11"/>
        <v>2121213.6611622614</v>
      </c>
      <c r="M42" s="31">
        <f t="shared" si="11"/>
        <v>2126304.2630552673</v>
      </c>
      <c r="N42" s="31">
        <f t="shared" si="11"/>
        <v>2131522.1299955975</v>
      </c>
      <c r="O42" s="31">
        <f t="shared" si="11"/>
        <v>2136870.4436094365</v>
      </c>
      <c r="P42" s="31">
        <f t="shared" si="11"/>
        <v>2142352.4650636218</v>
      </c>
      <c r="Q42" s="31">
        <f t="shared" si="11"/>
        <v>2147971.5370541611</v>
      </c>
      <c r="R42" s="31">
        <f t="shared" si="11"/>
        <v>2153731.0858444641</v>
      </c>
      <c r="S42" s="31">
        <f t="shared" si="11"/>
        <v>2159634.6233545248</v>
      </c>
      <c r="T42" s="31">
        <f t="shared" si="11"/>
        <v>2165685.7493023369</v>
      </c>
      <c r="U42" s="31">
        <f t="shared" si="11"/>
        <v>2171888.1533988439</v>
      </c>
      <c r="V42" s="31">
        <f t="shared" si="11"/>
        <v>2178245.6175977644</v>
      </c>
      <c r="W42" s="31">
        <f t="shared" si="11"/>
        <v>2184762.0184016577</v>
      </c>
      <c r="X42" s="31">
        <f t="shared" si="11"/>
        <v>2191441.3292256477</v>
      </c>
      <c r="Y42" s="31">
        <f t="shared" si="11"/>
        <v>2198287.6228202381</v>
      </c>
      <c r="Z42" s="31">
        <f t="shared" si="11"/>
        <v>2205305.0737546929</v>
      </c>
      <c r="AA42" s="31">
        <f t="shared" si="11"/>
        <v>2212497.9609625093</v>
      </c>
      <c r="AB42" s="31">
        <f t="shared" si="11"/>
        <v>2219870.6703505213</v>
      </c>
      <c r="AC42" s="31">
        <f t="shared" si="11"/>
        <v>1917589.5854420387</v>
      </c>
      <c r="AD42" s="31">
        <f t="shared" si="11"/>
        <v>1517323.475147421</v>
      </c>
      <c r="AE42" s="31">
        <f t="shared" si="11"/>
        <v>1153445.1930614044</v>
      </c>
      <c r="AF42" s="31">
        <f t="shared" si="11"/>
        <v>822646.75480138964</v>
      </c>
      <c r="AG42" s="31">
        <f t="shared" si="11"/>
        <v>521920.90183773951</v>
      </c>
      <c r="AH42" s="31">
        <f t="shared" si="11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-1454347.4817371969</v>
      </c>
      <c r="E43" s="31">
        <f t="shared" si="12"/>
        <v>-1118232.3977945815</v>
      </c>
      <c r="F43" s="31">
        <f t="shared" si="12"/>
        <v>-812673.23057402181</v>
      </c>
      <c r="G43" s="31">
        <f t="shared" si="12"/>
        <v>-534892.16946442262</v>
      </c>
      <c r="H43" s="31">
        <f t="shared" si="12"/>
        <v>-282363.93209205894</v>
      </c>
      <c r="I43" s="31">
        <f t="shared" si="12"/>
        <v>976849.45409370528</v>
      </c>
      <c r="J43" s="31">
        <f t="shared" si="12"/>
        <v>976849.45409370528</v>
      </c>
      <c r="K43" s="31">
        <f t="shared" si="12"/>
        <v>976849.45409370528</v>
      </c>
      <c r="L43" s="31">
        <f t="shared" si="12"/>
        <v>976849.45409370528</v>
      </c>
      <c r="M43" s="31">
        <f t="shared" si="12"/>
        <v>976849.45409370528</v>
      </c>
      <c r="N43" s="31">
        <f t="shared" si="12"/>
        <v>976849.45409370528</v>
      </c>
      <c r="O43" s="31">
        <f t="shared" si="12"/>
        <v>976849.45409370528</v>
      </c>
      <c r="P43" s="31">
        <f t="shared" si="12"/>
        <v>976849.45409370528</v>
      </c>
      <c r="Q43" s="31">
        <f t="shared" si="12"/>
        <v>976849.45409370528</v>
      </c>
      <c r="R43" s="31">
        <f t="shared" si="12"/>
        <v>976849.45409370528</v>
      </c>
      <c r="S43" s="31">
        <f t="shared" si="12"/>
        <v>976849.45409370528</v>
      </c>
      <c r="T43" s="31">
        <f t="shared" si="12"/>
        <v>976849.45409370528</v>
      </c>
      <c r="U43" s="31">
        <f t="shared" si="12"/>
        <v>976849.45409370528</v>
      </c>
      <c r="V43" s="31">
        <f t="shared" si="12"/>
        <v>976849.45409370528</v>
      </c>
      <c r="W43" s="31">
        <f t="shared" si="12"/>
        <v>976849.45409370528</v>
      </c>
      <c r="X43" s="31">
        <f t="shared" si="12"/>
        <v>976849.45409370528</v>
      </c>
      <c r="Y43" s="31">
        <f t="shared" si="12"/>
        <v>976849.45409370528</v>
      </c>
      <c r="Z43" s="31">
        <f t="shared" si="12"/>
        <v>976849.45409370528</v>
      </c>
      <c r="AA43" s="31">
        <f t="shared" si="12"/>
        <v>976849.45409370528</v>
      </c>
      <c r="AB43" s="31">
        <f t="shared" si="12"/>
        <v>976849.45409370528</v>
      </c>
      <c r="AC43" s="31">
        <f t="shared" si="12"/>
        <v>976849.45409370528</v>
      </c>
      <c r="AD43" s="31">
        <f t="shared" si="12"/>
        <v>772947.77758174413</v>
      </c>
      <c r="AE43" s="31">
        <f t="shared" si="12"/>
        <v>587582.6171163246</v>
      </c>
      <c r="AF43" s="31">
        <f t="shared" si="12"/>
        <v>419068.83487503452</v>
      </c>
      <c r="AG43" s="31">
        <f t="shared" si="12"/>
        <v>265874.4873829523</v>
      </c>
      <c r="AH43" s="31">
        <f t="shared" si="12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1666656.4814814813</v>
      </c>
      <c r="E45" s="31">
        <f t="shared" si="13"/>
        <v>1522824.0271296294</v>
      </c>
      <c r="F45" s="31">
        <f t="shared" si="13"/>
        <v>1391404.3135883422</v>
      </c>
      <c r="G45" s="31">
        <f t="shared" si="13"/>
        <v>1271326.1213256684</v>
      </c>
      <c r="H45" s="31">
        <f t="shared" si="13"/>
        <v>1161610.6770552632</v>
      </c>
      <c r="I45" s="31">
        <f t="shared" si="13"/>
        <v>462251.55042880529</v>
      </c>
      <c r="J45" s="31">
        <f t="shared" si="13"/>
        <v>422359.24162679934</v>
      </c>
      <c r="K45" s="31">
        <f t="shared" si="13"/>
        <v>385909.63907440653</v>
      </c>
      <c r="L45" s="31">
        <f t="shared" si="13"/>
        <v>352605.63722228521</v>
      </c>
      <c r="M45" s="31">
        <f t="shared" si="13"/>
        <v>322175.77073000197</v>
      </c>
      <c r="N45" s="31">
        <f t="shared" si="13"/>
        <v>294372.00171600276</v>
      </c>
      <c r="O45" s="31">
        <f t="shared" si="13"/>
        <v>268967.69796791178</v>
      </c>
      <c r="P45" s="31">
        <f t="shared" si="13"/>
        <v>245755.78563328096</v>
      </c>
      <c r="Q45" s="31">
        <f t="shared" si="13"/>
        <v>224547.06133312883</v>
      </c>
      <c r="R45" s="31">
        <f t="shared" si="13"/>
        <v>205168.64994007981</v>
      </c>
      <c r="S45" s="31">
        <f t="shared" si="13"/>
        <v>187462.59545025087</v>
      </c>
      <c r="T45" s="31">
        <f t="shared" si="13"/>
        <v>171284.57346289422</v>
      </c>
      <c r="U45" s="31">
        <f t="shared" si="13"/>
        <v>156502.71477304643</v>
      </c>
      <c r="V45" s="31">
        <f t="shared" si="13"/>
        <v>142996.53048813253</v>
      </c>
      <c r="W45" s="31">
        <f t="shared" si="13"/>
        <v>130655.92990700669</v>
      </c>
      <c r="X45" s="31">
        <f t="shared" si="13"/>
        <v>119380.32315603201</v>
      </c>
      <c r="Y45" s="31">
        <f t="shared" si="13"/>
        <v>109077.80126766644</v>
      </c>
      <c r="Z45" s="31">
        <f t="shared" si="13"/>
        <v>99664.387018266818</v>
      </c>
      <c r="AA45" s="31">
        <f t="shared" si="13"/>
        <v>91063.350418590373</v>
      </c>
      <c r="AB45" s="31">
        <f t="shared" si="13"/>
        <v>83204.583277466023</v>
      </c>
      <c r="AC45" s="31">
        <f t="shared" si="13"/>
        <v>76024.027740620702</v>
      </c>
      <c r="AD45" s="31">
        <f t="shared" si="13"/>
        <v>54963.833369032254</v>
      </c>
      <c r="AE45" s="31">
        <f t="shared" si="13"/>
        <v>38176.791463404472</v>
      </c>
      <c r="AF45" s="31">
        <f t="shared" si="13"/>
        <v>24878.229849595547</v>
      </c>
      <c r="AG45" s="31">
        <f t="shared" si="13"/>
        <v>14421.631748794096</v>
      </c>
      <c r="AH45" s="31">
        <f t="shared" si="13"/>
        <v>6274.7832994634136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337819.1874182045</v>
      </c>
      <c r="E46" s="31">
        <f t="shared" si="14"/>
        <v>589270.29294766195</v>
      </c>
      <c r="F46" s="31">
        <f t="shared" si="14"/>
        <v>771496.90158674587</v>
      </c>
      <c r="G46" s="31">
        <f t="shared" si="14"/>
        <v>898521.97000420117</v>
      </c>
      <c r="H46" s="31">
        <f t="shared" si="14"/>
        <v>981795.08568464487</v>
      </c>
      <c r="I46" s="31">
        <f t="shared" si="14"/>
        <v>1030645.4231698809</v>
      </c>
      <c r="J46" s="31">
        <f t="shared" si="14"/>
        <v>941700.72315032012</v>
      </c>
      <c r="K46" s="31">
        <f t="shared" si="14"/>
        <v>860431.9507424474</v>
      </c>
      <c r="L46" s="31">
        <f t="shared" si="14"/>
        <v>786176.67339337408</v>
      </c>
      <c r="M46" s="31">
        <f t="shared" si="14"/>
        <v>718329.62647952593</v>
      </c>
      <c r="N46" s="31">
        <f t="shared" si="14"/>
        <v>656337.77971434279</v>
      </c>
      <c r="O46" s="31">
        <f t="shared" si="14"/>
        <v>599695.82932499493</v>
      </c>
      <c r="P46" s="31">
        <f t="shared" si="14"/>
        <v>547942.07925424795</v>
      </c>
      <c r="Q46" s="31">
        <f t="shared" si="14"/>
        <v>500654.67781460634</v>
      </c>
      <c r="R46" s="31">
        <f t="shared" si="14"/>
        <v>457448.17911920574</v>
      </c>
      <c r="S46" s="31">
        <f t="shared" si="14"/>
        <v>417970.40126121824</v>
      </c>
      <c r="T46" s="31">
        <f t="shared" si="14"/>
        <v>381899.55563237512</v>
      </c>
      <c r="U46" s="31">
        <f t="shared" si="14"/>
        <v>348941.62398130109</v>
      </c>
      <c r="V46" s="31">
        <f t="shared" si="14"/>
        <v>318827.96183171478</v>
      </c>
      <c r="W46" s="31">
        <f t="shared" si="14"/>
        <v>291313.10872563784</v>
      </c>
      <c r="X46" s="31">
        <f t="shared" si="14"/>
        <v>266172.78744261526</v>
      </c>
      <c r="Y46" s="31">
        <f t="shared" si="14"/>
        <v>243202.07588631756</v>
      </c>
      <c r="Z46" s="31">
        <f t="shared" si="14"/>
        <v>222213.73673732835</v>
      </c>
      <c r="AA46" s="31">
        <f t="shared" si="14"/>
        <v>203036.69125689685</v>
      </c>
      <c r="AB46" s="31">
        <f t="shared" si="14"/>
        <v>185514.62480142666</v>
      </c>
      <c r="AC46" s="31">
        <f t="shared" si="14"/>
        <v>169504.71268106354</v>
      </c>
      <c r="AD46" s="31">
        <f t="shared" si="14"/>
        <v>122548.47657972296</v>
      </c>
      <c r="AE46" s="31">
        <f t="shared" si="14"/>
        <v>85119.747800886777</v>
      </c>
      <c r="AF46" s="31">
        <f t="shared" si="14"/>
        <v>55469.00536573337</v>
      </c>
      <c r="AG46" s="31">
        <f t="shared" si="14"/>
        <v>32154.76236423208</v>
      </c>
      <c r="AH46" s="31">
        <f t="shared" si="14"/>
        <v>13990.383986761362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-1097588.4519513815</v>
      </c>
      <c r="E48" s="31">
        <f>E47+E46-E45</f>
        <v>-490413.73429808998</v>
      </c>
      <c r="F48" s="31">
        <f t="shared" ref="F48:AH48" si="16">F47+F46-F45</f>
        <v>17513.417823687661</v>
      </c>
      <c r="G48" s="31">
        <f t="shared" si="16"/>
        <v>442879.06137267919</v>
      </c>
      <c r="H48" s="31">
        <f t="shared" si="16"/>
        <v>799561.92936146096</v>
      </c>
      <c r="I48" s="31">
        <f t="shared" si="16"/>
        <v>1698219.2008522861</v>
      </c>
      <c r="J48" s="31">
        <f t="shared" si="16"/>
        <v>1653893.9395538033</v>
      </c>
      <c r="K48" s="31">
        <f t="shared" si="16"/>
        <v>1613920.0778653719</v>
      </c>
      <c r="L48" s="31">
        <f t="shared" si="16"/>
        <v>1577935.2432396449</v>
      </c>
      <c r="M48" s="31">
        <f t="shared" si="16"/>
        <v>1545608.6647110856</v>
      </c>
      <c r="N48" s="31">
        <f t="shared" si="16"/>
        <v>1516638.453900232</v>
      </c>
      <c r="O48" s="31">
        <f t="shared" si="16"/>
        <v>1490749.1208728142</v>
      </c>
      <c r="P48" s="31">
        <f t="shared" si="16"/>
        <v>1467689.3045908832</v>
      </c>
      <c r="Q48" s="31">
        <f t="shared" si="16"/>
        <v>1447229.6994419331</v>
      </c>
      <c r="R48" s="31">
        <f t="shared" si="16"/>
        <v>1429161.1609298848</v>
      </c>
      <c r="S48" s="31">
        <f t="shared" si="16"/>
        <v>1413292.9750717864</v>
      </c>
      <c r="T48" s="31">
        <f t="shared" si="16"/>
        <v>1399451.2773781125</v>
      </c>
      <c r="U48" s="31">
        <f t="shared" si="16"/>
        <v>1387477.6085133934</v>
      </c>
      <c r="V48" s="31">
        <f t="shared" si="16"/>
        <v>1377227.5948476412</v>
      </c>
      <c r="W48" s="31">
        <f t="shared" si="16"/>
        <v>1368569.7431265833</v>
      </c>
      <c r="X48" s="31">
        <f t="shared" si="16"/>
        <v>1361384.3394185258</v>
      </c>
      <c r="Y48" s="31">
        <f t="shared" si="16"/>
        <v>1355562.4433451837</v>
      </c>
      <c r="Z48" s="31">
        <f t="shared" si="16"/>
        <v>1351004.9693800493</v>
      </c>
      <c r="AA48" s="31">
        <f t="shared" si="16"/>
        <v>1347621.8477071105</v>
      </c>
      <c r="AB48" s="31">
        <f t="shared" si="16"/>
        <v>1345331.2577807764</v>
      </c>
      <c r="AC48" s="31">
        <f t="shared" si="16"/>
        <v>1034220.8162887763</v>
      </c>
      <c r="AD48" s="31">
        <f t="shared" si="16"/>
        <v>811960.34077636746</v>
      </c>
      <c r="AE48" s="31">
        <f t="shared" si="16"/>
        <v>612805.532282562</v>
      </c>
      <c r="AF48" s="31">
        <f t="shared" si="16"/>
        <v>434168.69544249284</v>
      </c>
      <c r="AG48" s="31">
        <f t="shared" si="16"/>
        <v>273779.5450702252</v>
      </c>
      <c r="AH48" s="31">
        <f t="shared" si="16"/>
        <v>129642.46471338715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10914716.612453705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1058289.8261658335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0.62989858388651765</v>
      </c>
      <c r="F53" s="32">
        <f t="shared" si="17"/>
        <v>0.9039225417215041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3.6765094610640565</v>
      </c>
      <c r="N53" s="32">
        <f t="shared" si="17"/>
        <v>3.6830775098964943</v>
      </c>
      <c r="O53" s="32">
        <f t="shared" si="17"/>
        <v>3.6898097599497435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3.7110332834340185</v>
      </c>
      <c r="S53" s="32">
        <f t="shared" si="17"/>
        <v>3.7184644278257055</v>
      </c>
      <c r="T53" s="32">
        <f t="shared" si="17"/>
        <v>3.7260813508271853</v>
      </c>
      <c r="U53" s="32">
        <f t="shared" si="17"/>
        <v>3.7338886969037008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3.7585014773997014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3.7850067499710272</v>
      </c>
      <c r="AB53" s="32">
        <f t="shared" si="17"/>
        <v>3.7942872310261397</v>
      </c>
      <c r="AC53" s="32">
        <f t="shared" si="17"/>
        <v>3.4137875077665285</v>
      </c>
      <c r="AD53" s="32">
        <f t="shared" si="17"/>
        <v>3.4137875077665294</v>
      </c>
      <c r="AE53" s="32">
        <f t="shared" si="17"/>
        <v>3.413787507766529</v>
      </c>
      <c r="AF53" s="32">
        <f t="shared" si="17"/>
        <v>3.4137875077665294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1.6481473742480022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0.34144290431358626</v>
      </c>
      <c r="E55" s="32">
        <f t="shared" si="18"/>
        <v>0.67795771175053576</v>
      </c>
      <c r="F55" s="32">
        <f t="shared" si="18"/>
        <v>1.0125868646896183</v>
      </c>
      <c r="G55" s="32">
        <f t="shared" si="18"/>
        <v>1.3483599164240168</v>
      </c>
      <c r="H55" s="32">
        <f t="shared" si="18"/>
        <v>1.6883217803992534</v>
      </c>
      <c r="I55" s="32">
        <f>(XNPV($B$14,I47,I$22)+XNPV($B$14,I46,I$22))/(XNPV($B$14,I45,I$22))</f>
        <v>4.6737988207436878</v>
      </c>
      <c r="J55" s="32">
        <f t="shared" si="18"/>
        <v>4.9158464561672828</v>
      </c>
      <c r="K55" s="32">
        <f t="shared" si="18"/>
        <v>5.1821191140400487</v>
      </c>
      <c r="L55" s="32">
        <f t="shared" si="18"/>
        <v>5.4750709480146593</v>
      </c>
      <c r="M55" s="32">
        <f t="shared" si="18"/>
        <v>5.7974081390694527</v>
      </c>
      <c r="N55" s="32">
        <f t="shared" si="18"/>
        <v>6.1521151640074061</v>
      </c>
      <c r="O55" s="32">
        <f t="shared" si="18"/>
        <v>6.5424838452187029</v>
      </c>
      <c r="P55" s="32">
        <f t="shared" si="18"/>
        <v>6.9721454809653292</v>
      </c>
      <c r="Q55" s="32">
        <f t="shared" si="18"/>
        <v>7.445106388165474</v>
      </c>
      <c r="R55" s="32">
        <f t="shared" si="18"/>
        <v>7.9657872260078531</v>
      </c>
      <c r="S55" s="32">
        <f t="shared" si="18"/>
        <v>8.5390665091204738</v>
      </c>
      <c r="T55" s="32">
        <f t="shared" si="18"/>
        <v>9.1703287639110069</v>
      </c>
      <c r="U55" s="32">
        <f t="shared" si="18"/>
        <v>9.8655178315945147</v>
      </c>
      <c r="V55" s="32">
        <f t="shared" si="18"/>
        <v>10.631195876895342</v>
      </c>
      <c r="W55" s="32">
        <f t="shared" si="18"/>
        <v>11.474608723083994</v>
      </c>
      <c r="X55" s="32">
        <f t="shared" si="18"/>
        <v>12.403758202590677</v>
      </c>
      <c r="Y55" s="32">
        <f t="shared" si="18"/>
        <v>13.427482288708442</v>
      </c>
      <c r="Z55" s="32">
        <f t="shared" si="18"/>
        <v>14.555543858734943</v>
      </c>
      <c r="AA55" s="32">
        <f t="shared" si="18"/>
        <v>15.798729033277439</v>
      </c>
      <c r="AB55" s="32">
        <f t="shared" si="18"/>
        <v>17.168956141447644</v>
      </c>
      <c r="AC55" s="32">
        <f t="shared" si="18"/>
        <v>14.603867711631091</v>
      </c>
      <c r="AD55" s="32">
        <f t="shared" si="18"/>
        <v>15.772629400223794</v>
      </c>
      <c r="AE55" s="32">
        <f t="shared" si="18"/>
        <v>17.051781954226964</v>
      </c>
      <c r="AF55" s="32">
        <f t="shared" si="18"/>
        <v>18.45175191592465</v>
      </c>
      <c r="AG55" s="32">
        <f t="shared" si="18"/>
        <v>19.983950626330341</v>
      </c>
      <c r="AH55" s="32">
        <f t="shared" si="18"/>
        <v>21.660867240542551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1.7958540477847014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0.20269275112884627</v>
      </c>
      <c r="E57" s="32">
        <f t="shared" si="19"/>
        <v>0.38695888851870652</v>
      </c>
      <c r="F57" s="32">
        <f t="shared" si="19"/>
        <v>0.55447355887312511</v>
      </c>
      <c r="G57" s="32">
        <f t="shared" si="19"/>
        <v>0.70675962283168714</v>
      </c>
      <c r="H57" s="32">
        <f t="shared" si="19"/>
        <v>0.84520149915765308</v>
      </c>
      <c r="I57" s="32">
        <f t="shared" si="19"/>
        <v>2.2296202624173094</v>
      </c>
      <c r="J57" s="32">
        <f t="shared" si="19"/>
        <v>2.2296202624173094</v>
      </c>
      <c r="K57" s="32">
        <f t="shared" si="19"/>
        <v>2.2296202624173094</v>
      </c>
      <c r="L57" s="32">
        <f t="shared" si="19"/>
        <v>2.2296202624173094</v>
      </c>
      <c r="M57" s="32">
        <f t="shared" si="19"/>
        <v>2.2296202624173094</v>
      </c>
      <c r="N57" s="32">
        <f t="shared" si="19"/>
        <v>2.2296202624173094</v>
      </c>
      <c r="O57" s="32">
        <f t="shared" si="19"/>
        <v>2.2296202624173089</v>
      </c>
      <c r="P57" s="32">
        <f t="shared" si="19"/>
        <v>2.2296202624173094</v>
      </c>
      <c r="Q57" s="32">
        <f t="shared" si="19"/>
        <v>2.2296202624173094</v>
      </c>
      <c r="R57" s="32">
        <f t="shared" si="19"/>
        <v>2.2296202624173089</v>
      </c>
      <c r="S57" s="32">
        <f t="shared" si="19"/>
        <v>2.2296202624173094</v>
      </c>
      <c r="T57" s="32">
        <f t="shared" si="19"/>
        <v>2.2296202624173094</v>
      </c>
      <c r="U57" s="32">
        <f t="shared" si="19"/>
        <v>2.2296202624173094</v>
      </c>
      <c r="V57" s="32">
        <f t="shared" si="19"/>
        <v>2.2296202624173089</v>
      </c>
      <c r="W57" s="32">
        <f t="shared" si="19"/>
        <v>2.2296202624173094</v>
      </c>
      <c r="X57" s="32">
        <f t="shared" si="19"/>
        <v>2.2296202624173089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2.2296202624173094</v>
      </c>
      <c r="AD57" s="32">
        <f t="shared" si="19"/>
        <v>2.2296202624173094</v>
      </c>
      <c r="AE57" s="32">
        <f t="shared" si="19"/>
        <v>2.2296202624173094</v>
      </c>
      <c r="AF57" s="32">
        <f t="shared" si="19"/>
        <v>2.2296202624173098</v>
      </c>
      <c r="AG57" s="32">
        <f t="shared" si="19"/>
        <v>2.2296202624173085</v>
      </c>
      <c r="AH57" s="32">
        <f t="shared" si="19"/>
        <v>2.2296202624173085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0.71877954871900507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1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2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3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2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157417.59259259258</v>
      </c>
      <c r="E71" s="159">
        <f t="shared" si="20"/>
        <v>314835.18518518517</v>
      </c>
      <c r="F71" s="159">
        <f t="shared" si="20"/>
        <v>472252.77777777775</v>
      </c>
      <c r="G71" s="159">
        <f t="shared" si="20"/>
        <v>598186.8518518518</v>
      </c>
      <c r="H71" s="159">
        <f t="shared" si="20"/>
        <v>692637.40740740742</v>
      </c>
      <c r="I71" s="159">
        <f t="shared" si="20"/>
        <v>755604.4444444445</v>
      </c>
      <c r="J71" s="159">
        <f t="shared" si="20"/>
        <v>629670.37037037034</v>
      </c>
      <c r="K71" s="159">
        <f t="shared" si="20"/>
        <v>472252.77777777787</v>
      </c>
      <c r="L71" s="159">
        <f t="shared" si="20"/>
        <v>314835.18518518523</v>
      </c>
      <c r="M71" s="159">
        <f t="shared" si="20"/>
        <v>188901.11111111112</v>
      </c>
      <c r="N71" s="159">
        <f t="shared" si="20"/>
        <v>94450.555555555562</v>
      </c>
      <c r="O71" s="159">
        <f t="shared" si="20"/>
        <v>31483.518518518522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157417.59259259258</v>
      </c>
      <c r="E77" s="181">
        <f>($C$72-SUM($C$76:D76))*$B$14</f>
        <v>157417.59259259258</v>
      </c>
      <c r="F77" s="181">
        <f>($C$72-SUM($C$76:E76))*$B$14</f>
        <v>157417.59259259258</v>
      </c>
      <c r="G77" s="181">
        <f>($C$72-SUM($C$76:F76))*$B$14</f>
        <v>125934.07407407406</v>
      </c>
      <c r="H77" s="181">
        <f>($C$72-SUM($C$76:G76))*$B$14</f>
        <v>94450.555555555562</v>
      </c>
      <c r="I77" s="181">
        <f>($C$72-SUM($C$76:H76))*$B$14</f>
        <v>62967.037037037044</v>
      </c>
      <c r="J77" s="181">
        <f>($C$72-SUM($C$76:I76))*$B$14</f>
        <v>31483.518518518522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157417.59259259258</v>
      </c>
      <c r="F80" s="181">
        <f>($D$72-SUM($C$79:E79))*$B$14</f>
        <v>157417.59259259258</v>
      </c>
      <c r="G80" s="181">
        <f>($D$72-SUM($C$79:F79))*$B$14</f>
        <v>157417.59259259258</v>
      </c>
      <c r="H80" s="181">
        <f>($D$72-SUM($C$79:G79))*$B$14</f>
        <v>125934.07407407406</v>
      </c>
      <c r="I80" s="181">
        <f>($D$72-SUM($C$79:H79))*$B$14</f>
        <v>94450.555555555562</v>
      </c>
      <c r="J80" s="181">
        <f>($D$72-SUM($C$79:I79))*$B$14</f>
        <v>62967.037037037044</v>
      </c>
      <c r="K80" s="181">
        <f>($D$72-SUM($C$79:J79))*$B$14</f>
        <v>31483.518518518522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157417.59259259258</v>
      </c>
      <c r="G83" s="181">
        <f>($E$72-SUM($C$82:F82))*$B$14</f>
        <v>157417.59259259258</v>
      </c>
      <c r="H83" s="181">
        <f>($E$72-SUM($C$82:G82))*$B$14</f>
        <v>157417.59259259258</v>
      </c>
      <c r="I83" s="181">
        <f>($E$72-SUM($C$82:H82))*$B$14</f>
        <v>125934.07407407406</v>
      </c>
      <c r="J83" s="181">
        <f>($E$72-SUM($C$82:I82))*$B$14</f>
        <v>94450.555555555562</v>
      </c>
      <c r="K83" s="181">
        <f>($E$72-SUM($C$82:J82))*$B$14</f>
        <v>62967.037037037044</v>
      </c>
      <c r="L83" s="181">
        <f>($E$72-SUM($C$82:K82))*$B$14</f>
        <v>31483.518518518522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157417.59259259258</v>
      </c>
      <c r="H86" s="181">
        <f>($F$72-SUM($C$85:G85))*$B$14</f>
        <v>157417.59259259258</v>
      </c>
      <c r="I86" s="181">
        <f>($F$72-SUM($C$85:H85))*$B$14</f>
        <v>157417.59259259258</v>
      </c>
      <c r="J86" s="181">
        <f>($F$72-SUM($C$85:I85))*$B$14</f>
        <v>125934.07407407406</v>
      </c>
      <c r="K86" s="181">
        <f>($F$72-SUM($C$85:J85))*$B$14</f>
        <v>94450.555555555562</v>
      </c>
      <c r="L86" s="181">
        <f>($F$72-SUM($C$85:K85))*$B$14</f>
        <v>62967.037037037044</v>
      </c>
      <c r="M86" s="181">
        <f>($F$72-SUM($C$85:L85))*$B$14</f>
        <v>31483.518518518522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157417.59259259261</v>
      </c>
      <c r="I89" s="181">
        <f>($G$72-SUM($C$88:H88))*$B$14</f>
        <v>157417.59259259261</v>
      </c>
      <c r="J89" s="181">
        <f>($G$72-SUM($C$88:I88))*$B$14</f>
        <v>157417.59259259261</v>
      </c>
      <c r="K89" s="181">
        <f>($G$72-SUM($C$88:J88))*$B$14</f>
        <v>125934.07407407409</v>
      </c>
      <c r="L89" s="181">
        <f>($G$72-SUM($C$88:K88))*$B$14</f>
        <v>94450.555555555562</v>
      </c>
      <c r="M89" s="181">
        <f>($G$72-SUM($C$88:L88))*$B$14</f>
        <v>62967.037037037044</v>
      </c>
      <c r="N89" s="181">
        <f>($G$72-SUM($C$88:M88))*$B$14</f>
        <v>31483.518518518522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157417.59259259261</v>
      </c>
      <c r="J92" s="181">
        <f>($H$72-SUM($C$91:I91))*$B$14</f>
        <v>157417.59259259261</v>
      </c>
      <c r="K92" s="181">
        <f>($H$72-SUM($C$91:J91))*$B$14</f>
        <v>157417.59259259261</v>
      </c>
      <c r="L92" s="181">
        <f>($H$72-SUM($C$91:K91))*$B$14</f>
        <v>125934.07407407409</v>
      </c>
      <c r="M92" s="181">
        <f>($H$72-SUM($C$91:L91))*$B$14</f>
        <v>94450.555555555562</v>
      </c>
      <c r="N92" s="181">
        <f>($H$72-SUM($C$91:M91))*$B$14</f>
        <v>62967.037037037044</v>
      </c>
      <c r="O92" s="181">
        <f>($H$72-SUM($C$91:N91))*$B$14</f>
        <v>31483.518518518522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369726.59233687702</v>
      </c>
      <c r="E94" s="203">
        <f t="shared" si="29"/>
        <v>705841.67627949244</v>
      </c>
      <c r="F94" s="203">
        <f t="shared" si="29"/>
        <v>1011400.8435000521</v>
      </c>
      <c r="G94" s="203">
        <f t="shared" si="29"/>
        <v>1289181.9046096515</v>
      </c>
      <c r="H94" s="203">
        <f t="shared" si="29"/>
        <v>1541710.1419820152</v>
      </c>
      <c r="I94" s="203">
        <f t="shared" si="29"/>
        <v>1771281.2668659817</v>
      </c>
      <c r="J94" s="203">
        <f t="shared" si="29"/>
        <v>1771281.2668659817</v>
      </c>
      <c r="K94" s="203">
        <f t="shared" si="29"/>
        <v>1771281.2668659817</v>
      </c>
      <c r="L94" s="203">
        <f t="shared" si="29"/>
        <v>1771281.2668659817</v>
      </c>
      <c r="M94" s="203">
        <f t="shared" si="29"/>
        <v>1771281.2668659817</v>
      </c>
      <c r="N94" s="203">
        <f t="shared" si="29"/>
        <v>1771281.2668659817</v>
      </c>
      <c r="O94" s="203">
        <f t="shared" si="29"/>
        <v>1771281.2668659817</v>
      </c>
      <c r="P94" s="203">
        <f t="shared" si="29"/>
        <v>1771281.2668659817</v>
      </c>
      <c r="Q94" s="203">
        <f t="shared" si="29"/>
        <v>1771281.2668659817</v>
      </c>
      <c r="R94" s="203">
        <f t="shared" si="29"/>
        <v>1771281.2668659817</v>
      </c>
      <c r="S94" s="203">
        <f t="shared" si="29"/>
        <v>1771281.2668659817</v>
      </c>
      <c r="T94" s="203">
        <f t="shared" si="29"/>
        <v>1771281.2668659817</v>
      </c>
      <c r="U94" s="203">
        <f t="shared" si="29"/>
        <v>1771281.2668659817</v>
      </c>
      <c r="V94" s="203">
        <f t="shared" si="29"/>
        <v>1771281.2668659817</v>
      </c>
      <c r="W94" s="203">
        <f t="shared" si="29"/>
        <v>1771281.2668659817</v>
      </c>
      <c r="X94" s="203">
        <f t="shared" si="29"/>
        <v>1771281.2668659817</v>
      </c>
      <c r="Y94" s="203">
        <f t="shared" si="29"/>
        <v>1771281.2668659817</v>
      </c>
      <c r="Z94" s="203">
        <f t="shared" si="29"/>
        <v>1771281.2668659817</v>
      </c>
      <c r="AA94" s="203">
        <f t="shared" si="29"/>
        <v>1771281.2668659817</v>
      </c>
      <c r="AB94" s="203">
        <f t="shared" si="29"/>
        <v>1771281.2668659817</v>
      </c>
      <c r="AC94" s="203">
        <f t="shared" si="29"/>
        <v>1771281.2668659817</v>
      </c>
      <c r="AD94" s="203">
        <f t="shared" si="29"/>
        <v>1401554.6745291047</v>
      </c>
      <c r="AE94" s="203">
        <f t="shared" si="29"/>
        <v>1065439.5905864891</v>
      </c>
      <c r="AF94" s="203">
        <f t="shared" si="29"/>
        <v>759880.42336592963</v>
      </c>
      <c r="AG94" s="203">
        <f t="shared" si="29"/>
        <v>482099.36225632991</v>
      </c>
      <c r="AH94" s="203">
        <f t="shared" si="29"/>
        <v>229571.1248839667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203901.67651196118</v>
      </c>
      <c r="E96" s="203">
        <f t="shared" ref="E96:AH96" si="32">E94-E95</f>
        <v>389266.83697738039</v>
      </c>
      <c r="F96" s="203">
        <f t="shared" si="32"/>
        <v>557780.61921867076</v>
      </c>
      <c r="G96" s="203">
        <f t="shared" si="32"/>
        <v>710974.96671075269</v>
      </c>
      <c r="H96" s="203">
        <f t="shared" si="32"/>
        <v>850242.55533991859</v>
      </c>
      <c r="I96" s="203">
        <f t="shared" si="32"/>
        <v>976849.45409370528</v>
      </c>
      <c r="J96" s="203">
        <f t="shared" si="32"/>
        <v>976849.45409370528</v>
      </c>
      <c r="K96" s="203">
        <f t="shared" si="32"/>
        <v>976849.45409370528</v>
      </c>
      <c r="L96" s="203">
        <f t="shared" si="32"/>
        <v>976849.45409370528</v>
      </c>
      <c r="M96" s="203">
        <f t="shared" si="32"/>
        <v>976849.45409370528</v>
      </c>
      <c r="N96" s="203">
        <f t="shared" si="32"/>
        <v>976849.45409370528</v>
      </c>
      <c r="O96" s="203">
        <f t="shared" si="32"/>
        <v>976849.45409370528</v>
      </c>
      <c r="P96" s="203">
        <f t="shared" si="32"/>
        <v>976849.45409370528</v>
      </c>
      <c r="Q96" s="203">
        <f t="shared" si="32"/>
        <v>976849.45409370528</v>
      </c>
      <c r="R96" s="203">
        <f t="shared" si="32"/>
        <v>976849.45409370528</v>
      </c>
      <c r="S96" s="203">
        <f t="shared" si="32"/>
        <v>976849.45409370528</v>
      </c>
      <c r="T96" s="203">
        <f t="shared" si="32"/>
        <v>976849.45409370528</v>
      </c>
      <c r="U96" s="203">
        <f t="shared" si="32"/>
        <v>976849.45409370528</v>
      </c>
      <c r="V96" s="203">
        <f t="shared" si="32"/>
        <v>976849.45409370528</v>
      </c>
      <c r="W96" s="203">
        <f t="shared" si="32"/>
        <v>976849.45409370528</v>
      </c>
      <c r="X96" s="203">
        <f t="shared" si="32"/>
        <v>976849.45409370528</v>
      </c>
      <c r="Y96" s="203">
        <f t="shared" si="32"/>
        <v>976849.45409370528</v>
      </c>
      <c r="Z96" s="203">
        <f t="shared" si="32"/>
        <v>976849.45409370528</v>
      </c>
      <c r="AA96" s="203">
        <f t="shared" si="32"/>
        <v>976849.45409370528</v>
      </c>
      <c r="AB96" s="203">
        <f t="shared" si="32"/>
        <v>976849.45409370528</v>
      </c>
      <c r="AC96" s="203">
        <f t="shared" si="32"/>
        <v>976849.45409370528</v>
      </c>
      <c r="AD96" s="203">
        <f t="shared" si="32"/>
        <v>772947.77758174413</v>
      </c>
      <c r="AE96" s="203">
        <f t="shared" si="32"/>
        <v>587582.6171163246</v>
      </c>
      <c r="AF96" s="203">
        <f t="shared" si="32"/>
        <v>419068.83487503452</v>
      </c>
      <c r="AG96" s="203">
        <f t="shared" si="32"/>
        <v>265874.4873829523</v>
      </c>
      <c r="AH96" s="203">
        <f t="shared" si="32"/>
        <v>126606.89875378685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157417.59259259258</v>
      </c>
      <c r="E97" s="203">
        <f t="shared" si="33"/>
        <v>314835.18518518517</v>
      </c>
      <c r="F97" s="203">
        <f t="shared" si="33"/>
        <v>472252.77777777775</v>
      </c>
      <c r="G97" s="203">
        <f t="shared" si="33"/>
        <v>598186.8518518518</v>
      </c>
      <c r="H97" s="203">
        <f t="shared" si="33"/>
        <v>692637.40740740742</v>
      </c>
      <c r="I97" s="203">
        <f t="shared" si="33"/>
        <v>755604.4444444445</v>
      </c>
      <c r="J97" s="203">
        <f t="shared" si="33"/>
        <v>629670.37037037034</v>
      </c>
      <c r="K97" s="203">
        <f t="shared" si="33"/>
        <v>472252.77777777787</v>
      </c>
      <c r="L97" s="203">
        <f t="shared" si="33"/>
        <v>314835.18518518523</v>
      </c>
      <c r="M97" s="203">
        <f t="shared" si="33"/>
        <v>188901.11111111112</v>
      </c>
      <c r="N97" s="203">
        <f t="shared" si="33"/>
        <v>94450.555555555562</v>
      </c>
      <c r="O97" s="203">
        <f t="shared" si="33"/>
        <v>31483.518518518522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46484.083919368597</v>
      </c>
      <c r="E98" s="203">
        <f t="shared" ref="E98:AH98" si="34">E96-E97</f>
        <v>74431.651792195218</v>
      </c>
      <c r="F98" s="203">
        <f t="shared" si="34"/>
        <v>85527.841440893011</v>
      </c>
      <c r="G98" s="203">
        <f t="shared" si="34"/>
        <v>112788.1148589009</v>
      </c>
      <c r="H98" s="203">
        <f t="shared" si="34"/>
        <v>157605.14793251117</v>
      </c>
      <c r="I98" s="203">
        <f t="shared" si="34"/>
        <v>221245.00964926078</v>
      </c>
      <c r="J98" s="203">
        <f t="shared" si="34"/>
        <v>347179.08372333494</v>
      </c>
      <c r="K98" s="203">
        <f t="shared" si="34"/>
        <v>504596.67631592741</v>
      </c>
      <c r="L98" s="203">
        <f t="shared" si="34"/>
        <v>662014.26890852</v>
      </c>
      <c r="M98" s="203">
        <f t="shared" si="34"/>
        <v>787948.34298259416</v>
      </c>
      <c r="N98" s="203">
        <f t="shared" si="34"/>
        <v>882398.89853814966</v>
      </c>
      <c r="O98" s="203">
        <f t="shared" si="34"/>
        <v>945365.93557518674</v>
      </c>
      <c r="P98" s="203">
        <f t="shared" si="34"/>
        <v>976849.45409370528</v>
      </c>
      <c r="Q98" s="203">
        <f t="shared" si="34"/>
        <v>976849.45409370528</v>
      </c>
      <c r="R98" s="203">
        <f t="shared" si="34"/>
        <v>976849.45409370528</v>
      </c>
      <c r="S98" s="203">
        <f t="shared" si="34"/>
        <v>976849.45409370528</v>
      </c>
      <c r="T98" s="203">
        <f t="shared" si="34"/>
        <v>976849.45409370528</v>
      </c>
      <c r="U98" s="203">
        <f t="shared" si="34"/>
        <v>976849.45409370528</v>
      </c>
      <c r="V98" s="203">
        <f t="shared" si="34"/>
        <v>976849.45409370528</v>
      </c>
      <c r="W98" s="203">
        <f t="shared" si="34"/>
        <v>976849.45409370528</v>
      </c>
      <c r="X98" s="203">
        <f t="shared" si="34"/>
        <v>976849.45409370528</v>
      </c>
      <c r="Y98" s="203">
        <f t="shared" si="34"/>
        <v>976849.45409370528</v>
      </c>
      <c r="Z98" s="203">
        <f t="shared" si="34"/>
        <v>976849.45409370528</v>
      </c>
      <c r="AA98" s="203">
        <f t="shared" si="34"/>
        <v>976849.45409370528</v>
      </c>
      <c r="AB98" s="203">
        <f t="shared" si="34"/>
        <v>976849.45409370528</v>
      </c>
      <c r="AC98" s="203">
        <f t="shared" si="34"/>
        <v>976849.45409370528</v>
      </c>
      <c r="AD98" s="203">
        <f t="shared" si="34"/>
        <v>772947.77758174413</v>
      </c>
      <c r="AE98" s="203">
        <f t="shared" si="34"/>
        <v>587582.6171163246</v>
      </c>
      <c r="AF98" s="203">
        <f t="shared" si="34"/>
        <v>419068.83487503452</v>
      </c>
      <c r="AG98" s="203">
        <f t="shared" si="34"/>
        <v>265874.4873829523</v>
      </c>
      <c r="AH98" s="203">
        <f t="shared" si="34"/>
        <v>126606.89875378685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46484.083919368597</v>
      </c>
      <c r="E100" s="203">
        <f t="shared" ref="E100:AH100" si="35">E98+E99</f>
        <v>74431.651792195218</v>
      </c>
      <c r="F100" s="203">
        <f t="shared" si="35"/>
        <v>85527.841440893011</v>
      </c>
      <c r="G100" s="203">
        <f t="shared" si="35"/>
        <v>112788.1148589009</v>
      </c>
      <c r="H100" s="203">
        <f t="shared" si="35"/>
        <v>157605.14793251117</v>
      </c>
      <c r="I100" s="203">
        <f t="shared" si="35"/>
        <v>221245.00964926078</v>
      </c>
      <c r="J100" s="203">
        <f t="shared" si="35"/>
        <v>347179.08372333494</v>
      </c>
      <c r="K100" s="203">
        <f t="shared" si="35"/>
        <v>504596.67631592741</v>
      </c>
      <c r="L100" s="203">
        <f t="shared" si="35"/>
        <v>662014.26890852</v>
      </c>
      <c r="M100" s="203">
        <f t="shared" si="35"/>
        <v>787948.34298259416</v>
      </c>
      <c r="N100" s="203">
        <f t="shared" si="35"/>
        <v>882398.89853814966</v>
      </c>
      <c r="O100" s="203">
        <f t="shared" si="35"/>
        <v>945365.93557518674</v>
      </c>
      <c r="P100" s="203">
        <f t="shared" si="35"/>
        <v>976849.45409370528</v>
      </c>
      <c r="Q100" s="203">
        <f t="shared" si="35"/>
        <v>976849.45409370528</v>
      </c>
      <c r="R100" s="203">
        <f t="shared" si="35"/>
        <v>976849.45409370528</v>
      </c>
      <c r="S100" s="203">
        <f t="shared" si="35"/>
        <v>976849.45409370528</v>
      </c>
      <c r="T100" s="203">
        <f t="shared" si="35"/>
        <v>976849.45409370528</v>
      </c>
      <c r="U100" s="203">
        <f t="shared" si="35"/>
        <v>976849.45409370528</v>
      </c>
      <c r="V100" s="203">
        <f t="shared" si="35"/>
        <v>976849.45409370528</v>
      </c>
      <c r="W100" s="203">
        <f t="shared" si="35"/>
        <v>976849.45409370528</v>
      </c>
      <c r="X100" s="203">
        <f t="shared" si="35"/>
        <v>976849.45409370528</v>
      </c>
      <c r="Y100" s="203">
        <f t="shared" si="35"/>
        <v>976849.45409370528</v>
      </c>
      <c r="Z100" s="203">
        <f t="shared" si="35"/>
        <v>976849.45409370528</v>
      </c>
      <c r="AA100" s="203">
        <f t="shared" si="35"/>
        <v>976849.45409370528</v>
      </c>
      <c r="AB100" s="203">
        <f t="shared" si="35"/>
        <v>976849.45409370528</v>
      </c>
      <c r="AC100" s="203">
        <f t="shared" si="35"/>
        <v>976849.45409370528</v>
      </c>
      <c r="AD100" s="203">
        <f t="shared" si="35"/>
        <v>772947.77758174413</v>
      </c>
      <c r="AE100" s="203">
        <f t="shared" si="35"/>
        <v>587582.6171163246</v>
      </c>
      <c r="AF100" s="203">
        <f t="shared" si="35"/>
        <v>419068.83487503452</v>
      </c>
      <c r="AG100" s="203">
        <f t="shared" si="35"/>
        <v>265874.4873829523</v>
      </c>
      <c r="AH100" s="203">
        <f t="shared" si="35"/>
        <v>126606.89875378685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1394.5225175810579</v>
      </c>
      <c r="E101" s="203">
        <f t="shared" ref="E101:AH101" si="36">IF(E100*$B$17&gt;0,E100*$B$17,0)</f>
        <v>2232.9495537658563</v>
      </c>
      <c r="F101" s="203">
        <f t="shared" si="36"/>
        <v>2565.8352432267902</v>
      </c>
      <c r="G101" s="203">
        <f t="shared" si="36"/>
        <v>3383.6434457670266</v>
      </c>
      <c r="H101" s="203">
        <f t="shared" si="36"/>
        <v>4728.154437975335</v>
      </c>
      <c r="I101" s="203">
        <f t="shared" si="36"/>
        <v>6637.350289477823</v>
      </c>
      <c r="J101" s="203">
        <f t="shared" si="36"/>
        <v>10415.372511700049</v>
      </c>
      <c r="K101" s="203">
        <f t="shared" si="36"/>
        <v>15137.900289477822</v>
      </c>
      <c r="L101" s="203">
        <f t="shared" si="36"/>
        <v>19860.428067255598</v>
      </c>
      <c r="M101" s="203">
        <f t="shared" si="36"/>
        <v>23638.450289477823</v>
      </c>
      <c r="N101" s="203">
        <f t="shared" si="36"/>
        <v>26471.96695614449</v>
      </c>
      <c r="O101" s="203">
        <f t="shared" si="36"/>
        <v>28360.978067255601</v>
      </c>
      <c r="P101" s="203">
        <f t="shared" si="36"/>
        <v>29305.483622811156</v>
      </c>
      <c r="Q101" s="203">
        <f t="shared" si="36"/>
        <v>29305.483622811156</v>
      </c>
      <c r="R101" s="203">
        <f t="shared" si="36"/>
        <v>29305.483622811156</v>
      </c>
      <c r="S101" s="203">
        <f t="shared" si="36"/>
        <v>29305.483622811156</v>
      </c>
      <c r="T101" s="203">
        <f t="shared" si="36"/>
        <v>29305.483622811156</v>
      </c>
      <c r="U101" s="203">
        <f t="shared" si="36"/>
        <v>29305.483622811156</v>
      </c>
      <c r="V101" s="203">
        <f t="shared" si="36"/>
        <v>29305.483622811156</v>
      </c>
      <c r="W101" s="203">
        <f t="shared" si="36"/>
        <v>29305.483622811156</v>
      </c>
      <c r="X101" s="203">
        <f t="shared" si="36"/>
        <v>29305.483622811156</v>
      </c>
      <c r="Y101" s="203">
        <f t="shared" si="36"/>
        <v>29305.483622811156</v>
      </c>
      <c r="Z101" s="203">
        <f t="shared" si="36"/>
        <v>29305.483622811156</v>
      </c>
      <c r="AA101" s="203">
        <f t="shared" si="36"/>
        <v>29305.483622811156</v>
      </c>
      <c r="AB101" s="203">
        <f t="shared" si="36"/>
        <v>29305.483622811156</v>
      </c>
      <c r="AC101" s="203">
        <f t="shared" si="36"/>
        <v>29305.483622811156</v>
      </c>
      <c r="AD101" s="203">
        <f t="shared" si="36"/>
        <v>23188.433327452323</v>
      </c>
      <c r="AE101" s="203">
        <f t="shared" si="36"/>
        <v>17627.478513489739</v>
      </c>
      <c r="AF101" s="203">
        <f t="shared" si="36"/>
        <v>12572.065046251035</v>
      </c>
      <c r="AG101" s="203">
        <f t="shared" si="36"/>
        <v>7976.2346214885683</v>
      </c>
      <c r="AH101" s="203">
        <f t="shared" si="36"/>
        <v>3798.2069626136054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45089.561401787541</v>
      </c>
      <c r="E102" s="203">
        <f t="shared" ref="E102:AH102" si="37">E100-E101</f>
        <v>72198.702238429367</v>
      </c>
      <c r="F102" s="203">
        <f t="shared" si="37"/>
        <v>82962.006197666225</v>
      </c>
      <c r="G102" s="203">
        <f t="shared" si="37"/>
        <v>109404.47141313387</v>
      </c>
      <c r="H102" s="203">
        <f t="shared" si="37"/>
        <v>152876.99349453583</v>
      </c>
      <c r="I102" s="203">
        <f t="shared" si="37"/>
        <v>214607.65935978296</v>
      </c>
      <c r="J102" s="203">
        <f t="shared" si="37"/>
        <v>336763.71121163492</v>
      </c>
      <c r="K102" s="203">
        <f t="shared" si="37"/>
        <v>489458.77602644957</v>
      </c>
      <c r="L102" s="203">
        <f t="shared" si="37"/>
        <v>642153.84084126435</v>
      </c>
      <c r="M102" s="203">
        <f t="shared" si="37"/>
        <v>764309.89269311633</v>
      </c>
      <c r="N102" s="203">
        <f t="shared" si="37"/>
        <v>855926.93158200523</v>
      </c>
      <c r="O102" s="203">
        <f t="shared" si="37"/>
        <v>917004.95750793116</v>
      </c>
      <c r="P102" s="203">
        <f t="shared" si="37"/>
        <v>947543.97047089413</v>
      </c>
      <c r="Q102" s="203">
        <f t="shared" si="37"/>
        <v>947543.97047089413</v>
      </c>
      <c r="R102" s="203">
        <f t="shared" si="37"/>
        <v>947543.97047089413</v>
      </c>
      <c r="S102" s="203">
        <f t="shared" si="37"/>
        <v>947543.97047089413</v>
      </c>
      <c r="T102" s="203">
        <f t="shared" si="37"/>
        <v>947543.97047089413</v>
      </c>
      <c r="U102" s="203">
        <f t="shared" si="37"/>
        <v>947543.97047089413</v>
      </c>
      <c r="V102" s="203">
        <f t="shared" si="37"/>
        <v>947543.97047089413</v>
      </c>
      <c r="W102" s="203">
        <f t="shared" si="37"/>
        <v>947543.97047089413</v>
      </c>
      <c r="X102" s="203">
        <f t="shared" si="37"/>
        <v>947543.97047089413</v>
      </c>
      <c r="Y102" s="203">
        <f t="shared" si="37"/>
        <v>947543.97047089413</v>
      </c>
      <c r="Z102" s="203">
        <f t="shared" si="37"/>
        <v>947543.97047089413</v>
      </c>
      <c r="AA102" s="203">
        <f t="shared" si="37"/>
        <v>947543.97047089413</v>
      </c>
      <c r="AB102" s="203">
        <f t="shared" si="37"/>
        <v>947543.97047089413</v>
      </c>
      <c r="AC102" s="203">
        <f t="shared" si="37"/>
        <v>947543.97047089413</v>
      </c>
      <c r="AD102" s="203">
        <f t="shared" si="37"/>
        <v>749759.34425429185</v>
      </c>
      <c r="AE102" s="203">
        <f t="shared" si="37"/>
        <v>569955.13860283489</v>
      </c>
      <c r="AF102" s="203">
        <f t="shared" si="37"/>
        <v>406496.76982878346</v>
      </c>
      <c r="AG102" s="203">
        <f t="shared" si="37"/>
        <v>257898.25276146372</v>
      </c>
      <c r="AH102" s="203">
        <f t="shared" si="37"/>
        <v>122808.69179117325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-1778984.5126722865</v>
      </c>
      <c r="E103" s="203">
        <f t="shared" si="38"/>
        <v>-1751875.3718356446</v>
      </c>
      <c r="F103" s="203">
        <f t="shared" si="38"/>
        <v>-1741112.0678764076</v>
      </c>
      <c r="G103" s="203">
        <f t="shared" si="38"/>
        <v>-1714669.6026609403</v>
      </c>
      <c r="H103" s="203">
        <f t="shared" si="38"/>
        <v>-1671197.0805795384</v>
      </c>
      <c r="I103" s="203">
        <f t="shared" si="38"/>
        <v>214607.65935978296</v>
      </c>
      <c r="J103" s="203">
        <f t="shared" si="38"/>
        <v>336763.71121163492</v>
      </c>
      <c r="K103" s="203">
        <f t="shared" si="38"/>
        <v>489458.77602644957</v>
      </c>
      <c r="L103" s="203">
        <f t="shared" si="38"/>
        <v>642153.84084126435</v>
      </c>
      <c r="M103" s="203">
        <f t="shared" si="38"/>
        <v>764309.89269311633</v>
      </c>
      <c r="N103" s="203">
        <f t="shared" si="38"/>
        <v>855926.93158200523</v>
      </c>
      <c r="O103" s="203">
        <f t="shared" si="38"/>
        <v>917004.95750793116</v>
      </c>
      <c r="P103" s="203">
        <f t="shared" si="38"/>
        <v>947543.97047089413</v>
      </c>
      <c r="Q103" s="203">
        <f t="shared" si="38"/>
        <v>947543.97047089413</v>
      </c>
      <c r="R103" s="203">
        <f t="shared" si="38"/>
        <v>947543.97047089413</v>
      </c>
      <c r="S103" s="203">
        <f t="shared" si="38"/>
        <v>947543.97047089413</v>
      </c>
      <c r="T103" s="203">
        <f t="shared" si="38"/>
        <v>947543.97047089413</v>
      </c>
      <c r="U103" s="203">
        <f t="shared" si="38"/>
        <v>947543.97047089413</v>
      </c>
      <c r="V103" s="203">
        <f t="shared" si="38"/>
        <v>947543.97047089413</v>
      </c>
      <c r="W103" s="203">
        <f t="shared" si="38"/>
        <v>947543.97047089413</v>
      </c>
      <c r="X103" s="203">
        <f t="shared" si="38"/>
        <v>947543.97047089413</v>
      </c>
      <c r="Y103" s="203">
        <f t="shared" si="38"/>
        <v>947543.97047089413</v>
      </c>
      <c r="Z103" s="203">
        <f t="shared" si="38"/>
        <v>947543.97047089413</v>
      </c>
      <c r="AA103" s="203">
        <f t="shared" si="38"/>
        <v>947543.97047089413</v>
      </c>
      <c r="AB103" s="203">
        <f t="shared" si="38"/>
        <v>947543.97047089413</v>
      </c>
      <c r="AC103" s="203">
        <f t="shared" si="38"/>
        <v>947543.97047089413</v>
      </c>
      <c r="AD103" s="203">
        <f t="shared" si="38"/>
        <v>749759.34425429185</v>
      </c>
      <c r="AE103" s="203">
        <f t="shared" si="38"/>
        <v>569955.13860283489</v>
      </c>
      <c r="AF103" s="203">
        <f t="shared" si="38"/>
        <v>406496.76982878346</v>
      </c>
      <c r="AG103" s="203">
        <f t="shared" si="38"/>
        <v>257898.25276146372</v>
      </c>
      <c r="AH103" s="203">
        <f t="shared" si="38"/>
        <v>122808.69179117325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-1547735.6705603912</v>
      </c>
      <c r="E104" s="203">
        <f t="shared" si="39"/>
        <v>-1308735.3719517672</v>
      </c>
      <c r="F104" s="203">
        <f t="shared" si="39"/>
        <v>-1103691.2380511235</v>
      </c>
      <c r="G104" s="203">
        <f t="shared" si="39"/>
        <v>-898986.38996679406</v>
      </c>
      <c r="H104" s="203">
        <f t="shared" si="39"/>
        <v>-691819.55984745896</v>
      </c>
      <c r="I104" s="203">
        <f t="shared" si="39"/>
        <v>1344432.9874709935</v>
      </c>
      <c r="J104" s="203">
        <f t="shared" si="39"/>
        <v>1471316.1692419173</v>
      </c>
      <c r="K104" s="203">
        <f t="shared" si="39"/>
        <v>1628856.5422237806</v>
      </c>
      <c r="L104" s="203">
        <f t="shared" si="39"/>
        <v>1786518.0479098205</v>
      </c>
      <c r="M104" s="203">
        <f t="shared" si="39"/>
        <v>1913764.701654678</v>
      </c>
      <c r="N104" s="203">
        <f t="shared" si="39"/>
        <v>2010599.6074838976</v>
      </c>
      <c r="O104" s="203">
        <f t="shared" si="39"/>
        <v>2077025.9470236623</v>
      </c>
      <c r="P104" s="203">
        <f t="shared" si="39"/>
        <v>2113046.9814408105</v>
      </c>
      <c r="Q104" s="203">
        <f t="shared" si="39"/>
        <v>2118666.0534313498</v>
      </c>
      <c r="R104" s="203">
        <f t="shared" si="39"/>
        <v>2124425.6022216529</v>
      </c>
      <c r="S104" s="203">
        <f t="shared" si="39"/>
        <v>2130329.1397317136</v>
      </c>
      <c r="T104" s="203">
        <f t="shared" si="39"/>
        <v>2136380.2656795252</v>
      </c>
      <c r="U104" s="203">
        <f t="shared" si="39"/>
        <v>2142582.6697760327</v>
      </c>
      <c r="V104" s="203">
        <f t="shared" si="39"/>
        <v>2148940.1339749531</v>
      </c>
      <c r="W104" s="203">
        <f t="shared" si="39"/>
        <v>2155456.5347788464</v>
      </c>
      <c r="X104" s="203">
        <f t="shared" si="39"/>
        <v>2162135.8456028365</v>
      </c>
      <c r="Y104" s="203">
        <f t="shared" si="39"/>
        <v>2168982.1391974268</v>
      </c>
      <c r="Z104" s="203">
        <f t="shared" si="39"/>
        <v>2175999.5901318816</v>
      </c>
      <c r="AA104" s="203">
        <f t="shared" si="39"/>
        <v>2183192.477339698</v>
      </c>
      <c r="AB104" s="203">
        <f t="shared" si="39"/>
        <v>2190565.1867277101</v>
      </c>
      <c r="AC104" s="203">
        <f t="shared" si="39"/>
        <v>1888284.1018192277</v>
      </c>
      <c r="AD104" s="203">
        <f t="shared" si="39"/>
        <v>1494135.0418199687</v>
      </c>
      <c r="AE104" s="203">
        <f t="shared" si="39"/>
        <v>1135817.7145479145</v>
      </c>
      <c r="AF104" s="203">
        <f t="shared" si="39"/>
        <v>810074.68975513848</v>
      </c>
      <c r="AG104" s="203">
        <f t="shared" si="39"/>
        <v>513944.66721625096</v>
      </c>
      <c r="AH104" s="203">
        <f t="shared" si="39"/>
        <v>244735.55581726244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1.2864327973715262</v>
      </c>
      <c r="E108" s="215">
        <f t="shared" ref="E108:G108" si="40">(E102+E71+E70)/(E70+E71)</f>
        <v>1.2293222156728203</v>
      </c>
      <c r="F108" s="215">
        <f t="shared" si="40"/>
        <v>1.0991102832457218</v>
      </c>
      <c r="G108" s="215">
        <f t="shared" si="40"/>
        <v>1.0823942713010071</v>
      </c>
      <c r="H108" s="215">
        <f>(H102+H71+H70)/(H70+H71)</f>
        <v>1.0855456023662924</v>
      </c>
      <c r="I108" s="215">
        <f>(I102+I71+I70)/(I70+I71)</f>
        <v>1.096894296024137</v>
      </c>
      <c r="J108" s="215">
        <f t="shared" ref="J108:N108" si="41">(J102+J71+J70)/(J70+J71)</f>
        <v>1.137244818617565</v>
      </c>
      <c r="K108" s="215">
        <f t="shared" si="41"/>
        <v>1.2131485662120487</v>
      </c>
      <c r="L108" s="215">
        <f t="shared" si="41"/>
        <v>1.36196147440299</v>
      </c>
      <c r="M108" s="215">
        <f t="shared" si="41"/>
        <v>1.5955604781459265</v>
      </c>
      <c r="N108" s="215">
        <f t="shared" si="41"/>
        <v>2.0386452034272171</v>
      </c>
      <c r="O108" s="215">
        <f>(O102+O71+O70)/(O70+O71)</f>
        <v>3.313925849232938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1.4616821546683492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1.2864327973715262</v>
      </c>
      <c r="E110" s="215">
        <f t="shared" si="43"/>
        <v>1.2293222156728203</v>
      </c>
      <c r="F110" s="215">
        <f t="shared" si="43"/>
        <v>1.0991102832457218</v>
      </c>
      <c r="G110" s="215">
        <f t="shared" si="43"/>
        <v>1.0823942713010071</v>
      </c>
      <c r="H110" s="215">
        <f t="shared" si="43"/>
        <v>1.0855456023662924</v>
      </c>
      <c r="I110" s="215">
        <f t="shared" si="43"/>
        <v>1.096894296024137</v>
      </c>
      <c r="J110" s="215">
        <f t="shared" si="43"/>
        <v>1.137244818617565</v>
      </c>
      <c r="K110" s="215">
        <f t="shared" si="43"/>
        <v>1.2131485662120487</v>
      </c>
      <c r="L110" s="215">
        <f t="shared" si="43"/>
        <v>1.36196147440299</v>
      </c>
      <c r="M110" s="215">
        <f t="shared" si="43"/>
        <v>1.5955604781459265</v>
      </c>
      <c r="N110" s="215">
        <f t="shared" si="43"/>
        <v>2.0386452034272171</v>
      </c>
      <c r="O110" s="215">
        <f t="shared" si="43"/>
        <v>3.313925849232938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1.4616821546683492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1.2864327973715262</v>
      </c>
      <c r="E112" s="215">
        <f t="shared" si="44"/>
        <v>1.2293222156728203</v>
      </c>
      <c r="F112" s="215">
        <f t="shared" si="44"/>
        <v>1.0991102832457218</v>
      </c>
      <c r="G112" s="215">
        <f t="shared" si="44"/>
        <v>1.0823942713010071</v>
      </c>
      <c r="H112" s="215">
        <f t="shared" si="44"/>
        <v>1.0855456023662924</v>
      </c>
      <c r="I112" s="215">
        <f t="shared" si="44"/>
        <v>1.096894296024137</v>
      </c>
      <c r="J112" s="215">
        <f t="shared" si="44"/>
        <v>1.137244818617565</v>
      </c>
      <c r="K112" s="215">
        <f t="shared" si="44"/>
        <v>1.2131485662120487</v>
      </c>
      <c r="L112" s="215">
        <f t="shared" si="44"/>
        <v>1.36196147440299</v>
      </c>
      <c r="M112" s="215">
        <f t="shared" si="44"/>
        <v>1.5955604781459265</v>
      </c>
      <c r="N112" s="215">
        <f t="shared" si="44"/>
        <v>2.0386452034272171</v>
      </c>
      <c r="O112" s="215">
        <f t="shared" si="44"/>
        <v>3.313925849232938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1.4616821546683492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42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7" t="s">
        <v>13</v>
      </c>
      <c r="C20" s="110"/>
      <c r="D20" s="298" t="s">
        <v>1</v>
      </c>
      <c r="E20" s="299"/>
      <c r="F20" s="299"/>
      <c r="G20" s="299"/>
      <c r="H20" s="299"/>
      <c r="I20" s="300"/>
      <c r="J20" s="50"/>
    </row>
    <row r="21" spans="1:34" x14ac:dyDescent="0.25">
      <c r="B21" s="297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D37-D38</f>
        <v>369726.59233687702</v>
      </c>
      <c r="E34" s="116">
        <f t="shared" ref="E34:AH34" si="9">E37-E38</f>
        <v>705841.67627949244</v>
      </c>
      <c r="F34" s="116">
        <f t="shared" si="9"/>
        <v>1011400.8435000521</v>
      </c>
      <c r="G34" s="116">
        <f t="shared" si="9"/>
        <v>1289181.9046096515</v>
      </c>
      <c r="H34" s="116">
        <f t="shared" si="9"/>
        <v>1541710.1419820152</v>
      </c>
      <c r="I34" s="116">
        <f t="shared" si="9"/>
        <v>1771281.2668659817</v>
      </c>
      <c r="J34" s="116">
        <f t="shared" si="9"/>
        <v>1771281.2668659817</v>
      </c>
      <c r="K34" s="116">
        <f t="shared" si="9"/>
        <v>1771281.2668659817</v>
      </c>
      <c r="L34" s="116">
        <f t="shared" si="9"/>
        <v>1771281.2668659817</v>
      </c>
      <c r="M34" s="116">
        <f t="shared" si="9"/>
        <v>1771281.2668659817</v>
      </c>
      <c r="N34" s="116">
        <f t="shared" si="9"/>
        <v>1771281.2668659817</v>
      </c>
      <c r="O34" s="116">
        <f t="shared" si="9"/>
        <v>1771281.2668659817</v>
      </c>
      <c r="P34" s="116">
        <f t="shared" si="9"/>
        <v>1771281.2668659817</v>
      </c>
      <c r="Q34" s="116">
        <f t="shared" si="9"/>
        <v>1771281.2668659817</v>
      </c>
      <c r="R34" s="116">
        <f t="shared" si="9"/>
        <v>1771281.2668659817</v>
      </c>
      <c r="S34" s="116">
        <f t="shared" si="9"/>
        <v>1771281.2668659817</v>
      </c>
      <c r="T34" s="116">
        <f t="shared" si="9"/>
        <v>1771281.2668659817</v>
      </c>
      <c r="U34" s="116">
        <f t="shared" si="9"/>
        <v>1771281.2668659817</v>
      </c>
      <c r="V34" s="116">
        <f t="shared" si="9"/>
        <v>1771281.2668659817</v>
      </c>
      <c r="W34" s="116">
        <f t="shared" si="9"/>
        <v>1771281.2668659817</v>
      </c>
      <c r="X34" s="116">
        <f t="shared" si="9"/>
        <v>1771281.2668659817</v>
      </c>
      <c r="Y34" s="116">
        <f t="shared" si="9"/>
        <v>1771281.2668659817</v>
      </c>
      <c r="Z34" s="116">
        <f t="shared" si="9"/>
        <v>1771281.2668659817</v>
      </c>
      <c r="AA34" s="116">
        <f t="shared" si="9"/>
        <v>1771281.2668659817</v>
      </c>
      <c r="AB34" s="116">
        <f t="shared" si="9"/>
        <v>1771281.2668659817</v>
      </c>
      <c r="AC34" s="116">
        <f t="shared" si="9"/>
        <v>1771281.2668659817</v>
      </c>
      <c r="AD34" s="116">
        <f t="shared" si="9"/>
        <v>1401554.6745291047</v>
      </c>
      <c r="AE34" s="116">
        <f t="shared" si="9"/>
        <v>1065439.5905864891</v>
      </c>
      <c r="AF34" s="116">
        <f t="shared" si="9"/>
        <v>759880.42336592963</v>
      </c>
      <c r="AG34" s="116">
        <f t="shared" si="9"/>
        <v>482099.36225632991</v>
      </c>
      <c r="AH34" s="116">
        <f t="shared" si="9"/>
        <v>229571.1248839667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172</v>
      </c>
      <c r="B37" s="28" t="s">
        <v>178</v>
      </c>
      <c r="C37" s="28"/>
      <c r="D37" s="42">
        <f>C28*Interventions!$I$13</f>
        <v>566305.33002010651</v>
      </c>
      <c r="E37" s="42">
        <f>D28*Interventions!$I$13</f>
        <v>1081128.3573111123</v>
      </c>
      <c r="F37" s="42">
        <f>E28*Interventions!$I$13</f>
        <v>1549149.291212027</v>
      </c>
      <c r="G37" s="42">
        <f>F28*Interventions!$I$13</f>
        <v>1974622.8674855854</v>
      </c>
      <c r="H37" s="42">
        <f>G28*Interventions!$I$13</f>
        <v>2361417.0277342754</v>
      </c>
      <c r="I37" s="42">
        <f>H28*Interventions!$I$13</f>
        <v>2713048.0825058115</v>
      </c>
      <c r="J37" s="42">
        <f>I28*Interventions!$I$13</f>
        <v>2713048.0825058115</v>
      </c>
      <c r="K37" s="42">
        <f>J28*Interventions!$I$13</f>
        <v>2713048.0825058115</v>
      </c>
      <c r="L37" s="42">
        <f>K28*Interventions!$I$13</f>
        <v>2713048.0825058115</v>
      </c>
      <c r="M37" s="42">
        <f>L28*Interventions!$I$13</f>
        <v>2713048.0825058115</v>
      </c>
      <c r="N37" s="42">
        <f>M28*Interventions!$I$13</f>
        <v>2713048.0825058115</v>
      </c>
      <c r="O37" s="42">
        <f>N28*Interventions!$I$13</f>
        <v>2713048.0825058115</v>
      </c>
      <c r="P37" s="42">
        <f>O28*Interventions!$I$13</f>
        <v>2713048.0825058115</v>
      </c>
      <c r="Q37" s="42">
        <f>P28*Interventions!$I$13</f>
        <v>2713048.0825058115</v>
      </c>
      <c r="R37" s="42">
        <f>Q28*Interventions!$I$13</f>
        <v>2713048.0825058115</v>
      </c>
      <c r="S37" s="42">
        <f>R28*Interventions!$I$13</f>
        <v>2713048.0825058115</v>
      </c>
      <c r="T37" s="42">
        <f>S28*Interventions!$I$13</f>
        <v>2713048.0825058115</v>
      </c>
      <c r="U37" s="42">
        <f>T28*Interventions!$I$13</f>
        <v>2713048.0825058115</v>
      </c>
      <c r="V37" s="42">
        <f>U28*Interventions!$I$13</f>
        <v>2713048.0825058115</v>
      </c>
      <c r="W37" s="42">
        <f>V28*Interventions!$I$13</f>
        <v>2713048.0825058115</v>
      </c>
      <c r="X37" s="42">
        <f>W28*Interventions!$I$13</f>
        <v>2713048.0825058115</v>
      </c>
      <c r="Y37" s="42">
        <f>X28*Interventions!$I$13</f>
        <v>2713048.0825058115</v>
      </c>
      <c r="Z37" s="42">
        <f>Y28*Interventions!$I$13</f>
        <v>2713048.0825058115</v>
      </c>
      <c r="AA37" s="42">
        <f>Z28*Interventions!$I$13</f>
        <v>2713048.0825058115</v>
      </c>
      <c r="AB37" s="42">
        <f>AA28*Interventions!$I$13</f>
        <v>2713048.0825058115</v>
      </c>
      <c r="AC37" s="42">
        <f>AB28*Interventions!$I$13</f>
        <v>2713048.0825058115</v>
      </c>
      <c r="AD37" s="42">
        <f>AC28*Interventions!$I$13</f>
        <v>2146742.7524857051</v>
      </c>
      <c r="AE37" s="42">
        <f>AD28*Interventions!$I$13</f>
        <v>1631919.7251946989</v>
      </c>
      <c r="AF37" s="42">
        <f>AE28*Interventions!$I$13</f>
        <v>1163898.7912937845</v>
      </c>
      <c r="AG37" s="42">
        <f>AF28*Interventions!$I$13</f>
        <v>738425.21502022585</v>
      </c>
      <c r="AH37" s="42">
        <f>AG28*Interventions!$I$13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C28*Interventions!$I$14</f>
        <v>196578.7376832295</v>
      </c>
      <c r="E38" s="42">
        <f>D28*Interventions!$I$14</f>
        <v>375286.6810316199</v>
      </c>
      <c r="F38" s="42">
        <f>E28*Interventions!$I$14</f>
        <v>537748.44771197485</v>
      </c>
      <c r="G38" s="42">
        <f>F28*Interventions!$I$14</f>
        <v>685440.96287593385</v>
      </c>
      <c r="H38" s="42">
        <f>G28*Interventions!$I$14</f>
        <v>819706.88575226034</v>
      </c>
      <c r="I38" s="42">
        <f>H28*Interventions!$I$14</f>
        <v>941766.81563982985</v>
      </c>
      <c r="J38" s="42">
        <f>I28*Interventions!$I$14</f>
        <v>941766.81563982985</v>
      </c>
      <c r="K38" s="42">
        <f>J28*Interventions!$I$14</f>
        <v>941766.81563982985</v>
      </c>
      <c r="L38" s="42">
        <f>K28*Interventions!$I$14</f>
        <v>941766.81563982985</v>
      </c>
      <c r="M38" s="42">
        <f>L28*Interventions!$I$14</f>
        <v>941766.81563982985</v>
      </c>
      <c r="N38" s="42">
        <f>M28*Interventions!$I$14</f>
        <v>941766.81563982985</v>
      </c>
      <c r="O38" s="42">
        <f>N28*Interventions!$I$14</f>
        <v>941766.81563982985</v>
      </c>
      <c r="P38" s="42">
        <f>O28*Interventions!$I$14</f>
        <v>941766.81563982985</v>
      </c>
      <c r="Q38" s="42">
        <f>P28*Interventions!$I$14</f>
        <v>941766.81563982985</v>
      </c>
      <c r="R38" s="42">
        <f>Q28*Interventions!$I$14</f>
        <v>941766.81563982985</v>
      </c>
      <c r="S38" s="42">
        <f>R28*Interventions!$I$14</f>
        <v>941766.81563982985</v>
      </c>
      <c r="T38" s="42">
        <f>S28*Interventions!$I$14</f>
        <v>941766.81563982985</v>
      </c>
      <c r="U38" s="42">
        <f>T28*Interventions!$I$14</f>
        <v>941766.81563982985</v>
      </c>
      <c r="V38" s="42">
        <f>U28*Interventions!$I$14</f>
        <v>941766.81563982985</v>
      </c>
      <c r="W38" s="42">
        <f>V28*Interventions!$I$14</f>
        <v>941766.81563982985</v>
      </c>
      <c r="X38" s="42">
        <f>W28*Interventions!$I$14</f>
        <v>941766.81563982985</v>
      </c>
      <c r="Y38" s="42">
        <f>X28*Interventions!$I$14</f>
        <v>941766.81563982985</v>
      </c>
      <c r="Z38" s="42">
        <f>Y28*Interventions!$I$14</f>
        <v>941766.81563982985</v>
      </c>
      <c r="AA38" s="42">
        <f>Z28*Interventions!$I$14</f>
        <v>941766.81563982985</v>
      </c>
      <c r="AB38" s="42">
        <f>AA28*Interventions!$I$14</f>
        <v>941766.81563982985</v>
      </c>
      <c r="AC38" s="42">
        <f>AB28*Interventions!$I$14</f>
        <v>941766.81563982985</v>
      </c>
      <c r="AD38" s="42">
        <f>AC28*Interventions!$I$14</f>
        <v>745188.07795660035</v>
      </c>
      <c r="AE38" s="42">
        <f>AD28*Interventions!$I$14</f>
        <v>566480.13460820983</v>
      </c>
      <c r="AF38" s="42">
        <f>AE28*Interventions!$I$14</f>
        <v>404018.36792785494</v>
      </c>
      <c r="AG38" s="42">
        <f>AF28*Interventions!$I$14</f>
        <v>256325.85276389593</v>
      </c>
      <c r="AH38" s="42">
        <f>AG28*Interventions!$I$14</f>
        <v>122059.92988756951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600975.43444877234</v>
      </c>
      <c r="E40" s="116">
        <f t="shared" si="10"/>
        <v>1148981.67616337</v>
      </c>
      <c r="F40" s="116">
        <f t="shared" si="10"/>
        <v>1648821.6733253361</v>
      </c>
      <c r="G40" s="116">
        <f t="shared" si="10"/>
        <v>2104865.117303798</v>
      </c>
      <c r="H40" s="116">
        <f t="shared" si="10"/>
        <v>2521087.6627140949</v>
      </c>
      <c r="I40" s="116">
        <f t="shared" si="10"/>
        <v>2901106.5949771926</v>
      </c>
      <c r="J40" s="116">
        <f t="shared" si="10"/>
        <v>2905833.7248962643</v>
      </c>
      <c r="K40" s="116">
        <f t="shared" si="10"/>
        <v>2910679.033063313</v>
      </c>
      <c r="L40" s="116">
        <f t="shared" si="10"/>
        <v>2915645.4739345377</v>
      </c>
      <c r="M40" s="116">
        <f t="shared" si="10"/>
        <v>2920736.0758275436</v>
      </c>
      <c r="N40" s="116">
        <f t="shared" si="10"/>
        <v>2925953.9427678739</v>
      </c>
      <c r="O40" s="116">
        <f t="shared" si="10"/>
        <v>2931302.2563817129</v>
      </c>
      <c r="P40" s="116">
        <f t="shared" si="10"/>
        <v>2936784.2778358981</v>
      </c>
      <c r="Q40" s="116">
        <f t="shared" si="10"/>
        <v>2942403.3498264374</v>
      </c>
      <c r="R40" s="116">
        <f t="shared" si="10"/>
        <v>2948162.8986167405</v>
      </c>
      <c r="S40" s="116">
        <f t="shared" si="10"/>
        <v>2954066.4361268012</v>
      </c>
      <c r="T40" s="116">
        <f t="shared" si="10"/>
        <v>2960117.5620746133</v>
      </c>
      <c r="U40" s="116">
        <f t="shared" si="10"/>
        <v>2966319.9661711203</v>
      </c>
      <c r="V40" s="116">
        <f t="shared" si="10"/>
        <v>2972677.4303700407</v>
      </c>
      <c r="W40" s="116">
        <f t="shared" si="10"/>
        <v>2979193.831173934</v>
      </c>
      <c r="X40" s="116">
        <f t="shared" si="10"/>
        <v>2985873.1419979241</v>
      </c>
      <c r="Y40" s="116">
        <f t="shared" si="10"/>
        <v>2992719.4355925145</v>
      </c>
      <c r="Z40" s="116">
        <f t="shared" si="10"/>
        <v>2999736.8865269693</v>
      </c>
      <c r="AA40" s="116">
        <f t="shared" si="10"/>
        <v>3006929.7737347856</v>
      </c>
      <c r="AB40" s="116">
        <f t="shared" si="10"/>
        <v>3014302.4831227977</v>
      </c>
      <c r="AC40" s="116">
        <f t="shared" si="10"/>
        <v>2712021.3982143151</v>
      </c>
      <c r="AD40" s="116">
        <f t="shared" si="10"/>
        <v>2145930.3720947816</v>
      </c>
      <c r="AE40" s="116">
        <f t="shared" si="10"/>
        <v>1631302.1665315689</v>
      </c>
      <c r="AF40" s="116">
        <f t="shared" si="10"/>
        <v>1163458.3432922848</v>
      </c>
      <c r="AG40" s="116">
        <f t="shared" si="10"/>
        <v>738145.77671111713</v>
      </c>
      <c r="AH40" s="116">
        <f t="shared" si="10"/>
        <v>351497.98891005589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-1223098.6396253016</v>
      </c>
      <c r="E42" s="31">
        <f t="shared" si="11"/>
        <v>-675092.3979107039</v>
      </c>
      <c r="F42" s="31">
        <f t="shared" si="11"/>
        <v>-175252.40074873785</v>
      </c>
      <c r="G42" s="31">
        <f t="shared" si="11"/>
        <v>280791.04322972381</v>
      </c>
      <c r="H42" s="31">
        <f t="shared" si="11"/>
        <v>697013.58864002069</v>
      </c>
      <c r="I42" s="31">
        <f t="shared" si="11"/>
        <v>2106674.7822049162</v>
      </c>
      <c r="J42" s="31">
        <f t="shared" si="11"/>
        <v>2111401.9121239879</v>
      </c>
      <c r="K42" s="31">
        <f t="shared" si="11"/>
        <v>2116247.2202910366</v>
      </c>
      <c r="L42" s="31">
        <f t="shared" si="11"/>
        <v>2121213.6611622614</v>
      </c>
      <c r="M42" s="31">
        <f t="shared" si="11"/>
        <v>2126304.2630552673</v>
      </c>
      <c r="N42" s="31">
        <f t="shared" si="11"/>
        <v>2131522.1299955975</v>
      </c>
      <c r="O42" s="31">
        <f t="shared" si="11"/>
        <v>2136870.4436094365</v>
      </c>
      <c r="P42" s="31">
        <f t="shared" si="11"/>
        <v>2142352.4650636218</v>
      </c>
      <c r="Q42" s="31">
        <f t="shared" si="11"/>
        <v>2147971.5370541611</v>
      </c>
      <c r="R42" s="31">
        <f t="shared" si="11"/>
        <v>2153731.0858444641</v>
      </c>
      <c r="S42" s="31">
        <f t="shared" si="11"/>
        <v>2159634.6233545248</v>
      </c>
      <c r="T42" s="31">
        <f t="shared" si="11"/>
        <v>2165685.7493023369</v>
      </c>
      <c r="U42" s="31">
        <f t="shared" si="11"/>
        <v>2171888.1533988439</v>
      </c>
      <c r="V42" s="31">
        <f t="shared" si="11"/>
        <v>2178245.6175977644</v>
      </c>
      <c r="W42" s="31">
        <f t="shared" si="11"/>
        <v>2184762.0184016577</v>
      </c>
      <c r="X42" s="31">
        <f t="shared" si="11"/>
        <v>2191441.3292256477</v>
      </c>
      <c r="Y42" s="31">
        <f t="shared" si="11"/>
        <v>2198287.6228202381</v>
      </c>
      <c r="Z42" s="31">
        <f t="shared" si="11"/>
        <v>2205305.0737546929</v>
      </c>
      <c r="AA42" s="31">
        <f t="shared" si="11"/>
        <v>2212497.9609625093</v>
      </c>
      <c r="AB42" s="31">
        <f t="shared" si="11"/>
        <v>2219870.6703505213</v>
      </c>
      <c r="AC42" s="31">
        <f t="shared" si="11"/>
        <v>1917589.5854420387</v>
      </c>
      <c r="AD42" s="31">
        <f t="shared" si="11"/>
        <v>1517323.475147421</v>
      </c>
      <c r="AE42" s="31">
        <f t="shared" si="11"/>
        <v>1153445.1930614044</v>
      </c>
      <c r="AF42" s="31">
        <f t="shared" si="11"/>
        <v>822646.75480138964</v>
      </c>
      <c r="AG42" s="31">
        <f t="shared" si="11"/>
        <v>521920.90183773951</v>
      </c>
      <c r="AH42" s="31">
        <f t="shared" si="11"/>
        <v>248533.76277987607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-1454347.4817371969</v>
      </c>
      <c r="E43" s="31">
        <f t="shared" si="12"/>
        <v>-1118232.3977945815</v>
      </c>
      <c r="F43" s="31">
        <f t="shared" si="12"/>
        <v>-812673.23057402181</v>
      </c>
      <c r="G43" s="31">
        <f t="shared" si="12"/>
        <v>-534892.16946442262</v>
      </c>
      <c r="H43" s="31">
        <f t="shared" si="12"/>
        <v>-282363.93209205894</v>
      </c>
      <c r="I43" s="31">
        <f t="shared" si="12"/>
        <v>976849.45409370528</v>
      </c>
      <c r="J43" s="31">
        <f t="shared" si="12"/>
        <v>976849.45409370528</v>
      </c>
      <c r="K43" s="31">
        <f t="shared" si="12"/>
        <v>976849.45409370528</v>
      </c>
      <c r="L43" s="31">
        <f t="shared" si="12"/>
        <v>976849.45409370528</v>
      </c>
      <c r="M43" s="31">
        <f t="shared" si="12"/>
        <v>976849.45409370528</v>
      </c>
      <c r="N43" s="31">
        <f t="shared" si="12"/>
        <v>976849.45409370528</v>
      </c>
      <c r="O43" s="31">
        <f t="shared" si="12"/>
        <v>976849.45409370528</v>
      </c>
      <c r="P43" s="31">
        <f t="shared" si="12"/>
        <v>976849.45409370528</v>
      </c>
      <c r="Q43" s="31">
        <f t="shared" si="12"/>
        <v>976849.45409370528</v>
      </c>
      <c r="R43" s="31">
        <f t="shared" si="12"/>
        <v>976849.45409370528</v>
      </c>
      <c r="S43" s="31">
        <f t="shared" si="12"/>
        <v>976849.45409370528</v>
      </c>
      <c r="T43" s="31">
        <f t="shared" si="12"/>
        <v>976849.45409370528</v>
      </c>
      <c r="U43" s="31">
        <f t="shared" si="12"/>
        <v>976849.45409370528</v>
      </c>
      <c r="V43" s="31">
        <f t="shared" si="12"/>
        <v>976849.45409370528</v>
      </c>
      <c r="W43" s="31">
        <f t="shared" si="12"/>
        <v>976849.45409370528</v>
      </c>
      <c r="X43" s="31">
        <f t="shared" si="12"/>
        <v>976849.45409370528</v>
      </c>
      <c r="Y43" s="31">
        <f t="shared" si="12"/>
        <v>976849.45409370528</v>
      </c>
      <c r="Z43" s="31">
        <f t="shared" si="12"/>
        <v>976849.45409370528</v>
      </c>
      <c r="AA43" s="31">
        <f t="shared" si="12"/>
        <v>976849.45409370528</v>
      </c>
      <c r="AB43" s="31">
        <f t="shared" si="12"/>
        <v>976849.45409370528</v>
      </c>
      <c r="AC43" s="31">
        <f t="shared" si="12"/>
        <v>976849.45409370528</v>
      </c>
      <c r="AD43" s="31">
        <f t="shared" si="12"/>
        <v>772947.77758174413</v>
      </c>
      <c r="AE43" s="31">
        <f t="shared" si="12"/>
        <v>587582.6171163246</v>
      </c>
      <c r="AF43" s="31">
        <f t="shared" si="12"/>
        <v>419068.83487503452</v>
      </c>
      <c r="AG43" s="31">
        <f t="shared" si="12"/>
        <v>265874.4873829523</v>
      </c>
      <c r="AH43" s="31">
        <f t="shared" si="12"/>
        <v>126606.89875378685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1596064.8148148146</v>
      </c>
      <c r="E45" s="31">
        <f t="shared" si="13"/>
        <v>1396556.7129629629</v>
      </c>
      <c r="F45" s="31">
        <f t="shared" si="13"/>
        <v>1221987.1238425926</v>
      </c>
      <c r="G45" s="31">
        <f t="shared" si="13"/>
        <v>1069238.7333622687</v>
      </c>
      <c r="H45" s="31">
        <f t="shared" si="13"/>
        <v>935583.89169198496</v>
      </c>
      <c r="I45" s="31">
        <f t="shared" si="13"/>
        <v>356537.27852190228</v>
      </c>
      <c r="J45" s="31">
        <f t="shared" si="13"/>
        <v>311970.11870666448</v>
      </c>
      <c r="K45" s="31">
        <f t="shared" si="13"/>
        <v>272973.85386833141</v>
      </c>
      <c r="L45" s="31">
        <f t="shared" si="13"/>
        <v>238852.12213479</v>
      </c>
      <c r="M45" s="31">
        <f t="shared" si="13"/>
        <v>208995.60686794127</v>
      </c>
      <c r="N45" s="31">
        <f t="shared" si="13"/>
        <v>182871.1560094486</v>
      </c>
      <c r="O45" s="31">
        <f t="shared" si="13"/>
        <v>160012.26150826752</v>
      </c>
      <c r="P45" s="31">
        <f t="shared" si="13"/>
        <v>140010.7288197341</v>
      </c>
      <c r="Q45" s="31">
        <f t="shared" si="13"/>
        <v>122509.38771726732</v>
      </c>
      <c r="R45" s="31">
        <f t="shared" si="13"/>
        <v>107195.71425260892</v>
      </c>
      <c r="S45" s="31">
        <f t="shared" si="13"/>
        <v>93796.249971032797</v>
      </c>
      <c r="T45" s="31">
        <f t="shared" si="13"/>
        <v>82071.718724653692</v>
      </c>
      <c r="U45" s="31">
        <f t="shared" si="13"/>
        <v>71812.753884071979</v>
      </c>
      <c r="V45" s="31">
        <f t="shared" si="13"/>
        <v>62836.159648562993</v>
      </c>
      <c r="W45" s="31">
        <f t="shared" si="13"/>
        <v>54981.639692492608</v>
      </c>
      <c r="X45" s="31">
        <f t="shared" si="13"/>
        <v>48108.93473093104</v>
      </c>
      <c r="Y45" s="31">
        <f t="shared" si="13"/>
        <v>42095.317889564656</v>
      </c>
      <c r="Z45" s="31">
        <f t="shared" si="13"/>
        <v>36833.403153369072</v>
      </c>
      <c r="AA45" s="31">
        <f t="shared" si="13"/>
        <v>32229.22775919794</v>
      </c>
      <c r="AB45" s="31">
        <f t="shared" si="13"/>
        <v>28200.574289298198</v>
      </c>
      <c r="AC45" s="31">
        <f t="shared" si="13"/>
        <v>24675.502503135922</v>
      </c>
      <c r="AD45" s="31">
        <f t="shared" si="13"/>
        <v>17084.275778636846</v>
      </c>
      <c r="AE45" s="31">
        <f t="shared" si="13"/>
        <v>11363.795581165239</v>
      </c>
      <c r="AF45" s="31">
        <f t="shared" si="13"/>
        <v>7091.6597612475389</v>
      </c>
      <c r="AG45" s="31">
        <f t="shared" si="13"/>
        <v>3936.8352904206508</v>
      </c>
      <c r="AH45" s="31">
        <f t="shared" si="13"/>
        <v>1640.3480376752716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323510.76829476736</v>
      </c>
      <c r="E46" s="31">
        <f t="shared" si="14"/>
        <v>540410.03340148635</v>
      </c>
      <c r="F46" s="31">
        <f t="shared" si="14"/>
        <v>677559.54945413652</v>
      </c>
      <c r="G46" s="31">
        <f t="shared" si="14"/>
        <v>755694.76390814781</v>
      </c>
      <c r="H46" s="31">
        <f t="shared" si="14"/>
        <v>790756.90784581692</v>
      </c>
      <c r="I46" s="31">
        <f t="shared" si="14"/>
        <v>794942.74049955711</v>
      </c>
      <c r="J46" s="31">
        <f t="shared" si="14"/>
        <v>695574.89793711237</v>
      </c>
      <c r="K46" s="31">
        <f t="shared" si="14"/>
        <v>608628.03569497343</v>
      </c>
      <c r="L46" s="31">
        <f t="shared" si="14"/>
        <v>532549.53123310173</v>
      </c>
      <c r="M46" s="31">
        <f t="shared" si="14"/>
        <v>465980.83982896397</v>
      </c>
      <c r="N46" s="31">
        <f t="shared" si="14"/>
        <v>407733.23485034349</v>
      </c>
      <c r="O46" s="31">
        <f t="shared" si="14"/>
        <v>356766.58049405058</v>
      </c>
      <c r="P46" s="31">
        <f t="shared" si="14"/>
        <v>312170.75793229422</v>
      </c>
      <c r="Q46" s="31">
        <f t="shared" si="14"/>
        <v>273149.41319075745</v>
      </c>
      <c r="R46" s="31">
        <f t="shared" si="14"/>
        <v>239005.73654191277</v>
      </c>
      <c r="S46" s="31">
        <f t="shared" si="14"/>
        <v>209130.01947417366</v>
      </c>
      <c r="T46" s="31">
        <f t="shared" si="14"/>
        <v>182988.76703990196</v>
      </c>
      <c r="U46" s="31">
        <f t="shared" si="14"/>
        <v>160115.17115991423</v>
      </c>
      <c r="V46" s="31">
        <f t="shared" si="14"/>
        <v>140100.77476492495</v>
      </c>
      <c r="W46" s="31">
        <f t="shared" si="14"/>
        <v>122588.17791930932</v>
      </c>
      <c r="X46" s="31">
        <f t="shared" si="14"/>
        <v>107264.65567939567</v>
      </c>
      <c r="Y46" s="31">
        <f t="shared" si="14"/>
        <v>93856.573719471213</v>
      </c>
      <c r="Z46" s="31">
        <f t="shared" si="14"/>
        <v>82124.502004537295</v>
      </c>
      <c r="AA46" s="31">
        <f t="shared" si="14"/>
        <v>71858.939253970137</v>
      </c>
      <c r="AB46" s="31">
        <f t="shared" si="14"/>
        <v>62876.571847223873</v>
      </c>
      <c r="AC46" s="31">
        <f t="shared" si="14"/>
        <v>55017.000366320884</v>
      </c>
      <c r="AD46" s="31">
        <f t="shared" si="14"/>
        <v>38091.447444773963</v>
      </c>
      <c r="AE46" s="31">
        <f t="shared" si="14"/>
        <v>25336.948885734299</v>
      </c>
      <c r="AF46" s="31">
        <f t="shared" si="14"/>
        <v>15811.708297847012</v>
      </c>
      <c r="AG46" s="31">
        <f t="shared" si="14"/>
        <v>8777.6477333214116</v>
      </c>
      <c r="AH46" s="31">
        <f t="shared" si="14"/>
        <v>3657.3532222172566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-1041305.2044081519</v>
      </c>
      <c r="E48" s="31">
        <f>E47+E46-E45</f>
        <v>-413006.67967759911</v>
      </c>
      <c r="F48" s="31">
        <f t="shared" ref="F48:AH48" si="16">F47+F46-F45</f>
        <v>92993.255436828127</v>
      </c>
      <c r="G48" s="31">
        <f t="shared" si="16"/>
        <v>502139.24324002536</v>
      </c>
      <c r="H48" s="31">
        <f t="shared" si="16"/>
        <v>834550.53688591125</v>
      </c>
      <c r="I48" s="31">
        <f t="shared" si="16"/>
        <v>1568230.7900888654</v>
      </c>
      <c r="J48" s="31">
        <f t="shared" si="16"/>
        <v>1518157.2372607305</v>
      </c>
      <c r="K48" s="31">
        <f t="shared" si="16"/>
        <v>1475051.948023973</v>
      </c>
      <c r="L48" s="31">
        <f t="shared" si="16"/>
        <v>1438061.6161668675</v>
      </c>
      <c r="M48" s="31">
        <f t="shared" si="16"/>
        <v>1406440.0419225844</v>
      </c>
      <c r="N48" s="31">
        <f t="shared" si="16"/>
        <v>1379534.754742787</v>
      </c>
      <c r="O48" s="31">
        <f t="shared" si="16"/>
        <v>1356775.3085015141</v>
      </c>
      <c r="P48" s="31">
        <f t="shared" si="16"/>
        <v>1337663.0400824761</v>
      </c>
      <c r="Q48" s="31">
        <f t="shared" si="16"/>
        <v>1321762.1084339458</v>
      </c>
      <c r="R48" s="31">
        <f t="shared" si="16"/>
        <v>1308691.6540400628</v>
      </c>
      <c r="S48" s="31">
        <f t="shared" si="16"/>
        <v>1298118.93876396</v>
      </c>
      <c r="T48" s="31">
        <f t="shared" si="16"/>
        <v>1289753.34352388</v>
      </c>
      <c r="U48" s="31">
        <f t="shared" si="16"/>
        <v>1283341.1165809811</v>
      </c>
      <c r="V48" s="31">
        <f t="shared" si="16"/>
        <v>1278660.778620421</v>
      </c>
      <c r="W48" s="31">
        <f t="shared" si="16"/>
        <v>1275519.1025347689</v>
      </c>
      <c r="X48" s="31">
        <f t="shared" si="16"/>
        <v>1273747.5960804073</v>
      </c>
      <c r="Y48" s="31">
        <f t="shared" si="16"/>
        <v>1273199.4245564393</v>
      </c>
      <c r="Z48" s="31">
        <f t="shared" si="16"/>
        <v>1273746.718512156</v>
      </c>
      <c r="AA48" s="31">
        <f t="shared" si="16"/>
        <v>1275278.2183635761</v>
      </c>
      <c r="AB48" s="31">
        <f t="shared" si="16"/>
        <v>1277697.2138147415</v>
      </c>
      <c r="AC48" s="31">
        <f t="shared" si="16"/>
        <v>971081.62921151845</v>
      </c>
      <c r="AD48" s="31">
        <f t="shared" si="16"/>
        <v>765382.86923181394</v>
      </c>
      <c r="AE48" s="31">
        <f t="shared" si="16"/>
        <v>579835.72924964875</v>
      </c>
      <c r="AF48" s="31">
        <f t="shared" si="16"/>
        <v>412297.96846295457</v>
      </c>
      <c r="AG48" s="31">
        <f t="shared" si="16"/>
        <v>260887.22689768797</v>
      </c>
      <c r="AH48" s="31">
        <f t="shared" si="16"/>
        <v>123943.86921063116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5822536.2987663588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-1015344.1827140145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0.32946876609374326</v>
      </c>
      <c r="E53" s="32">
        <f t="shared" si="17"/>
        <v>0.62989858388651765</v>
      </c>
      <c r="F53" s="32">
        <f t="shared" si="17"/>
        <v>0.9039225417215041</v>
      </c>
      <c r="G53" s="32">
        <f t="shared" si="17"/>
        <v>1.1539362064406609</v>
      </c>
      <c r="H53" s="32">
        <f t="shared" si="17"/>
        <v>1.3821191247366611</v>
      </c>
      <c r="I53" s="32">
        <f t="shared" si="17"/>
        <v>3.6518006307594755</v>
      </c>
      <c r="J53" s="32">
        <f t="shared" si="17"/>
        <v>3.6577509588342987</v>
      </c>
      <c r="K53" s="32">
        <f t="shared" si="17"/>
        <v>3.6638500451109928</v>
      </c>
      <c r="L53" s="32">
        <f t="shared" si="17"/>
        <v>3.6701016085446043</v>
      </c>
      <c r="M53" s="32">
        <f t="shared" si="17"/>
        <v>3.6765094610640565</v>
      </c>
      <c r="N53" s="32">
        <f t="shared" si="17"/>
        <v>3.6830775098964943</v>
      </c>
      <c r="O53" s="32">
        <f t="shared" si="17"/>
        <v>3.6898097599497435</v>
      </c>
      <c r="P53" s="32">
        <f t="shared" si="17"/>
        <v>3.696710316254324</v>
      </c>
      <c r="Q53" s="32">
        <f t="shared" si="17"/>
        <v>3.7037833864665188</v>
      </c>
      <c r="R53" s="32">
        <f t="shared" si="17"/>
        <v>3.7110332834340185</v>
      </c>
      <c r="S53" s="32">
        <f t="shared" si="17"/>
        <v>3.7184644278257055</v>
      </c>
      <c r="T53" s="32">
        <f t="shared" si="17"/>
        <v>3.7260813508271853</v>
      </c>
      <c r="U53" s="32">
        <f t="shared" si="17"/>
        <v>3.7338886969037008</v>
      </c>
      <c r="V53" s="32">
        <f t="shared" si="17"/>
        <v>3.7418912266321307</v>
      </c>
      <c r="W53" s="32">
        <f t="shared" si="17"/>
        <v>3.7500938196037708</v>
      </c>
      <c r="X53" s="32">
        <f t="shared" si="17"/>
        <v>3.7585014773997014</v>
      </c>
      <c r="Y53" s="32">
        <f t="shared" si="17"/>
        <v>3.7671193266405312</v>
      </c>
      <c r="Z53" s="32">
        <f t="shared" si="17"/>
        <v>3.7759526221123809</v>
      </c>
      <c r="AA53" s="32">
        <f t="shared" si="17"/>
        <v>3.7850067499710272</v>
      </c>
      <c r="AB53" s="32">
        <f t="shared" si="17"/>
        <v>3.7942872310261397</v>
      </c>
      <c r="AC53" s="32">
        <f t="shared" si="17"/>
        <v>3.4137875077665285</v>
      </c>
      <c r="AD53" s="32">
        <f t="shared" si="17"/>
        <v>3.4137875077665294</v>
      </c>
      <c r="AE53" s="32">
        <f t="shared" si="17"/>
        <v>3.413787507766529</v>
      </c>
      <c r="AF53" s="32">
        <f t="shared" si="17"/>
        <v>3.4137875077665294</v>
      </c>
      <c r="AG53" s="32">
        <f t="shared" si="17"/>
        <v>3.4137875077665281</v>
      </c>
      <c r="AH53" s="32">
        <f t="shared" si="17"/>
        <v>3.4137875077665285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1.4302517201145002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0.34757962537444281</v>
      </c>
      <c r="E55" s="32">
        <f t="shared" si="18"/>
        <v>0.70426787838686777</v>
      </c>
      <c r="F55" s="32">
        <f t="shared" si="18"/>
        <v>1.0761000288975278</v>
      </c>
      <c r="G55" s="32">
        <f t="shared" si="18"/>
        <v>1.4696231323953504</v>
      </c>
      <c r="H55" s="32">
        <f t="shared" si="18"/>
        <v>1.8920103737321119</v>
      </c>
      <c r="I55" s="32">
        <f>(XNPV($B$14,I47,I$22)+XNPV($B$14,I46,I$22))/(XNPV($B$14,I45,I$22))</f>
        <v>5.398504404897813</v>
      </c>
      <c r="J55" s="32">
        <f t="shared" si="18"/>
        <v>5.8663546481777162</v>
      </c>
      <c r="K55" s="32">
        <f t="shared" si="18"/>
        <v>6.40363821340729</v>
      </c>
      <c r="L55" s="32">
        <f t="shared" si="18"/>
        <v>7.0207194447924346</v>
      </c>
      <c r="M55" s="32">
        <f t="shared" si="18"/>
        <v>7.7295196439764222</v>
      </c>
      <c r="N55" s="32">
        <f t="shared" si="18"/>
        <v>8.5437525788457815</v>
      </c>
      <c r="O55" s="32">
        <f t="shared" si="18"/>
        <v>9.4791958798195743</v>
      </c>
      <c r="P55" s="32">
        <f t="shared" si="18"/>
        <v>10.554003834982799</v>
      </c>
      <c r="Q55" s="32">
        <f t="shared" si="18"/>
        <v>11.789067948689514</v>
      </c>
      <c r="R55" s="32">
        <f t="shared" si="18"/>
        <v>13.208432614722859</v>
      </c>
      <c r="S55" s="32">
        <f t="shared" si="18"/>
        <v>14.839774395723278</v>
      </c>
      <c r="T55" s="32">
        <f t="shared" si="18"/>
        <v>16.714954719675539</v>
      </c>
      <c r="U55" s="32">
        <f t="shared" si="18"/>
        <v>18.870657329931824</v>
      </c>
      <c r="V55" s="32">
        <f t="shared" si="18"/>
        <v>21.349123590172539</v>
      </c>
      <c r="W55" s="32">
        <f t="shared" si="18"/>
        <v>24.199000787692636</v>
      </c>
      <c r="X55" s="32">
        <f t="shared" si="18"/>
        <v>27.476320941304632</v>
      </c>
      <c r="Y55" s="32">
        <f t="shared" si="18"/>
        <v>31.245630354820598</v>
      </c>
      <c r="Z55" s="32">
        <f t="shared" si="18"/>
        <v>35.581293322489238</v>
      </c>
      <c r="AA55" s="32">
        <f t="shared" si="18"/>
        <v>40.56899705732549</v>
      </c>
      <c r="AB55" s="32">
        <f t="shared" si="18"/>
        <v>46.307489156333006</v>
      </c>
      <c r="AC55" s="32">
        <f t="shared" si="18"/>
        <v>40.354077149517309</v>
      </c>
      <c r="AD55" s="32">
        <f t="shared" si="18"/>
        <v>45.800428133388735</v>
      </c>
      <c r="AE55" s="32">
        <f t="shared" si="18"/>
        <v>52.024829257813224</v>
      </c>
      <c r="AF55" s="32">
        <f t="shared" si="18"/>
        <v>59.138430542869784</v>
      </c>
      <c r="AG55" s="32">
        <f t="shared" si="18"/>
        <v>67.268260582934417</v>
      </c>
      <c r="AH55" s="32">
        <f t="shared" si="18"/>
        <v>76.559494914436854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1.489918117335008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0.2026927511288463</v>
      </c>
      <c r="E57" s="32">
        <f t="shared" si="19"/>
        <v>0.38695888851870647</v>
      </c>
      <c r="F57" s="32">
        <f t="shared" si="19"/>
        <v>0.55447355887312511</v>
      </c>
      <c r="G57" s="32">
        <f t="shared" si="19"/>
        <v>0.70675962283168703</v>
      </c>
      <c r="H57" s="32">
        <f t="shared" si="19"/>
        <v>0.84520149915765297</v>
      </c>
      <c r="I57" s="32">
        <f t="shared" si="19"/>
        <v>2.2296202624173094</v>
      </c>
      <c r="J57" s="32">
        <f t="shared" si="19"/>
        <v>2.2296202624173094</v>
      </c>
      <c r="K57" s="32">
        <f t="shared" si="19"/>
        <v>2.2296202624173098</v>
      </c>
      <c r="L57" s="32">
        <f t="shared" si="19"/>
        <v>2.2296202624173094</v>
      </c>
      <c r="M57" s="32">
        <f t="shared" si="19"/>
        <v>2.2296202624173089</v>
      </c>
      <c r="N57" s="32">
        <f t="shared" si="19"/>
        <v>2.2296202624173094</v>
      </c>
      <c r="O57" s="32">
        <f t="shared" si="19"/>
        <v>2.2296202624173094</v>
      </c>
      <c r="P57" s="32">
        <f t="shared" si="19"/>
        <v>2.2296202624173089</v>
      </c>
      <c r="Q57" s="32">
        <f t="shared" si="19"/>
        <v>2.2296202624173094</v>
      </c>
      <c r="R57" s="32">
        <f t="shared" si="19"/>
        <v>2.2296202624173089</v>
      </c>
      <c r="S57" s="32">
        <f t="shared" si="19"/>
        <v>2.2296202624173089</v>
      </c>
      <c r="T57" s="32">
        <f t="shared" si="19"/>
        <v>2.2296202624173094</v>
      </c>
      <c r="U57" s="32">
        <f t="shared" si="19"/>
        <v>2.2296202624173094</v>
      </c>
      <c r="V57" s="32">
        <f t="shared" si="19"/>
        <v>2.2296202624173089</v>
      </c>
      <c r="W57" s="32">
        <f t="shared" si="19"/>
        <v>2.2296202624173094</v>
      </c>
      <c r="X57" s="32">
        <f t="shared" si="19"/>
        <v>2.2296202624173094</v>
      </c>
      <c r="Y57" s="32">
        <f t="shared" si="19"/>
        <v>2.2296202624173094</v>
      </c>
      <c r="Z57" s="32">
        <f t="shared" si="19"/>
        <v>2.2296202624173094</v>
      </c>
      <c r="AA57" s="32">
        <f t="shared" si="19"/>
        <v>2.2296202624173094</v>
      </c>
      <c r="AB57" s="32">
        <f t="shared" si="19"/>
        <v>2.2296202624173094</v>
      </c>
      <c r="AC57" s="32">
        <f t="shared" si="19"/>
        <v>2.2296202624173094</v>
      </c>
      <c r="AD57" s="32">
        <f t="shared" si="19"/>
        <v>2.2296202624173094</v>
      </c>
      <c r="AE57" s="32">
        <f t="shared" si="19"/>
        <v>2.2296202624173089</v>
      </c>
      <c r="AF57" s="32">
        <f t="shared" si="19"/>
        <v>2.2296202624173094</v>
      </c>
      <c r="AG57" s="32">
        <f t="shared" si="19"/>
        <v>2.2296202624173085</v>
      </c>
      <c r="AH57" s="32">
        <f t="shared" si="19"/>
        <v>2.2296202624173089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0.53746243810175831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0.24043319225311277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-0.30486677352339026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0.1029871416091919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1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2"/>
      <c r="B65" s="129" t="s">
        <v>69</v>
      </c>
      <c r="C65" s="130">
        <f>(D34+D30)/C25</f>
        <v>0.32946876609374326</v>
      </c>
      <c r="D65" s="121">
        <f>(SUM($D$34:E34)+SUM($D$30:E30))/SUM($C$25:D25)</f>
        <v>0.50252575475156525</v>
      </c>
      <c r="E65" s="121">
        <f>(SUM($D$34:F34)+SUM($D$30:F30))/SUM($C$25:E25)</f>
        <v>0.68114222627164211</v>
      </c>
      <c r="F65" s="121">
        <f>(SUM($D$34:G34)+SUM($D$30:G30))/SUM($C$25:F25)</f>
        <v>0.86531522013091322</v>
      </c>
      <c r="G65" s="121">
        <f>(SUM($D$34:H34)+SUM($D$30:H30))/SUM($C$25:G25)</f>
        <v>1.0550328972199097</v>
      </c>
      <c r="H65" s="121">
        <f>(SUM($D$34:I34)+SUM($D$30:I30))/SUM($C$25:H25)</f>
        <v>1.2502747227383906</v>
      </c>
      <c r="I65" s="121">
        <f>(SUM($D$34:J34)+SUM($D$30:J30))/SUM($C$25:I25)</f>
        <v>1.5827975371778722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3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2"/>
      <c r="B67" s="28" t="s">
        <v>69</v>
      </c>
      <c r="C67" s="131">
        <f>D34/C25</f>
        <v>0.2026927511288463</v>
      </c>
      <c r="D67" s="32">
        <f>SUM($D$34:E34)/SUM($C$25:D25)</f>
        <v>0.30886514457728959</v>
      </c>
      <c r="E67" s="32">
        <f>SUM($D$34:F34)/SUM($C$25:E25)</f>
        <v>0.41824516320544414</v>
      </c>
      <c r="F67" s="32">
        <f>SUM($D$34:G34)/SUM($C$25:F25)</f>
        <v>0.53081829287222526</v>
      </c>
      <c r="G67" s="32">
        <f>SUM($D$34:H34)/SUM($C$25:G25)</f>
        <v>0.64656434486883374</v>
      </c>
      <c r="H67" s="32">
        <f>SUM($D$34:I34)/SUM($C$25:H25)</f>
        <v>0.76545758502332628</v>
      </c>
      <c r="I67" s="32">
        <f>SUM($D$34:J34)/SUM($C$25:I25)</f>
        <v>0.96815033615217261</v>
      </c>
      <c r="J67" s="32">
        <f>SUM($D$34:K34)/SUM($C$25:J25)</f>
        <v>1.1708430872810189</v>
      </c>
      <c r="K67" s="32">
        <f>SUM($D$34:L34)/SUM($C$25:K25)</f>
        <v>1.3735358384098653</v>
      </c>
      <c r="L67" s="32">
        <f>SUM($D$34:M34)/SUM($C$25:L25)</f>
        <v>1.5762285895387116</v>
      </c>
      <c r="M67" s="32">
        <f>SUM($D$34:N34)/SUM($C$25:M25)</f>
        <v>1.7789213406675579</v>
      </c>
      <c r="N67" s="32">
        <f>SUM($D$34:O34)/SUM($C$25:N25)</f>
        <v>1.981614091796404</v>
      </c>
      <c r="O67" s="32">
        <f>SUM($D$34:P34)/SUM($C$25:O25)</f>
        <v>2.1843068429252503</v>
      </c>
      <c r="P67" s="32">
        <f>SUM($D$34:Q34)/SUM($C$25:P25)</f>
        <v>2.3869995940540969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228009.25925925924</v>
      </c>
      <c r="E71" s="159">
        <f t="shared" si="20"/>
        <v>456018.51851851848</v>
      </c>
      <c r="F71" s="159">
        <f t="shared" si="20"/>
        <v>684027.77777777775</v>
      </c>
      <c r="G71" s="159">
        <f t="shared" si="20"/>
        <v>866435.18518518505</v>
      </c>
      <c r="H71" s="159">
        <f t="shared" si="20"/>
        <v>1003240.7407407407</v>
      </c>
      <c r="I71" s="159">
        <f t="shared" si="20"/>
        <v>1094444.4444444445</v>
      </c>
      <c r="J71" s="159">
        <f t="shared" si="20"/>
        <v>912037.03703703708</v>
      </c>
      <c r="K71" s="159">
        <f t="shared" si="20"/>
        <v>684027.77777777775</v>
      </c>
      <c r="L71" s="159">
        <f t="shared" si="20"/>
        <v>456018.51851851854</v>
      </c>
      <c r="M71" s="159">
        <f t="shared" si="20"/>
        <v>273611.11111111112</v>
      </c>
      <c r="N71" s="159">
        <f t="shared" si="20"/>
        <v>136805.55555555556</v>
      </c>
      <c r="O71" s="159">
        <f t="shared" si="20"/>
        <v>45601.851851851854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228009.25925925924</v>
      </c>
      <c r="E77" s="181">
        <f>($C$72-SUM($C$76:D76))*$B$14</f>
        <v>228009.25925925924</v>
      </c>
      <c r="F77" s="181">
        <f>($C$72-SUM($C$76:E76))*$B$14</f>
        <v>228009.25925925924</v>
      </c>
      <c r="G77" s="181">
        <f>($C$72-SUM($C$76:F76))*$B$14</f>
        <v>182407.40740740739</v>
      </c>
      <c r="H77" s="181">
        <f>($C$72-SUM($C$76:G76))*$B$14</f>
        <v>136805.55555555556</v>
      </c>
      <c r="I77" s="181">
        <f>($C$72-SUM($C$76:H76))*$B$14</f>
        <v>91203.703703703708</v>
      </c>
      <c r="J77" s="181">
        <f>($C$72-SUM($C$76:I76))*$B$14</f>
        <v>45601.851851851854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228009.25925925924</v>
      </c>
      <c r="F80" s="181">
        <f>($D$72-SUM($C$79:E79))*$B$14</f>
        <v>228009.25925925924</v>
      </c>
      <c r="G80" s="181">
        <f>($D$72-SUM($C$79:F79))*$B$14</f>
        <v>228009.25925925924</v>
      </c>
      <c r="H80" s="181">
        <f>($D$72-SUM($C$79:G79))*$B$14</f>
        <v>182407.40740740739</v>
      </c>
      <c r="I80" s="181">
        <f>($D$72-SUM($C$79:H79))*$B$14</f>
        <v>136805.55555555556</v>
      </c>
      <c r="J80" s="181">
        <f>($D$72-SUM($C$79:I79))*$B$14</f>
        <v>91203.703703703708</v>
      </c>
      <c r="K80" s="181">
        <f>($D$72-SUM($C$79:J79))*$B$14</f>
        <v>45601.851851851854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228009.25925925924</v>
      </c>
      <c r="G83" s="181">
        <f>($E$72-SUM($C$82:F82))*$B$14</f>
        <v>228009.25925925924</v>
      </c>
      <c r="H83" s="181">
        <f>($E$72-SUM($C$82:G82))*$B$14</f>
        <v>228009.25925925924</v>
      </c>
      <c r="I83" s="181">
        <f>($E$72-SUM($C$82:H82))*$B$14</f>
        <v>182407.40740740739</v>
      </c>
      <c r="J83" s="181">
        <f>($E$72-SUM($C$82:I82))*$B$14</f>
        <v>136805.55555555556</v>
      </c>
      <c r="K83" s="181">
        <f>($E$72-SUM($C$82:J82))*$B$14</f>
        <v>91203.703703703708</v>
      </c>
      <c r="L83" s="181">
        <f>($E$72-SUM($C$82:K82))*$B$14</f>
        <v>45601.851851851854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228009.25925925924</v>
      </c>
      <c r="H86" s="181">
        <f>($F$72-SUM($C$85:G85))*$B$14</f>
        <v>228009.25925925924</v>
      </c>
      <c r="I86" s="181">
        <f>($F$72-SUM($C$85:H85))*$B$14</f>
        <v>228009.25925925924</v>
      </c>
      <c r="J86" s="181">
        <f>($F$72-SUM($C$85:I85))*$B$14</f>
        <v>182407.40740740739</v>
      </c>
      <c r="K86" s="181">
        <f>($F$72-SUM($C$85:J85))*$B$14</f>
        <v>136805.55555555556</v>
      </c>
      <c r="L86" s="181">
        <f>($F$72-SUM($C$85:K85))*$B$14</f>
        <v>91203.703703703708</v>
      </c>
      <c r="M86" s="181">
        <f>($F$72-SUM($C$85:L85))*$B$14</f>
        <v>45601.851851851854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228009.25925925927</v>
      </c>
      <c r="I89" s="181">
        <f>($G$72-SUM($C$88:H88))*$B$14</f>
        <v>228009.25925925927</v>
      </c>
      <c r="J89" s="181">
        <f>($G$72-SUM($C$88:I88))*$B$14</f>
        <v>228009.25925925927</v>
      </c>
      <c r="K89" s="181">
        <f>($G$72-SUM($C$88:J88))*$B$14</f>
        <v>182407.40740740742</v>
      </c>
      <c r="L89" s="181">
        <f>($G$72-SUM($C$88:K88))*$B$14</f>
        <v>136805.55555555556</v>
      </c>
      <c r="M89" s="181">
        <f>($G$72-SUM($C$88:L88))*$B$14</f>
        <v>91203.703703703708</v>
      </c>
      <c r="N89" s="181">
        <f>($G$72-SUM($C$88:M88))*$B$14</f>
        <v>45601.851851851854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228009.25925925927</v>
      </c>
      <c r="J92" s="181">
        <f>($H$72-SUM($C$91:I91))*$B$14</f>
        <v>228009.25925925927</v>
      </c>
      <c r="K92" s="181">
        <f>($H$72-SUM($C$91:J91))*$B$14</f>
        <v>228009.25925925927</v>
      </c>
      <c r="L92" s="181">
        <f>($H$72-SUM($C$91:K91))*$B$14</f>
        <v>182407.40740740742</v>
      </c>
      <c r="M92" s="181">
        <f>($H$72-SUM($C$91:L91))*$B$14</f>
        <v>136805.55555555556</v>
      </c>
      <c r="N92" s="181">
        <f>($H$72-SUM($C$91:M91))*$B$14</f>
        <v>91203.703703703708</v>
      </c>
      <c r="O92" s="181">
        <f>($H$72-SUM($C$91:N91))*$B$14</f>
        <v>45601.851851851854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369726.59233687702</v>
      </c>
      <c r="E94" s="203">
        <f t="shared" si="29"/>
        <v>705841.67627949244</v>
      </c>
      <c r="F94" s="203">
        <f t="shared" si="29"/>
        <v>1011400.8435000521</v>
      </c>
      <c r="G94" s="203">
        <f t="shared" si="29"/>
        <v>1289181.9046096515</v>
      </c>
      <c r="H94" s="203">
        <f t="shared" si="29"/>
        <v>1541710.1419820152</v>
      </c>
      <c r="I94" s="203">
        <f t="shared" si="29"/>
        <v>1771281.2668659817</v>
      </c>
      <c r="J94" s="203">
        <f t="shared" si="29"/>
        <v>1771281.2668659817</v>
      </c>
      <c r="K94" s="203">
        <f t="shared" si="29"/>
        <v>1771281.2668659817</v>
      </c>
      <c r="L94" s="203">
        <f t="shared" si="29"/>
        <v>1771281.2668659817</v>
      </c>
      <c r="M94" s="203">
        <f t="shared" si="29"/>
        <v>1771281.2668659817</v>
      </c>
      <c r="N94" s="203">
        <f t="shared" si="29"/>
        <v>1771281.2668659817</v>
      </c>
      <c r="O94" s="203">
        <f t="shared" si="29"/>
        <v>1771281.2668659817</v>
      </c>
      <c r="P94" s="203">
        <f t="shared" si="29"/>
        <v>1771281.2668659817</v>
      </c>
      <c r="Q94" s="203">
        <f t="shared" si="29"/>
        <v>1771281.2668659817</v>
      </c>
      <c r="R94" s="203">
        <f t="shared" si="29"/>
        <v>1771281.2668659817</v>
      </c>
      <c r="S94" s="203">
        <f t="shared" si="29"/>
        <v>1771281.2668659817</v>
      </c>
      <c r="T94" s="203">
        <f t="shared" si="29"/>
        <v>1771281.2668659817</v>
      </c>
      <c r="U94" s="203">
        <f t="shared" si="29"/>
        <v>1771281.2668659817</v>
      </c>
      <c r="V94" s="203">
        <f t="shared" si="29"/>
        <v>1771281.2668659817</v>
      </c>
      <c r="W94" s="203">
        <f t="shared" si="29"/>
        <v>1771281.2668659817</v>
      </c>
      <c r="X94" s="203">
        <f t="shared" si="29"/>
        <v>1771281.2668659817</v>
      </c>
      <c r="Y94" s="203">
        <f t="shared" si="29"/>
        <v>1771281.2668659817</v>
      </c>
      <c r="Z94" s="203">
        <f t="shared" si="29"/>
        <v>1771281.2668659817</v>
      </c>
      <c r="AA94" s="203">
        <f t="shared" si="29"/>
        <v>1771281.2668659817</v>
      </c>
      <c r="AB94" s="203">
        <f t="shared" si="29"/>
        <v>1771281.2668659817</v>
      </c>
      <c r="AC94" s="203">
        <f t="shared" si="29"/>
        <v>1771281.2668659817</v>
      </c>
      <c r="AD94" s="203">
        <f t="shared" si="29"/>
        <v>1401554.6745291047</v>
      </c>
      <c r="AE94" s="203">
        <f t="shared" si="29"/>
        <v>1065439.5905864891</v>
      </c>
      <c r="AF94" s="203">
        <f t="shared" si="29"/>
        <v>759880.42336592963</v>
      </c>
      <c r="AG94" s="203">
        <f t="shared" si="29"/>
        <v>482099.36225632991</v>
      </c>
      <c r="AH94" s="203">
        <f t="shared" si="29"/>
        <v>229571.1248839667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203901.67651196118</v>
      </c>
      <c r="E96" s="203">
        <f t="shared" ref="E96:AH96" si="32">E94-E95</f>
        <v>389266.83697738039</v>
      </c>
      <c r="F96" s="203">
        <f t="shared" si="32"/>
        <v>557780.61921867076</v>
      </c>
      <c r="G96" s="203">
        <f t="shared" si="32"/>
        <v>710974.96671075269</v>
      </c>
      <c r="H96" s="203">
        <f t="shared" si="32"/>
        <v>850242.55533991859</v>
      </c>
      <c r="I96" s="203">
        <f t="shared" si="32"/>
        <v>976849.45409370528</v>
      </c>
      <c r="J96" s="203">
        <f t="shared" si="32"/>
        <v>976849.45409370528</v>
      </c>
      <c r="K96" s="203">
        <f t="shared" si="32"/>
        <v>976849.45409370528</v>
      </c>
      <c r="L96" s="203">
        <f t="shared" si="32"/>
        <v>976849.45409370528</v>
      </c>
      <c r="M96" s="203">
        <f t="shared" si="32"/>
        <v>976849.45409370528</v>
      </c>
      <c r="N96" s="203">
        <f t="shared" si="32"/>
        <v>976849.45409370528</v>
      </c>
      <c r="O96" s="203">
        <f t="shared" si="32"/>
        <v>976849.45409370528</v>
      </c>
      <c r="P96" s="203">
        <f t="shared" si="32"/>
        <v>976849.45409370528</v>
      </c>
      <c r="Q96" s="203">
        <f t="shared" si="32"/>
        <v>976849.45409370528</v>
      </c>
      <c r="R96" s="203">
        <f t="shared" si="32"/>
        <v>976849.45409370528</v>
      </c>
      <c r="S96" s="203">
        <f t="shared" si="32"/>
        <v>976849.45409370528</v>
      </c>
      <c r="T96" s="203">
        <f t="shared" si="32"/>
        <v>976849.45409370528</v>
      </c>
      <c r="U96" s="203">
        <f t="shared" si="32"/>
        <v>976849.45409370528</v>
      </c>
      <c r="V96" s="203">
        <f t="shared" si="32"/>
        <v>976849.45409370528</v>
      </c>
      <c r="W96" s="203">
        <f t="shared" si="32"/>
        <v>976849.45409370528</v>
      </c>
      <c r="X96" s="203">
        <f t="shared" si="32"/>
        <v>976849.45409370528</v>
      </c>
      <c r="Y96" s="203">
        <f t="shared" si="32"/>
        <v>976849.45409370528</v>
      </c>
      <c r="Z96" s="203">
        <f t="shared" si="32"/>
        <v>976849.45409370528</v>
      </c>
      <c r="AA96" s="203">
        <f t="shared" si="32"/>
        <v>976849.45409370528</v>
      </c>
      <c r="AB96" s="203">
        <f t="shared" si="32"/>
        <v>976849.45409370528</v>
      </c>
      <c r="AC96" s="203">
        <f t="shared" si="32"/>
        <v>976849.45409370528</v>
      </c>
      <c r="AD96" s="203">
        <f t="shared" si="32"/>
        <v>772947.77758174413</v>
      </c>
      <c r="AE96" s="203">
        <f t="shared" si="32"/>
        <v>587582.6171163246</v>
      </c>
      <c r="AF96" s="203">
        <f t="shared" si="32"/>
        <v>419068.83487503452</v>
      </c>
      <c r="AG96" s="203">
        <f t="shared" si="32"/>
        <v>265874.4873829523</v>
      </c>
      <c r="AH96" s="203">
        <f t="shared" si="32"/>
        <v>126606.89875378685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228009.25925925924</v>
      </c>
      <c r="E97" s="203">
        <f t="shared" si="33"/>
        <v>456018.51851851848</v>
      </c>
      <c r="F97" s="203">
        <f t="shared" si="33"/>
        <v>684027.77777777775</v>
      </c>
      <c r="G97" s="203">
        <f t="shared" si="33"/>
        <v>866435.18518518505</v>
      </c>
      <c r="H97" s="203">
        <f t="shared" si="33"/>
        <v>1003240.7407407407</v>
      </c>
      <c r="I97" s="203">
        <f t="shared" si="33"/>
        <v>1094444.4444444445</v>
      </c>
      <c r="J97" s="203">
        <f t="shared" si="33"/>
        <v>912037.03703703708</v>
      </c>
      <c r="K97" s="203">
        <f t="shared" si="33"/>
        <v>684027.77777777775</v>
      </c>
      <c r="L97" s="203">
        <f t="shared" si="33"/>
        <v>456018.51851851854</v>
      </c>
      <c r="M97" s="203">
        <f t="shared" si="33"/>
        <v>273611.11111111112</v>
      </c>
      <c r="N97" s="203">
        <f t="shared" si="33"/>
        <v>136805.55555555556</v>
      </c>
      <c r="O97" s="203">
        <f t="shared" si="33"/>
        <v>45601.851851851854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-24107.58274729806</v>
      </c>
      <c r="E98" s="203">
        <f t="shared" ref="E98:AH98" si="34">E96-E97</f>
        <v>-66751.681541138096</v>
      </c>
      <c r="F98" s="203">
        <f t="shared" si="34"/>
        <v>-126247.15855910699</v>
      </c>
      <c r="G98" s="203">
        <f t="shared" si="34"/>
        <v>-155460.21847443236</v>
      </c>
      <c r="H98" s="203">
        <f t="shared" si="34"/>
        <v>-152998.18540082208</v>
      </c>
      <c r="I98" s="203">
        <f t="shared" si="34"/>
        <v>-117594.99035073922</v>
      </c>
      <c r="J98" s="203">
        <f t="shared" si="34"/>
        <v>64812.417056668201</v>
      </c>
      <c r="K98" s="203">
        <f t="shared" si="34"/>
        <v>292821.67631592753</v>
      </c>
      <c r="L98" s="203">
        <f t="shared" si="34"/>
        <v>520830.93557518674</v>
      </c>
      <c r="M98" s="203">
        <f t="shared" si="34"/>
        <v>703238.34298259416</v>
      </c>
      <c r="N98" s="203">
        <f t="shared" si="34"/>
        <v>840043.89853814966</v>
      </c>
      <c r="O98" s="203">
        <f t="shared" si="34"/>
        <v>931247.60224185348</v>
      </c>
      <c r="P98" s="203">
        <f t="shared" si="34"/>
        <v>976849.45409370528</v>
      </c>
      <c r="Q98" s="203">
        <f t="shared" si="34"/>
        <v>976849.45409370528</v>
      </c>
      <c r="R98" s="203">
        <f t="shared" si="34"/>
        <v>976849.45409370528</v>
      </c>
      <c r="S98" s="203">
        <f t="shared" si="34"/>
        <v>976849.45409370528</v>
      </c>
      <c r="T98" s="203">
        <f t="shared" si="34"/>
        <v>976849.45409370528</v>
      </c>
      <c r="U98" s="203">
        <f t="shared" si="34"/>
        <v>976849.45409370528</v>
      </c>
      <c r="V98" s="203">
        <f t="shared" si="34"/>
        <v>976849.45409370528</v>
      </c>
      <c r="W98" s="203">
        <f t="shared" si="34"/>
        <v>976849.45409370528</v>
      </c>
      <c r="X98" s="203">
        <f t="shared" si="34"/>
        <v>976849.45409370528</v>
      </c>
      <c r="Y98" s="203">
        <f t="shared" si="34"/>
        <v>976849.45409370528</v>
      </c>
      <c r="Z98" s="203">
        <f t="shared" si="34"/>
        <v>976849.45409370528</v>
      </c>
      <c r="AA98" s="203">
        <f t="shared" si="34"/>
        <v>976849.45409370528</v>
      </c>
      <c r="AB98" s="203">
        <f t="shared" si="34"/>
        <v>976849.45409370528</v>
      </c>
      <c r="AC98" s="203">
        <f t="shared" si="34"/>
        <v>976849.45409370528</v>
      </c>
      <c r="AD98" s="203">
        <f t="shared" si="34"/>
        <v>772947.77758174413</v>
      </c>
      <c r="AE98" s="203">
        <f t="shared" si="34"/>
        <v>587582.6171163246</v>
      </c>
      <c r="AF98" s="203">
        <f t="shared" si="34"/>
        <v>419068.83487503452</v>
      </c>
      <c r="AG98" s="203">
        <f t="shared" si="34"/>
        <v>265874.4873829523</v>
      </c>
      <c r="AH98" s="203">
        <f t="shared" si="34"/>
        <v>126606.89875378685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-24107.58274729806</v>
      </c>
      <c r="E100" s="203">
        <f t="shared" ref="E100:AH100" si="35">E98+E99</f>
        <v>-66751.681541138096</v>
      </c>
      <c r="F100" s="203">
        <f t="shared" si="35"/>
        <v>-126247.15855910699</v>
      </c>
      <c r="G100" s="203">
        <f t="shared" si="35"/>
        <v>-155460.21847443236</v>
      </c>
      <c r="H100" s="203">
        <f t="shared" si="35"/>
        <v>-152998.18540082208</v>
      </c>
      <c r="I100" s="203">
        <f t="shared" si="35"/>
        <v>-117594.99035073922</v>
      </c>
      <c r="J100" s="203">
        <f t="shared" si="35"/>
        <v>64812.417056668201</v>
      </c>
      <c r="K100" s="203">
        <f t="shared" si="35"/>
        <v>292821.67631592753</v>
      </c>
      <c r="L100" s="203">
        <f t="shared" si="35"/>
        <v>520830.93557518674</v>
      </c>
      <c r="M100" s="203">
        <f t="shared" si="35"/>
        <v>703238.34298259416</v>
      </c>
      <c r="N100" s="203">
        <f t="shared" si="35"/>
        <v>840043.89853814966</v>
      </c>
      <c r="O100" s="203">
        <f t="shared" si="35"/>
        <v>931247.60224185348</v>
      </c>
      <c r="P100" s="203">
        <f t="shared" si="35"/>
        <v>976849.45409370528</v>
      </c>
      <c r="Q100" s="203">
        <f t="shared" si="35"/>
        <v>976849.45409370528</v>
      </c>
      <c r="R100" s="203">
        <f t="shared" si="35"/>
        <v>976849.45409370528</v>
      </c>
      <c r="S100" s="203">
        <f t="shared" si="35"/>
        <v>976849.45409370528</v>
      </c>
      <c r="T100" s="203">
        <f t="shared" si="35"/>
        <v>976849.45409370528</v>
      </c>
      <c r="U100" s="203">
        <f t="shared" si="35"/>
        <v>976849.45409370528</v>
      </c>
      <c r="V100" s="203">
        <f t="shared" si="35"/>
        <v>976849.45409370528</v>
      </c>
      <c r="W100" s="203">
        <f t="shared" si="35"/>
        <v>976849.45409370528</v>
      </c>
      <c r="X100" s="203">
        <f t="shared" si="35"/>
        <v>976849.45409370528</v>
      </c>
      <c r="Y100" s="203">
        <f t="shared" si="35"/>
        <v>976849.45409370528</v>
      </c>
      <c r="Z100" s="203">
        <f t="shared" si="35"/>
        <v>976849.45409370528</v>
      </c>
      <c r="AA100" s="203">
        <f t="shared" si="35"/>
        <v>976849.45409370528</v>
      </c>
      <c r="AB100" s="203">
        <f t="shared" si="35"/>
        <v>976849.45409370528</v>
      </c>
      <c r="AC100" s="203">
        <f t="shared" si="35"/>
        <v>976849.45409370528</v>
      </c>
      <c r="AD100" s="203">
        <f t="shared" si="35"/>
        <v>772947.77758174413</v>
      </c>
      <c r="AE100" s="203">
        <f t="shared" si="35"/>
        <v>587582.6171163246</v>
      </c>
      <c r="AF100" s="203">
        <f t="shared" si="35"/>
        <v>419068.83487503452</v>
      </c>
      <c r="AG100" s="203">
        <f t="shared" si="35"/>
        <v>265874.4873829523</v>
      </c>
      <c r="AH100" s="203">
        <f t="shared" si="35"/>
        <v>126606.89875378685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16203.10426416705</v>
      </c>
      <c r="K101" s="203">
        <f t="shared" si="36"/>
        <v>73205.419078981882</v>
      </c>
      <c r="L101" s="203">
        <f t="shared" si="36"/>
        <v>130207.73389379669</v>
      </c>
      <c r="M101" s="203">
        <f t="shared" si="36"/>
        <v>175809.58574564854</v>
      </c>
      <c r="N101" s="203">
        <f t="shared" si="36"/>
        <v>210010.97463453742</v>
      </c>
      <c r="O101" s="203">
        <f t="shared" si="36"/>
        <v>232811.90056046337</v>
      </c>
      <c r="P101" s="203">
        <f t="shared" si="36"/>
        <v>244212.36352342632</v>
      </c>
      <c r="Q101" s="203">
        <f t="shared" si="36"/>
        <v>244212.36352342632</v>
      </c>
      <c r="R101" s="203">
        <f t="shared" si="36"/>
        <v>244212.36352342632</v>
      </c>
      <c r="S101" s="203">
        <f t="shared" si="36"/>
        <v>244212.36352342632</v>
      </c>
      <c r="T101" s="203">
        <f t="shared" si="36"/>
        <v>244212.36352342632</v>
      </c>
      <c r="U101" s="203">
        <f t="shared" si="36"/>
        <v>244212.36352342632</v>
      </c>
      <c r="V101" s="203">
        <f t="shared" si="36"/>
        <v>244212.36352342632</v>
      </c>
      <c r="W101" s="203">
        <f t="shared" si="36"/>
        <v>244212.36352342632</v>
      </c>
      <c r="X101" s="203">
        <f t="shared" si="36"/>
        <v>244212.36352342632</v>
      </c>
      <c r="Y101" s="203">
        <f t="shared" si="36"/>
        <v>244212.36352342632</v>
      </c>
      <c r="Z101" s="203">
        <f t="shared" si="36"/>
        <v>244212.36352342632</v>
      </c>
      <c r="AA101" s="203">
        <f t="shared" si="36"/>
        <v>244212.36352342632</v>
      </c>
      <c r="AB101" s="203">
        <f t="shared" si="36"/>
        <v>244212.36352342632</v>
      </c>
      <c r="AC101" s="203">
        <f t="shared" si="36"/>
        <v>244212.36352342632</v>
      </c>
      <c r="AD101" s="203">
        <f t="shared" si="36"/>
        <v>193236.94439543603</v>
      </c>
      <c r="AE101" s="203">
        <f t="shared" si="36"/>
        <v>146895.65427908115</v>
      </c>
      <c r="AF101" s="203">
        <f t="shared" si="36"/>
        <v>104767.20871875863</v>
      </c>
      <c r="AG101" s="203">
        <f t="shared" si="36"/>
        <v>66468.621845738075</v>
      </c>
      <c r="AH101" s="203">
        <f t="shared" si="36"/>
        <v>31651.724688446713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-24107.58274729806</v>
      </c>
      <c r="E102" s="203">
        <f t="shared" ref="E102:AH102" si="37">E100-E101</f>
        <v>-66751.681541138096</v>
      </c>
      <c r="F102" s="203">
        <f t="shared" si="37"/>
        <v>-126247.15855910699</v>
      </c>
      <c r="G102" s="203">
        <f t="shared" si="37"/>
        <v>-155460.21847443236</v>
      </c>
      <c r="H102" s="203">
        <f t="shared" si="37"/>
        <v>-152998.18540082208</v>
      </c>
      <c r="I102" s="203">
        <f t="shared" si="37"/>
        <v>-117594.99035073922</v>
      </c>
      <c r="J102" s="203">
        <f t="shared" si="37"/>
        <v>48609.31279250115</v>
      </c>
      <c r="K102" s="203">
        <f t="shared" si="37"/>
        <v>219616.25723694565</v>
      </c>
      <c r="L102" s="203">
        <f t="shared" si="37"/>
        <v>390623.20168139006</v>
      </c>
      <c r="M102" s="203">
        <f t="shared" si="37"/>
        <v>527428.75723694568</v>
      </c>
      <c r="N102" s="203">
        <f t="shared" si="37"/>
        <v>630032.92390361219</v>
      </c>
      <c r="O102" s="203">
        <f t="shared" si="37"/>
        <v>698435.70168139017</v>
      </c>
      <c r="P102" s="203">
        <f t="shared" si="37"/>
        <v>732637.09057027893</v>
      </c>
      <c r="Q102" s="203">
        <f t="shared" si="37"/>
        <v>732637.09057027893</v>
      </c>
      <c r="R102" s="203">
        <f t="shared" si="37"/>
        <v>732637.09057027893</v>
      </c>
      <c r="S102" s="203">
        <f t="shared" si="37"/>
        <v>732637.09057027893</v>
      </c>
      <c r="T102" s="203">
        <f t="shared" si="37"/>
        <v>732637.09057027893</v>
      </c>
      <c r="U102" s="203">
        <f t="shared" si="37"/>
        <v>732637.09057027893</v>
      </c>
      <c r="V102" s="203">
        <f t="shared" si="37"/>
        <v>732637.09057027893</v>
      </c>
      <c r="W102" s="203">
        <f t="shared" si="37"/>
        <v>732637.09057027893</v>
      </c>
      <c r="X102" s="203">
        <f t="shared" si="37"/>
        <v>732637.09057027893</v>
      </c>
      <c r="Y102" s="203">
        <f t="shared" si="37"/>
        <v>732637.09057027893</v>
      </c>
      <c r="Z102" s="203">
        <f t="shared" si="37"/>
        <v>732637.09057027893</v>
      </c>
      <c r="AA102" s="203">
        <f t="shared" si="37"/>
        <v>732637.09057027893</v>
      </c>
      <c r="AB102" s="203">
        <f t="shared" si="37"/>
        <v>732637.09057027893</v>
      </c>
      <c r="AC102" s="203">
        <f t="shared" si="37"/>
        <v>732637.09057027893</v>
      </c>
      <c r="AD102" s="203">
        <f t="shared" si="37"/>
        <v>579710.83318630815</v>
      </c>
      <c r="AE102" s="203">
        <f t="shared" si="37"/>
        <v>440686.96283724345</v>
      </c>
      <c r="AF102" s="203">
        <f t="shared" si="37"/>
        <v>314301.62615627586</v>
      </c>
      <c r="AG102" s="203">
        <f t="shared" si="37"/>
        <v>199405.86553721421</v>
      </c>
      <c r="AH102" s="203">
        <f t="shared" si="37"/>
        <v>94955.174065340136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-1848181.656821372</v>
      </c>
      <c r="E103" s="203">
        <f t="shared" si="38"/>
        <v>-1890825.755615212</v>
      </c>
      <c r="F103" s="203">
        <f t="shared" si="38"/>
        <v>-1950321.2326331809</v>
      </c>
      <c r="G103" s="203">
        <f t="shared" si="38"/>
        <v>-1979534.2925485065</v>
      </c>
      <c r="H103" s="203">
        <f t="shared" si="38"/>
        <v>-1977072.2594748964</v>
      </c>
      <c r="I103" s="203">
        <f t="shared" si="38"/>
        <v>-117594.99035073922</v>
      </c>
      <c r="J103" s="203">
        <f t="shared" si="38"/>
        <v>48609.31279250115</v>
      </c>
      <c r="K103" s="203">
        <f t="shared" si="38"/>
        <v>219616.25723694565</v>
      </c>
      <c r="L103" s="203">
        <f t="shared" si="38"/>
        <v>390623.20168139006</v>
      </c>
      <c r="M103" s="203">
        <f t="shared" si="38"/>
        <v>527428.75723694568</v>
      </c>
      <c r="N103" s="203">
        <f t="shared" si="38"/>
        <v>630032.92390361219</v>
      </c>
      <c r="O103" s="203">
        <f t="shared" si="38"/>
        <v>698435.70168139017</v>
      </c>
      <c r="P103" s="203">
        <f t="shared" si="38"/>
        <v>732637.09057027893</v>
      </c>
      <c r="Q103" s="203">
        <f t="shared" si="38"/>
        <v>732637.09057027893</v>
      </c>
      <c r="R103" s="203">
        <f t="shared" si="38"/>
        <v>732637.09057027893</v>
      </c>
      <c r="S103" s="203">
        <f t="shared" si="38"/>
        <v>732637.09057027893</v>
      </c>
      <c r="T103" s="203">
        <f t="shared" si="38"/>
        <v>732637.09057027893</v>
      </c>
      <c r="U103" s="203">
        <f t="shared" si="38"/>
        <v>732637.09057027893</v>
      </c>
      <c r="V103" s="203">
        <f t="shared" si="38"/>
        <v>732637.09057027893</v>
      </c>
      <c r="W103" s="203">
        <f t="shared" si="38"/>
        <v>732637.09057027893</v>
      </c>
      <c r="X103" s="203">
        <f t="shared" si="38"/>
        <v>732637.09057027893</v>
      </c>
      <c r="Y103" s="203">
        <f t="shared" si="38"/>
        <v>732637.09057027893</v>
      </c>
      <c r="Z103" s="203">
        <f t="shared" si="38"/>
        <v>732637.09057027893</v>
      </c>
      <c r="AA103" s="203">
        <f t="shared" si="38"/>
        <v>732637.09057027893</v>
      </c>
      <c r="AB103" s="203">
        <f t="shared" si="38"/>
        <v>732637.09057027893</v>
      </c>
      <c r="AC103" s="203">
        <f t="shared" si="38"/>
        <v>732637.09057027893</v>
      </c>
      <c r="AD103" s="203">
        <f t="shared" si="38"/>
        <v>579710.83318630815</v>
      </c>
      <c r="AE103" s="203">
        <f t="shared" si="38"/>
        <v>440686.96283724345</v>
      </c>
      <c r="AF103" s="203">
        <f t="shared" si="38"/>
        <v>314301.62615627586</v>
      </c>
      <c r="AG103" s="203">
        <f t="shared" si="38"/>
        <v>199405.86553721421</v>
      </c>
      <c r="AH103" s="203">
        <f t="shared" si="38"/>
        <v>94955.174065340136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-1616932.8147094767</v>
      </c>
      <c r="E104" s="203">
        <f t="shared" si="39"/>
        <v>-1447685.7557313344</v>
      </c>
      <c r="F104" s="203">
        <f t="shared" si="39"/>
        <v>-1312900.402807897</v>
      </c>
      <c r="G104" s="203">
        <f t="shared" si="39"/>
        <v>-1163851.0798543603</v>
      </c>
      <c r="H104" s="203">
        <f t="shared" si="39"/>
        <v>-997694.73874281696</v>
      </c>
      <c r="I104" s="203">
        <f t="shared" si="39"/>
        <v>1012230.3377604713</v>
      </c>
      <c r="J104" s="203">
        <f t="shared" si="39"/>
        <v>1183161.7708227835</v>
      </c>
      <c r="K104" s="203">
        <f t="shared" si="39"/>
        <v>1359014.0234342767</v>
      </c>
      <c r="L104" s="203">
        <f t="shared" si="39"/>
        <v>1534987.4087499462</v>
      </c>
      <c r="M104" s="203">
        <f t="shared" si="39"/>
        <v>1676883.5661985073</v>
      </c>
      <c r="N104" s="203">
        <f t="shared" si="39"/>
        <v>1784705.5998055045</v>
      </c>
      <c r="O104" s="203">
        <f t="shared" si="39"/>
        <v>1858456.6911971215</v>
      </c>
      <c r="P104" s="203">
        <f t="shared" si="39"/>
        <v>1898140.1015401951</v>
      </c>
      <c r="Q104" s="203">
        <f t="shared" si="39"/>
        <v>1903759.1735307346</v>
      </c>
      <c r="R104" s="203">
        <f t="shared" si="39"/>
        <v>1909518.7223210377</v>
      </c>
      <c r="S104" s="203">
        <f t="shared" si="39"/>
        <v>1915422.2598310984</v>
      </c>
      <c r="T104" s="203">
        <f t="shared" si="39"/>
        <v>1921473.3857789105</v>
      </c>
      <c r="U104" s="203">
        <f t="shared" si="39"/>
        <v>1927675.7898754177</v>
      </c>
      <c r="V104" s="203">
        <f t="shared" si="39"/>
        <v>1934033.2540743379</v>
      </c>
      <c r="W104" s="203">
        <f t="shared" si="39"/>
        <v>1940549.654878231</v>
      </c>
      <c r="X104" s="203">
        <f t="shared" si="39"/>
        <v>1947228.9657022215</v>
      </c>
      <c r="Y104" s="203">
        <f t="shared" si="39"/>
        <v>1954075.2592968117</v>
      </c>
      <c r="Z104" s="203">
        <f t="shared" si="39"/>
        <v>1961092.7102312667</v>
      </c>
      <c r="AA104" s="203">
        <f t="shared" si="39"/>
        <v>1968285.597439083</v>
      </c>
      <c r="AB104" s="203">
        <f t="shared" si="39"/>
        <v>1975658.3068270946</v>
      </c>
      <c r="AC104" s="203">
        <f t="shared" si="39"/>
        <v>1673377.2219186125</v>
      </c>
      <c r="AD104" s="203">
        <f t="shared" si="39"/>
        <v>1324086.530751985</v>
      </c>
      <c r="AE104" s="203">
        <f t="shared" si="39"/>
        <v>1006549.5387823231</v>
      </c>
      <c r="AF104" s="203">
        <f t="shared" si="39"/>
        <v>717879.54608263099</v>
      </c>
      <c r="AG104" s="203">
        <f t="shared" si="39"/>
        <v>455452.27999200148</v>
      </c>
      <c r="AH104" s="203">
        <f t="shared" si="39"/>
        <v>216882.03809142933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0.89426928175804299</v>
      </c>
      <c r="E108" s="215">
        <f t="shared" ref="E108:G108" si="40">(E102+E71+E70)/(E70+E71)</f>
        <v>0.85362067804176822</v>
      </c>
      <c r="F108" s="215">
        <f t="shared" si="40"/>
        <v>0.87963193004296136</v>
      </c>
      <c r="G108" s="215">
        <f t="shared" si="40"/>
        <v>0.90259780365343756</v>
      </c>
      <c r="H108" s="215">
        <f>(H102+H71+H70)/(H70+H71)</f>
        <v>0.9270633236667899</v>
      </c>
      <c r="I108" s="215">
        <f>(I102+I71+I70)/(I70+I71)</f>
        <v>0.9539512002977526</v>
      </c>
      <c r="J108" s="215">
        <f t="shared" ref="J108:N108" si="41">(J102+J71+J70)/(J70+J71)</f>
        <v>1.0177658402084269</v>
      </c>
      <c r="K108" s="215">
        <f t="shared" si="41"/>
        <v>1.0875627347728292</v>
      </c>
      <c r="L108" s="215">
        <f t="shared" si="41"/>
        <v>1.2039512002977526</v>
      </c>
      <c r="M108" s="215">
        <f t="shared" si="41"/>
        <v>1.3855316804168538</v>
      </c>
      <c r="N108" s="215">
        <f t="shared" si="41"/>
        <v>1.7271552848687162</v>
      </c>
      <c r="O108" s="215">
        <f>(O102+O71+O70)/(O70+O71)</f>
        <v>2.7017722680561791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1.2112394355067926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0.89426928175804299</v>
      </c>
      <c r="E110" s="215">
        <f t="shared" si="43"/>
        <v>0.85362067804176822</v>
      </c>
      <c r="F110" s="215">
        <f t="shared" si="43"/>
        <v>0.87963193004296136</v>
      </c>
      <c r="G110" s="215">
        <f t="shared" si="43"/>
        <v>0.90259780365343756</v>
      </c>
      <c r="H110" s="215">
        <f t="shared" si="43"/>
        <v>0.9270633236667899</v>
      </c>
      <c r="I110" s="215">
        <f t="shared" si="43"/>
        <v>0.9539512002977526</v>
      </c>
      <c r="J110" s="215">
        <f t="shared" si="43"/>
        <v>1.0177658402084269</v>
      </c>
      <c r="K110" s="215">
        <f t="shared" si="43"/>
        <v>1.0875627347728292</v>
      </c>
      <c r="L110" s="215">
        <f t="shared" si="43"/>
        <v>1.2039512002977526</v>
      </c>
      <c r="M110" s="215">
        <f t="shared" si="43"/>
        <v>1.3855316804168538</v>
      </c>
      <c r="N110" s="215">
        <f t="shared" si="43"/>
        <v>1.7271552848687162</v>
      </c>
      <c r="O110" s="215">
        <f t="shared" si="43"/>
        <v>2.7017722680561791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1.2112394355067926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0.89426928175804299</v>
      </c>
      <c r="E112" s="215">
        <f t="shared" si="44"/>
        <v>0.85362067804176822</v>
      </c>
      <c r="F112" s="215">
        <f t="shared" si="44"/>
        <v>0.87963193004296136</v>
      </c>
      <c r="G112" s="215">
        <f t="shared" si="44"/>
        <v>0.90259780365343756</v>
      </c>
      <c r="H112" s="215">
        <f t="shared" si="44"/>
        <v>0.9270633236667899</v>
      </c>
      <c r="I112" s="215">
        <f t="shared" si="44"/>
        <v>0.9539512002977526</v>
      </c>
      <c r="J112" s="215">
        <f t="shared" si="44"/>
        <v>1.0177658402084269</v>
      </c>
      <c r="K112" s="215">
        <f t="shared" si="44"/>
        <v>1.0875627347728292</v>
      </c>
      <c r="L112" s="215">
        <f t="shared" si="44"/>
        <v>1.2039512002977526</v>
      </c>
      <c r="M112" s="215">
        <f t="shared" si="44"/>
        <v>1.3855316804168538</v>
      </c>
      <c r="N112" s="215">
        <f t="shared" si="44"/>
        <v>1.7271552848687162</v>
      </c>
      <c r="O112" s="215">
        <f t="shared" si="44"/>
        <v>2.7017722680561791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1.2112394355067926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zoomScale="66" zoomScaleNormal="66" workbookViewId="0">
      <selection activeCell="B33" sqref="B33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0.12</v>
      </c>
      <c r="B1" s="107" t="s">
        <v>79</v>
      </c>
    </row>
    <row r="2" spans="1:32" ht="23.25" customHeight="1" x14ac:dyDescent="0.25">
      <c r="A2" s="313" t="s">
        <v>137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4" t="s">
        <v>130</v>
      </c>
      <c r="B4" s="314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04" t="s">
        <v>10</v>
      </c>
      <c r="B7" s="305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4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136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6" t="s">
        <v>80</v>
      </c>
      <c r="B10" s="307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04" t="s">
        <v>150</v>
      </c>
      <c r="B11" s="305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170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174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6" t="s">
        <v>80</v>
      </c>
      <c r="B14" s="307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04" t="s">
        <v>149</v>
      </c>
      <c r="B15" s="305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4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38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38" t="s">
        <v>172</v>
      </c>
      <c r="B18" s="59"/>
      <c r="C18" s="59"/>
      <c r="D18" s="67">
        <f>Interventions!$E$13</f>
        <v>9344</v>
      </c>
      <c r="E18" s="67">
        <f>Interventions!$E$13</f>
        <v>9344</v>
      </c>
      <c r="F18" s="67">
        <f>Interventions!$E$13</f>
        <v>9344</v>
      </c>
      <c r="G18" s="67">
        <f>Interventions!$E$13</f>
        <v>9344</v>
      </c>
      <c r="H18" s="67">
        <f>Interventions!$E$13</f>
        <v>9344</v>
      </c>
      <c r="I18" s="67">
        <f>Interventions!$E$13</f>
        <v>9344</v>
      </c>
      <c r="J18" s="67">
        <f>Interventions!$E$13</f>
        <v>9344</v>
      </c>
      <c r="K18" s="67">
        <f>Interventions!$E$13</f>
        <v>9344</v>
      </c>
      <c r="L18" s="67">
        <f>Interventions!$E$13</f>
        <v>9344</v>
      </c>
      <c r="M18" s="67">
        <f>Interventions!$E$13</f>
        <v>9344</v>
      </c>
      <c r="N18" s="67">
        <f>Interventions!$E$13</f>
        <v>9344</v>
      </c>
      <c r="O18" s="67">
        <f>Interventions!$E$13</f>
        <v>9344</v>
      </c>
      <c r="P18" s="67">
        <f>Interventions!$E$13</f>
        <v>9344</v>
      </c>
      <c r="Q18" s="67">
        <f>Interventions!$E$13</f>
        <v>9344</v>
      </c>
      <c r="R18" s="67">
        <f>Interventions!$E$13</f>
        <v>9344</v>
      </c>
      <c r="S18" s="67">
        <f>Interventions!$E$13</f>
        <v>9344</v>
      </c>
      <c r="T18" s="67">
        <f>Interventions!$E$13</f>
        <v>9344</v>
      </c>
      <c r="U18" s="67">
        <f>Interventions!$E$13</f>
        <v>9344</v>
      </c>
      <c r="V18" s="67">
        <f>Interventions!$E$13</f>
        <v>9344</v>
      </c>
      <c r="W18" s="67">
        <f>Interventions!$E$13</f>
        <v>9344</v>
      </c>
      <c r="X18" s="67">
        <f>Interventions!$E$13</f>
        <v>9344</v>
      </c>
      <c r="Y18" s="67">
        <f>Interventions!$E$13</f>
        <v>9344</v>
      </c>
      <c r="Z18" s="67">
        <f>Interventions!$E$13</f>
        <v>9344</v>
      </c>
      <c r="AA18" s="67">
        <f>Interventions!$E$13</f>
        <v>9344</v>
      </c>
      <c r="AB18" s="67">
        <f>Interventions!$E$13</f>
        <v>9344</v>
      </c>
      <c r="AC18" s="66">
        <f>SUM(D18:AB18)</f>
        <v>233600</v>
      </c>
      <c r="AD18" s="3" t="s">
        <v>12</v>
      </c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3243.5360000000001</v>
      </c>
      <c r="E19" s="67">
        <f>Interventions!$E$14</f>
        <v>3243.5360000000001</v>
      </c>
      <c r="F19" s="67">
        <f>Interventions!$E$14</f>
        <v>3243.5360000000001</v>
      </c>
      <c r="G19" s="67">
        <f>Interventions!$E$14</f>
        <v>3243.5360000000001</v>
      </c>
      <c r="H19" s="67">
        <f>Interventions!$E$14</f>
        <v>3243.5360000000001</v>
      </c>
      <c r="I19" s="67">
        <f>Interventions!$E$14</f>
        <v>3243.5360000000001</v>
      </c>
      <c r="J19" s="67">
        <f>Interventions!$E$14</f>
        <v>3243.5360000000001</v>
      </c>
      <c r="K19" s="67">
        <f>Interventions!$E$14</f>
        <v>3243.5360000000001</v>
      </c>
      <c r="L19" s="67">
        <f>Interventions!$E$14</f>
        <v>3243.5360000000001</v>
      </c>
      <c r="M19" s="67">
        <f>Interventions!$E$14</f>
        <v>3243.5360000000001</v>
      </c>
      <c r="N19" s="67">
        <f>Interventions!$E$14</f>
        <v>3243.5360000000001</v>
      </c>
      <c r="O19" s="67">
        <f>Interventions!$E$14</f>
        <v>3243.5360000000001</v>
      </c>
      <c r="P19" s="67">
        <f>Interventions!$E$14</f>
        <v>3243.5360000000001</v>
      </c>
      <c r="Q19" s="67">
        <f>Interventions!$E$14</f>
        <v>3243.5360000000001</v>
      </c>
      <c r="R19" s="67">
        <f>Interventions!$E$14</f>
        <v>3243.5360000000001</v>
      </c>
      <c r="S19" s="67">
        <f>Interventions!$E$14</f>
        <v>3243.5360000000001</v>
      </c>
      <c r="T19" s="67">
        <f>Interventions!$E$14</f>
        <v>3243.5360000000001</v>
      </c>
      <c r="U19" s="67">
        <f>Interventions!$E$14</f>
        <v>3243.5360000000001</v>
      </c>
      <c r="V19" s="67">
        <f>Interventions!$E$14</f>
        <v>3243.5360000000001</v>
      </c>
      <c r="W19" s="67">
        <f>Interventions!$E$14</f>
        <v>3243.5360000000001</v>
      </c>
      <c r="X19" s="67">
        <f>Interventions!$E$14</f>
        <v>3243.5360000000001</v>
      </c>
      <c r="Y19" s="67">
        <f>Interventions!$E$14</f>
        <v>3243.5360000000001</v>
      </c>
      <c r="Z19" s="67">
        <f>Interventions!$E$14</f>
        <v>3243.5360000000001</v>
      </c>
      <c r="AA19" s="67">
        <f>Interventions!$E$14</f>
        <v>3243.5360000000001</v>
      </c>
      <c r="AB19" s="67">
        <f>Interventions!$E$14</f>
        <v>3243.5360000000001</v>
      </c>
      <c r="AC19" s="66">
        <f>SUM(D19:AB19)</f>
        <v>81088.399999999965</v>
      </c>
      <c r="AD19" s="3" t="s">
        <v>12</v>
      </c>
    </row>
    <row r="20" spans="1:30" x14ac:dyDescent="0.25">
      <c r="A20" s="306" t="s">
        <v>80</v>
      </c>
      <c r="B20" s="307"/>
      <c r="C20" s="81">
        <f>SUM(C16:C16)</f>
        <v>0</v>
      </c>
      <c r="D20" s="81">
        <f>D18-D19</f>
        <v>6100.4639999999999</v>
      </c>
      <c r="E20" s="81">
        <f t="shared" ref="E20:AB20" si="5">E18-E19</f>
        <v>6100.4639999999999</v>
      </c>
      <c r="F20" s="81">
        <f t="shared" si="5"/>
        <v>6100.4639999999999</v>
      </c>
      <c r="G20" s="81">
        <f t="shared" si="5"/>
        <v>6100.4639999999999</v>
      </c>
      <c r="H20" s="81">
        <f t="shared" si="5"/>
        <v>6100.4639999999999</v>
      </c>
      <c r="I20" s="81">
        <f t="shared" si="5"/>
        <v>6100.4639999999999</v>
      </c>
      <c r="J20" s="81">
        <f t="shared" si="5"/>
        <v>6100.4639999999999</v>
      </c>
      <c r="K20" s="81">
        <f t="shared" si="5"/>
        <v>6100.4639999999999</v>
      </c>
      <c r="L20" s="81">
        <f t="shared" si="5"/>
        <v>6100.4639999999999</v>
      </c>
      <c r="M20" s="81">
        <f t="shared" si="5"/>
        <v>6100.4639999999999</v>
      </c>
      <c r="N20" s="81">
        <f t="shared" si="5"/>
        <v>6100.4639999999999</v>
      </c>
      <c r="O20" s="81">
        <f t="shared" si="5"/>
        <v>6100.4639999999999</v>
      </c>
      <c r="P20" s="81">
        <f t="shared" si="5"/>
        <v>6100.4639999999999</v>
      </c>
      <c r="Q20" s="81">
        <f t="shared" si="5"/>
        <v>6100.4639999999999</v>
      </c>
      <c r="R20" s="81">
        <f t="shared" si="5"/>
        <v>6100.4639999999999</v>
      </c>
      <c r="S20" s="81">
        <f t="shared" si="5"/>
        <v>6100.4639999999999</v>
      </c>
      <c r="T20" s="81">
        <f t="shared" si="5"/>
        <v>6100.4639999999999</v>
      </c>
      <c r="U20" s="81">
        <f t="shared" si="5"/>
        <v>6100.4639999999999</v>
      </c>
      <c r="V20" s="81">
        <f t="shared" si="5"/>
        <v>6100.4639999999999</v>
      </c>
      <c r="W20" s="81">
        <f t="shared" si="5"/>
        <v>6100.4639999999999</v>
      </c>
      <c r="X20" s="81">
        <f t="shared" si="5"/>
        <v>6100.4639999999999</v>
      </c>
      <c r="Y20" s="81">
        <f t="shared" si="5"/>
        <v>6100.4639999999999</v>
      </c>
      <c r="Z20" s="81">
        <f t="shared" si="5"/>
        <v>6100.4639999999999</v>
      </c>
      <c r="AA20" s="81">
        <f t="shared" si="5"/>
        <v>6100.4639999999999</v>
      </c>
      <c r="AB20" s="81">
        <f t="shared" si="5"/>
        <v>6100.4639999999999</v>
      </c>
      <c r="AC20" s="81">
        <f>AC18-AC19</f>
        <v>152511.60000000003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6">(C20+C14)-C10</f>
        <v>-27361</v>
      </c>
      <c r="D21" s="134">
        <f t="shared" si="6"/>
        <v>7179.9544000000005</v>
      </c>
      <c r="E21" s="134">
        <f t="shared" si="6"/>
        <v>7194.3441599999987</v>
      </c>
      <c r="F21" s="134">
        <f t="shared" si="6"/>
        <v>7209.093664</v>
      </c>
      <c r="G21" s="134">
        <f t="shared" si="6"/>
        <v>7224.2119055999992</v>
      </c>
      <c r="H21" s="134">
        <f t="shared" si="6"/>
        <v>7239.7081032400001</v>
      </c>
      <c r="I21" s="134">
        <f t="shared" si="6"/>
        <v>7255.5917058209998</v>
      </c>
      <c r="J21" s="134">
        <f t="shared" si="6"/>
        <v>7271.8723984665248</v>
      </c>
      <c r="K21" s="134">
        <f t="shared" si="6"/>
        <v>7288.560108428188</v>
      </c>
      <c r="L21" s="134">
        <f t="shared" si="6"/>
        <v>7305.6650111388917</v>
      </c>
      <c r="M21" s="134">
        <f t="shared" si="6"/>
        <v>7323.197536417365</v>
      </c>
      <c r="N21" s="134">
        <f t="shared" si="6"/>
        <v>7341.1683748277992</v>
      </c>
      <c r="O21" s="134">
        <f t="shared" si="6"/>
        <v>7359.5884841984935</v>
      </c>
      <c r="P21" s="134">
        <f t="shared" si="6"/>
        <v>7378.4690963034554</v>
      </c>
      <c r="Q21" s="134">
        <f t="shared" si="6"/>
        <v>7397.8217237110421</v>
      </c>
      <c r="R21" s="134">
        <f t="shared" si="6"/>
        <v>7417.6581668038179</v>
      </c>
      <c r="S21" s="134">
        <f t="shared" ref="S21:W21" si="7">(S20+S14)-S10</f>
        <v>7437.9905209739136</v>
      </c>
      <c r="T21" s="134">
        <f t="shared" si="7"/>
        <v>7458.8311839982616</v>
      </c>
      <c r="U21" s="134">
        <f t="shared" si="7"/>
        <v>7480.1928635982167</v>
      </c>
      <c r="V21" s="134">
        <f t="shared" si="7"/>
        <v>7502.088585188174</v>
      </c>
      <c r="W21" s="134">
        <f t="shared" si="7"/>
        <v>7524.5316998178769</v>
      </c>
      <c r="X21" s="134">
        <f t="shared" ref="X21:AB21" si="8">(X20+X14)-X10</f>
        <v>7547.5358923133226</v>
      </c>
      <c r="Y21" s="134">
        <f t="shared" si="8"/>
        <v>7571.1151896211577</v>
      </c>
      <c r="Z21" s="134">
        <f t="shared" si="8"/>
        <v>7595.2839693616861</v>
      </c>
      <c r="AA21" s="134">
        <f t="shared" si="8"/>
        <v>7620.0569685957289</v>
      </c>
      <c r="AB21" s="134">
        <f t="shared" si="8"/>
        <v>7645.449292810621</v>
      </c>
      <c r="AC21" s="134">
        <f>(AC20+AC14)-AC10</f>
        <v>157408.98100523558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9">(C20)-C10</f>
        <v>-27361</v>
      </c>
      <c r="D22" s="134">
        <f t="shared" si="9"/>
        <v>3364.3639999999996</v>
      </c>
      <c r="E22" s="134">
        <f t="shared" si="9"/>
        <v>3364.3639999999996</v>
      </c>
      <c r="F22" s="134">
        <f t="shared" si="9"/>
        <v>3364.3639999999996</v>
      </c>
      <c r="G22" s="134">
        <f t="shared" si="9"/>
        <v>3364.3639999999996</v>
      </c>
      <c r="H22" s="134">
        <f t="shared" si="9"/>
        <v>3364.3639999999996</v>
      </c>
      <c r="I22" s="134">
        <f t="shared" si="9"/>
        <v>3364.3639999999996</v>
      </c>
      <c r="J22" s="134">
        <f t="shared" si="9"/>
        <v>3364.3639999999996</v>
      </c>
      <c r="K22" s="134">
        <f t="shared" si="9"/>
        <v>3364.3639999999996</v>
      </c>
      <c r="L22" s="134">
        <f t="shared" si="9"/>
        <v>3364.3639999999996</v>
      </c>
      <c r="M22" s="134">
        <f t="shared" si="9"/>
        <v>3364.3639999999996</v>
      </c>
      <c r="N22" s="134">
        <f t="shared" si="9"/>
        <v>3364.3639999999996</v>
      </c>
      <c r="O22" s="134">
        <f t="shared" si="9"/>
        <v>3364.3639999999996</v>
      </c>
      <c r="P22" s="134">
        <f t="shared" si="9"/>
        <v>3364.3639999999996</v>
      </c>
      <c r="Q22" s="134">
        <f t="shared" si="9"/>
        <v>3364.3639999999996</v>
      </c>
      <c r="R22" s="134">
        <f t="shared" si="9"/>
        <v>3364.3639999999996</v>
      </c>
      <c r="S22" s="134">
        <f t="shared" ref="S22:W22" si="10">(S20)-S10</f>
        <v>3364.3639999999996</v>
      </c>
      <c r="T22" s="134">
        <f t="shared" si="10"/>
        <v>3364.3639999999996</v>
      </c>
      <c r="U22" s="134">
        <f t="shared" si="10"/>
        <v>3364.3639999999996</v>
      </c>
      <c r="V22" s="134">
        <f t="shared" si="10"/>
        <v>3364.3639999999996</v>
      </c>
      <c r="W22" s="134">
        <f t="shared" si="10"/>
        <v>3364.3639999999996</v>
      </c>
      <c r="X22" s="134">
        <f t="shared" ref="X22:AB22" si="11">(X20)-X10</f>
        <v>3364.3639999999996</v>
      </c>
      <c r="Y22" s="134">
        <f t="shared" si="11"/>
        <v>3364.3639999999996</v>
      </c>
      <c r="Z22" s="134">
        <f t="shared" si="11"/>
        <v>3364.3639999999996</v>
      </c>
      <c r="AA22" s="134">
        <f t="shared" si="11"/>
        <v>3364.3639999999996</v>
      </c>
      <c r="AB22" s="134">
        <f t="shared" si="11"/>
        <v>3364.3639999999996</v>
      </c>
      <c r="AC22" s="134">
        <f>(AC20)-AC10</f>
        <v>56748.100000000049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0.1147776186466217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0.26366394162178031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0.97978647382102957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1.6106897876989239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-986.62630097689839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29807.892049462993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>
        <f>IF(L29,L4-C4)</f>
        <v>9</v>
      </c>
      <c r="C29" s="75">
        <f>C20/C10</f>
        <v>0</v>
      </c>
      <c r="D29" s="87">
        <f>SUM($C$20:D20)/SUM($C$10:D10)</f>
        <v>0.2026927511288463</v>
      </c>
      <c r="E29" s="87">
        <f>SUM($C$20:E20)/SUM($C$10:E10)</f>
        <v>0.3716033770695516</v>
      </c>
      <c r="F29" s="87">
        <f>SUM($C$20:F20)/SUM($C$10:F10)</f>
        <v>0.51452775286553298</v>
      </c>
      <c r="G29" s="87">
        <f>SUM($C$20:G20)/SUM($C$10:G10)</f>
        <v>0.63703436069065988</v>
      </c>
      <c r="H29" s="87">
        <f>SUM($C$20:H20)/SUM($C$10:H10)</f>
        <v>0.7432067541391032</v>
      </c>
      <c r="I29" s="87">
        <f>SUM($C$20:I20)/SUM($C$10:I10)</f>
        <v>0.83610759840649118</v>
      </c>
      <c r="J29" s="87">
        <f>SUM($C$20:J20)/SUM($C$10:J10)</f>
        <v>0.9180789315835981</v>
      </c>
      <c r="K29" s="87">
        <f>SUM($C$20:K20)/SUM($C$10:K10)</f>
        <v>0.99094233885213767</v>
      </c>
      <c r="L29" s="87">
        <f>SUM($C$20:L20)/SUM($C$10:L10)</f>
        <v>1.0561359137766204</v>
      </c>
      <c r="M29" s="87">
        <f>SUM($C$20:M20)/SUM($C$10:M10)</f>
        <v>1.1148101312086549</v>
      </c>
      <c r="N29" s="87">
        <f>SUM($C$20:N20)/SUM($C$10:N10)</f>
        <v>1.1678963279328765</v>
      </c>
      <c r="O29" s="87">
        <f>SUM($C$20:O20)/SUM($C$10:O10)</f>
        <v>1.2161565067730782</v>
      </c>
      <c r="P29" s="87">
        <f>SUM($C$20:P20)/SUM($C$10:P10)</f>
        <v>1.2602201483228275</v>
      </c>
      <c r="Q29" s="87">
        <f>SUM($C$20:Q20)/SUM($C$10:Q10)</f>
        <v>1.3006118197434311</v>
      </c>
      <c r="R29" s="87">
        <f>SUM($C$20:R20)/SUM($C$10:R10)</f>
        <v>1.3377721574503862</v>
      </c>
      <c r="S29" s="87">
        <f>SUM($C$20:S20)/SUM($C$10:S10)</f>
        <v>1.3720740076414217</v>
      </c>
      <c r="T29" s="87">
        <f>SUM($C$20:T20)/SUM($C$10:T10)</f>
        <v>1.4038349800405285</v>
      </c>
      <c r="U29" s="87">
        <f>SUM($C$20:U20)/SUM($C$10:U10)</f>
        <v>1.4333273115539851</v>
      </c>
      <c r="V29" s="87">
        <f>SUM($C$20:V20)/SUM($C$10:V10)</f>
        <v>1.4607856891699618</v>
      </c>
      <c r="W29" s="87">
        <f>SUM($C$20:W20)/SUM($C$10:W10)</f>
        <v>1.4864135082782066</v>
      </c>
      <c r="X29" s="87">
        <f>SUM($C$20:X20)/SUM($C$10:X10)</f>
        <v>1.5103879197020487</v>
      </c>
      <c r="Y29" s="87">
        <f>SUM($C$20:Y20)/SUM($C$10:Y10)</f>
        <v>1.5328639304119005</v>
      </c>
      <c r="Z29" s="87">
        <f>SUM($C$20:Z20)/SUM($C$10:Z10)</f>
        <v>1.5539777586544887</v>
      </c>
      <c r="AA29" s="87">
        <f>SUM($C$20:AA20)/SUM($C$10:AA10)</f>
        <v>1.573849597000454</v>
      </c>
      <c r="AB29" s="87">
        <f>SUM($C$20:AB20)/SUM($C$10:AB10)</f>
        <v>1.5925859017266497</v>
      </c>
    </row>
    <row r="30" spans="1:30" x14ac:dyDescent="0.25">
      <c r="A30" s="96" t="s">
        <v>89</v>
      </c>
      <c r="B30" s="76">
        <f>IF(G30,G4-C4)</f>
        <v>4</v>
      </c>
      <c r="C30" s="75">
        <f>(C20+C14)/C10</f>
        <v>0</v>
      </c>
      <c r="D30" s="87">
        <f>(SUM($C$20:D20)+SUM($C$14:D14))/SUM($C$10:D10)</f>
        <v>0.32946876609374331</v>
      </c>
      <c r="E30" s="87">
        <f>(SUM($C$20:E20)+SUM($C$14:E14))/SUM($C$10:E10)</f>
        <v>0.60446433975366398</v>
      </c>
      <c r="F30" s="87">
        <f>(SUM($C$20:F20)+SUM($C$14:F14))/SUM($C$10:F10)</f>
        <v>0.83756757158560902</v>
      </c>
      <c r="G30" s="87">
        <f>(SUM($C$20:G20)+SUM($C$14:G14))/SUM($C$10:G10)</f>
        <v>1.0377650182376377</v>
      </c>
      <c r="H30" s="87">
        <f>(SUM($C$20:H20)+SUM($C$14:H14))/SUM($C$10:H10)</f>
        <v>1.2116470458643083</v>
      </c>
      <c r="I30" s="87">
        <f>(SUM($C$20:I20)+SUM($C$14:I14))/SUM($C$10:I10)</f>
        <v>1.3641566449202562</v>
      </c>
      <c r="J30" s="87">
        <f>(SUM($C$20:J20)+SUM($C$14:J14))/SUM($C$10:J10)</f>
        <v>1.4990739575034353</v>
      </c>
      <c r="K30" s="87">
        <f>(SUM($C$20:K20)+SUM($C$14:K14))/SUM($C$10:K10)</f>
        <v>1.619339295703855</v>
      </c>
      <c r="L30" s="87">
        <f>(SUM($C$20:L20)+SUM($C$14:L14))/SUM($C$10:L10)</f>
        <v>1.727274154274421</v>
      </c>
      <c r="M30" s="87">
        <f>(SUM($C$20:M20)+SUM($C$14:M14))/SUM($C$10:M10)</f>
        <v>1.8247359196139028</v>
      </c>
      <c r="N30" s="87">
        <f>(SUM($C$20:N20)+SUM($C$14:N14))/SUM($C$10:N10)</f>
        <v>1.9132283762940261</v>
      </c>
      <c r="O30" s="87">
        <f>(SUM($C$20:O20)+SUM($C$14:O14))/SUM($C$10:O10)</f>
        <v>1.9939820755511044</v>
      </c>
      <c r="P30" s="87">
        <f>(SUM($C$20:P20)+SUM($C$14:P14))/SUM($C$10:P10)</f>
        <v>2.0680137381903752</v>
      </c>
      <c r="Q30" s="87">
        <f>(SUM($C$20:Q20)+SUM($C$14:Q14))/SUM($C$10:Q10)</f>
        <v>2.1361708068685479</v>
      </c>
      <c r="R30" s="87">
        <f>(SUM($C$20:R20)+SUM($C$14:R14))/SUM($C$10:R10)</f>
        <v>2.1991653059311669</v>
      </c>
      <c r="S30" s="87">
        <f>(SUM($C$20:S20)+SUM($C$14:S14))/SUM($C$10:S10)</f>
        <v>2.257599887542495</v>
      </c>
      <c r="T30" s="87">
        <f>(SUM($C$20:T20)+SUM($C$14:T14))/SUM($C$10:T10)</f>
        <v>2.3119880898863725</v>
      </c>
      <c r="U30" s="87">
        <f>(SUM($C$20:U20)+SUM($C$14:U14))/SUM($C$10:U10)</f>
        <v>2.3627702544227054</v>
      </c>
      <c r="V30" s="87">
        <f>(SUM($C$20:V20)+SUM($C$14:V14))/SUM($C$10:V10)</f>
        <v>2.4103261500161337</v>
      </c>
      <c r="W30" s="87">
        <f>(SUM($C$20:W20)+SUM($C$14:W14))/SUM($C$10:W10)</f>
        <v>2.4549850723357216</v>
      </c>
      <c r="X30" s="87">
        <f>(SUM($C$20:X20)+SUM($C$14:X14))/SUM($C$10:X10)</f>
        <v>2.4970339886281079</v>
      </c>
      <c r="Y30" s="87">
        <f>(SUM($C$20:Y20)+SUM($C$14:Y14))/SUM($C$10:Y10)</f>
        <v>2.5367241554409961</v>
      </c>
      <c r="Z30" s="87">
        <f>(SUM($C$20:Z20)+SUM($C$14:Z14))/SUM($C$10:Z10)</f>
        <v>2.5742765332189168</v>
      </c>
      <c r="AA30" s="87">
        <f>(SUM($C$20:AA20)+SUM($C$14:AA14))/SUM($C$10:AA10)</f>
        <v>2.6098862454763316</v>
      </c>
      <c r="AB30" s="87">
        <f>(SUM($C$20:AB20)+SUM($C$14:AB14))/SUM($C$10:AB10)</f>
        <v>2.6437262736348974</v>
      </c>
    </row>
    <row r="31" spans="1:30" x14ac:dyDescent="0.25">
      <c r="J31" s="8"/>
    </row>
    <row r="34" spans="1:32" ht="26.25" x14ac:dyDescent="0.4">
      <c r="A34" s="107">
        <v>0.20499999999999999</v>
      </c>
      <c r="B34" s="107" t="s">
        <v>79</v>
      </c>
    </row>
    <row r="35" spans="1:32" ht="23.25" customHeight="1" x14ac:dyDescent="0.25">
      <c r="A35" s="310" t="s">
        <v>138</v>
      </c>
      <c r="B35" s="311"/>
      <c r="C35" s="311"/>
      <c r="D35" s="311"/>
      <c r="E35" s="311"/>
      <c r="F35" s="311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2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08" t="s">
        <v>130</v>
      </c>
      <c r="B37" s="309"/>
      <c r="C37" s="222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04" t="s">
        <v>10</v>
      </c>
      <c r="B40" s="305"/>
      <c r="C40" s="237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4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136</v>
      </c>
      <c r="B42" s="224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6" t="s">
        <v>80</v>
      </c>
      <c r="B43" s="307"/>
      <c r="C43" s="94">
        <f t="shared" ref="C43:W43" si="12">SUM(C41:C42)</f>
        <v>27361</v>
      </c>
      <c r="D43" s="94">
        <f t="shared" si="12"/>
        <v>2736.1000000000004</v>
      </c>
      <c r="E43" s="94">
        <f t="shared" si="12"/>
        <v>2736.1000000000004</v>
      </c>
      <c r="F43" s="94">
        <f t="shared" si="12"/>
        <v>2736.1000000000004</v>
      </c>
      <c r="G43" s="94">
        <f t="shared" si="12"/>
        <v>2736.1000000000004</v>
      </c>
      <c r="H43" s="94">
        <f t="shared" si="12"/>
        <v>2736.1000000000004</v>
      </c>
      <c r="I43" s="94">
        <f t="shared" si="12"/>
        <v>2736.1000000000004</v>
      </c>
      <c r="J43" s="94">
        <f t="shared" si="12"/>
        <v>2736.1000000000004</v>
      </c>
      <c r="K43" s="94">
        <f t="shared" si="12"/>
        <v>2736.1000000000004</v>
      </c>
      <c r="L43" s="94">
        <f t="shared" si="12"/>
        <v>2736.1000000000004</v>
      </c>
      <c r="M43" s="94">
        <f t="shared" si="12"/>
        <v>2736.1000000000004</v>
      </c>
      <c r="N43" s="94">
        <f t="shared" si="12"/>
        <v>2736.1000000000004</v>
      </c>
      <c r="O43" s="94">
        <f t="shared" si="12"/>
        <v>2736.1000000000004</v>
      </c>
      <c r="P43" s="94">
        <f t="shared" si="12"/>
        <v>2736.1000000000004</v>
      </c>
      <c r="Q43" s="94">
        <f t="shared" si="12"/>
        <v>2736.1000000000004</v>
      </c>
      <c r="R43" s="94">
        <f t="shared" si="12"/>
        <v>2736.1000000000004</v>
      </c>
      <c r="S43" s="94">
        <f t="shared" si="12"/>
        <v>2736.1000000000004</v>
      </c>
      <c r="T43" s="94">
        <f t="shared" si="12"/>
        <v>2736.1000000000004</v>
      </c>
      <c r="U43" s="94">
        <f t="shared" si="12"/>
        <v>2736.1000000000004</v>
      </c>
      <c r="V43" s="94">
        <f t="shared" si="12"/>
        <v>2736.1000000000004</v>
      </c>
      <c r="W43" s="94">
        <f t="shared" si="12"/>
        <v>2736.1000000000004</v>
      </c>
      <c r="X43" s="94">
        <f t="shared" ref="X43:AB43" si="13">SUM(X41:X42)</f>
        <v>2736.1000000000004</v>
      </c>
      <c r="Y43" s="94">
        <f t="shared" si="13"/>
        <v>2736.1000000000004</v>
      </c>
      <c r="Z43" s="94">
        <f t="shared" si="13"/>
        <v>2736.1000000000004</v>
      </c>
      <c r="AA43" s="94">
        <f t="shared" si="13"/>
        <v>2736.1000000000004</v>
      </c>
      <c r="AB43" s="94">
        <f t="shared" si="13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04" t="s">
        <v>154</v>
      </c>
      <c r="B44" s="305"/>
      <c r="C44" s="237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170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174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6" t="s">
        <v>80</v>
      </c>
      <c r="B47" s="307"/>
      <c r="C47" s="68">
        <f t="shared" ref="C47:R47" si="14">SUM(C45:C46)</f>
        <v>0</v>
      </c>
      <c r="D47" s="68">
        <f t="shared" si="14"/>
        <v>3815.5904</v>
      </c>
      <c r="E47" s="68">
        <f t="shared" si="14"/>
        <v>3829.9801600000001</v>
      </c>
      <c r="F47" s="68">
        <f t="shared" si="14"/>
        <v>3844.729664</v>
      </c>
      <c r="G47" s="68">
        <f t="shared" si="14"/>
        <v>3859.8479056000001</v>
      </c>
      <c r="H47" s="68">
        <f t="shared" si="14"/>
        <v>3875.3441032400001</v>
      </c>
      <c r="I47" s="68">
        <f t="shared" si="14"/>
        <v>3891.2277058209997</v>
      </c>
      <c r="J47" s="68">
        <f t="shared" si="14"/>
        <v>3907.5083984665248</v>
      </c>
      <c r="K47" s="68">
        <f t="shared" si="14"/>
        <v>3924.1961084281879</v>
      </c>
      <c r="L47" s="68">
        <f t="shared" si="14"/>
        <v>3941.3010111388926</v>
      </c>
      <c r="M47" s="68">
        <f t="shared" si="14"/>
        <v>3958.8335364173645</v>
      </c>
      <c r="N47" s="68">
        <f t="shared" si="14"/>
        <v>3976.8043748277987</v>
      </c>
      <c r="O47" s="68">
        <f t="shared" si="14"/>
        <v>3995.2244841984939</v>
      </c>
      <c r="P47" s="68">
        <f t="shared" si="14"/>
        <v>4014.1050963034559</v>
      </c>
      <c r="Q47" s="68">
        <f t="shared" si="14"/>
        <v>4033.457723711042</v>
      </c>
      <c r="R47" s="68">
        <f t="shared" si="14"/>
        <v>4053.2941668038184</v>
      </c>
      <c r="S47" s="68">
        <f t="shared" ref="S47:W47" si="15">SUM(S45:S46)</f>
        <v>4073.6265209739136</v>
      </c>
      <c r="T47" s="68">
        <f t="shared" si="15"/>
        <v>4094.4671839982611</v>
      </c>
      <c r="U47" s="68">
        <f t="shared" si="15"/>
        <v>4115.828863598218</v>
      </c>
      <c r="V47" s="68">
        <f t="shared" si="15"/>
        <v>4137.7245851881735</v>
      </c>
      <c r="W47" s="68">
        <f t="shared" si="15"/>
        <v>4160.1676998178773</v>
      </c>
      <c r="X47" s="68">
        <f t="shared" ref="X47:AB47" si="16">SUM(X45:X46)</f>
        <v>4183.171892313324</v>
      </c>
      <c r="Y47" s="68">
        <f t="shared" si="16"/>
        <v>4206.7511896211572</v>
      </c>
      <c r="Z47" s="68">
        <f t="shared" si="16"/>
        <v>4230.9199693616865</v>
      </c>
      <c r="AA47" s="68">
        <f t="shared" si="16"/>
        <v>4255.6929685957284</v>
      </c>
      <c r="AB47" s="68">
        <f t="shared" si="16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04" t="s">
        <v>149</v>
      </c>
      <c r="B48" s="305"/>
      <c r="C48" s="237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4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38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38" t="s">
        <v>172</v>
      </c>
      <c r="B51" s="59"/>
      <c r="C51" s="59"/>
      <c r="D51" s="67">
        <f>Interventions!$E$13</f>
        <v>9344</v>
      </c>
      <c r="E51" s="67">
        <f>Interventions!$E$13</f>
        <v>9344</v>
      </c>
      <c r="F51" s="67">
        <f>Interventions!$E$13</f>
        <v>9344</v>
      </c>
      <c r="G51" s="67">
        <f>Interventions!$E$13</f>
        <v>9344</v>
      </c>
      <c r="H51" s="67">
        <f>Interventions!$E$13</f>
        <v>9344</v>
      </c>
      <c r="I51" s="67">
        <f>Interventions!$E$13</f>
        <v>9344</v>
      </c>
      <c r="J51" s="67">
        <f>Interventions!$E$13</f>
        <v>9344</v>
      </c>
      <c r="K51" s="67">
        <f>Interventions!$E$13</f>
        <v>9344</v>
      </c>
      <c r="L51" s="67">
        <f>Interventions!$E$13</f>
        <v>9344</v>
      </c>
      <c r="M51" s="67">
        <f>Interventions!$E$13</f>
        <v>9344</v>
      </c>
      <c r="N51" s="67">
        <f>Interventions!$E$13</f>
        <v>9344</v>
      </c>
      <c r="O51" s="67">
        <f>Interventions!$E$13</f>
        <v>9344</v>
      </c>
      <c r="P51" s="67">
        <f>Interventions!$E$13</f>
        <v>9344</v>
      </c>
      <c r="Q51" s="67">
        <f>Interventions!$E$13</f>
        <v>9344</v>
      </c>
      <c r="R51" s="67">
        <f>Interventions!$E$13</f>
        <v>9344</v>
      </c>
      <c r="S51" s="67">
        <f>Interventions!$E$13</f>
        <v>9344</v>
      </c>
      <c r="T51" s="67">
        <f>Interventions!$E$13</f>
        <v>9344</v>
      </c>
      <c r="U51" s="67">
        <f>Interventions!$E$13</f>
        <v>9344</v>
      </c>
      <c r="V51" s="67">
        <f>Interventions!$E$13</f>
        <v>9344</v>
      </c>
      <c r="W51" s="67">
        <f>Interventions!$E$13</f>
        <v>9344</v>
      </c>
      <c r="X51" s="67">
        <f>Interventions!$E$13</f>
        <v>9344</v>
      </c>
      <c r="Y51" s="67">
        <f>Interventions!$E$13</f>
        <v>9344</v>
      </c>
      <c r="Z51" s="67">
        <f>Interventions!$E$13</f>
        <v>9344</v>
      </c>
      <c r="AA51" s="67">
        <f>Interventions!$E$13</f>
        <v>9344</v>
      </c>
      <c r="AB51" s="67">
        <f>Interventions!$E$13</f>
        <v>9344</v>
      </c>
      <c r="AC51" s="66">
        <f>SUM(D51:AB51)</f>
        <v>233600</v>
      </c>
      <c r="AD51" s="3" t="s">
        <v>12</v>
      </c>
    </row>
    <row r="52" spans="1:30" x14ac:dyDescent="0.25">
      <c r="A52" s="59" t="s">
        <v>36</v>
      </c>
      <c r="B52" s="59" t="s">
        <v>36</v>
      </c>
      <c r="C52" s="59"/>
      <c r="D52" s="67">
        <f>Interventions!$E$14</f>
        <v>3243.5360000000001</v>
      </c>
      <c r="E52" s="67">
        <f>Interventions!$E$14</f>
        <v>3243.5360000000001</v>
      </c>
      <c r="F52" s="67">
        <f>Interventions!$E$14</f>
        <v>3243.5360000000001</v>
      </c>
      <c r="G52" s="67">
        <f>Interventions!$E$14</f>
        <v>3243.5360000000001</v>
      </c>
      <c r="H52" s="67">
        <f>Interventions!$E$14</f>
        <v>3243.5360000000001</v>
      </c>
      <c r="I52" s="67">
        <f>Interventions!$E$14</f>
        <v>3243.5360000000001</v>
      </c>
      <c r="J52" s="67">
        <f>Interventions!$E$14</f>
        <v>3243.5360000000001</v>
      </c>
      <c r="K52" s="67">
        <f>Interventions!$E$14</f>
        <v>3243.5360000000001</v>
      </c>
      <c r="L52" s="67">
        <f>Interventions!$E$14</f>
        <v>3243.5360000000001</v>
      </c>
      <c r="M52" s="67">
        <f>Interventions!$E$14</f>
        <v>3243.5360000000001</v>
      </c>
      <c r="N52" s="67">
        <f>Interventions!$E$14</f>
        <v>3243.5360000000001</v>
      </c>
      <c r="O52" s="67">
        <f>Interventions!$E$14</f>
        <v>3243.5360000000001</v>
      </c>
      <c r="P52" s="67">
        <f>Interventions!$E$14</f>
        <v>3243.5360000000001</v>
      </c>
      <c r="Q52" s="67">
        <f>Interventions!$E$14</f>
        <v>3243.5360000000001</v>
      </c>
      <c r="R52" s="67">
        <f>Interventions!$E$14</f>
        <v>3243.5360000000001</v>
      </c>
      <c r="S52" s="67">
        <f>Interventions!$E$14</f>
        <v>3243.5360000000001</v>
      </c>
      <c r="T52" s="67">
        <f>Interventions!$E$14</f>
        <v>3243.5360000000001</v>
      </c>
      <c r="U52" s="67">
        <f>Interventions!$E$14</f>
        <v>3243.5360000000001</v>
      </c>
      <c r="V52" s="67">
        <f>Interventions!$E$14</f>
        <v>3243.5360000000001</v>
      </c>
      <c r="W52" s="67">
        <f>Interventions!$E$14</f>
        <v>3243.5360000000001</v>
      </c>
      <c r="X52" s="67">
        <f>Interventions!$E$14</f>
        <v>3243.5360000000001</v>
      </c>
      <c r="Y52" s="67">
        <f>Interventions!$E$14</f>
        <v>3243.5360000000001</v>
      </c>
      <c r="Z52" s="67">
        <f>Interventions!$E$14</f>
        <v>3243.5360000000001</v>
      </c>
      <c r="AA52" s="67">
        <f>Interventions!$E$14</f>
        <v>3243.5360000000001</v>
      </c>
      <c r="AB52" s="67">
        <f>Interventions!$E$14</f>
        <v>3243.5360000000001</v>
      </c>
      <c r="AC52" s="66">
        <f>SUM(D52:AB52)</f>
        <v>81088.399999999965</v>
      </c>
      <c r="AD52" s="3" t="s">
        <v>12</v>
      </c>
    </row>
    <row r="53" spans="1:30" x14ac:dyDescent="0.25">
      <c r="A53" s="306" t="s">
        <v>80</v>
      </c>
      <c r="B53" s="307"/>
      <c r="C53" s="81">
        <f>SUM(C49:C49)</f>
        <v>0</v>
      </c>
      <c r="D53" s="81">
        <f>D51-D52</f>
        <v>6100.4639999999999</v>
      </c>
      <c r="E53" s="81">
        <f t="shared" ref="E53" si="17">E51-E52</f>
        <v>6100.4639999999999</v>
      </c>
      <c r="F53" s="81">
        <f t="shared" ref="F53" si="18">F51-F52</f>
        <v>6100.4639999999999</v>
      </c>
      <c r="G53" s="81">
        <f t="shared" ref="G53" si="19">G51-G52</f>
        <v>6100.4639999999999</v>
      </c>
      <c r="H53" s="81">
        <f t="shared" ref="H53" si="20">H51-H52</f>
        <v>6100.4639999999999</v>
      </c>
      <c r="I53" s="81">
        <f t="shared" ref="I53" si="21">I51-I52</f>
        <v>6100.4639999999999</v>
      </c>
      <c r="J53" s="81">
        <f t="shared" ref="J53" si="22">J51-J52</f>
        <v>6100.4639999999999</v>
      </c>
      <c r="K53" s="81">
        <f t="shared" ref="K53" si="23">K51-K52</f>
        <v>6100.4639999999999</v>
      </c>
      <c r="L53" s="81">
        <f t="shared" ref="L53" si="24">L51-L52</f>
        <v>6100.4639999999999</v>
      </c>
      <c r="M53" s="81">
        <f t="shared" ref="M53" si="25">M51-M52</f>
        <v>6100.4639999999999</v>
      </c>
      <c r="N53" s="81">
        <f t="shared" ref="N53" si="26">N51-N52</f>
        <v>6100.4639999999999</v>
      </c>
      <c r="O53" s="81">
        <f t="shared" ref="O53" si="27">O51-O52</f>
        <v>6100.4639999999999</v>
      </c>
      <c r="P53" s="81">
        <f t="shared" ref="P53" si="28">P51-P52</f>
        <v>6100.4639999999999</v>
      </c>
      <c r="Q53" s="81">
        <f t="shared" ref="Q53" si="29">Q51-Q52</f>
        <v>6100.4639999999999</v>
      </c>
      <c r="R53" s="81">
        <f t="shared" ref="R53" si="30">R51-R52</f>
        <v>6100.4639999999999</v>
      </c>
      <c r="S53" s="81">
        <f t="shared" ref="S53" si="31">S51-S52</f>
        <v>6100.4639999999999</v>
      </c>
      <c r="T53" s="81">
        <f t="shared" ref="T53" si="32">T51-T52</f>
        <v>6100.4639999999999</v>
      </c>
      <c r="U53" s="81">
        <f t="shared" ref="U53" si="33">U51-U52</f>
        <v>6100.4639999999999</v>
      </c>
      <c r="V53" s="81">
        <f t="shared" ref="V53" si="34">V51-V52</f>
        <v>6100.4639999999999</v>
      </c>
      <c r="W53" s="81">
        <f t="shared" ref="W53" si="35">W51-W52</f>
        <v>6100.4639999999999</v>
      </c>
      <c r="X53" s="81">
        <f t="shared" ref="X53" si="36">X51-X52</f>
        <v>6100.4639999999999</v>
      </c>
      <c r="Y53" s="81">
        <f t="shared" ref="Y53" si="37">Y51-Y52</f>
        <v>6100.4639999999999</v>
      </c>
      <c r="Z53" s="81">
        <f t="shared" ref="Z53" si="38">Z51-Z52</f>
        <v>6100.4639999999999</v>
      </c>
      <c r="AA53" s="81">
        <f t="shared" ref="AA53" si="39">AA51-AA52</f>
        <v>6100.4639999999999</v>
      </c>
      <c r="AB53" s="81">
        <f t="shared" ref="AB53" si="40">AB51-AB52</f>
        <v>6100.4639999999999</v>
      </c>
      <c r="AC53" s="81">
        <f>AC51-AC52</f>
        <v>152511.60000000003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41">(C53+C47)-C43</f>
        <v>-27361</v>
      </c>
      <c r="D54" s="134">
        <f t="shared" si="41"/>
        <v>7179.9544000000005</v>
      </c>
      <c r="E54" s="134">
        <f t="shared" si="41"/>
        <v>7194.3441599999987</v>
      </c>
      <c r="F54" s="134">
        <f t="shared" si="41"/>
        <v>7209.093664</v>
      </c>
      <c r="G54" s="134">
        <f t="shared" si="41"/>
        <v>7224.2119055999992</v>
      </c>
      <c r="H54" s="134">
        <f t="shared" si="41"/>
        <v>7239.7081032400001</v>
      </c>
      <c r="I54" s="134">
        <f t="shared" si="41"/>
        <v>7255.5917058209998</v>
      </c>
      <c r="J54" s="134">
        <f t="shared" si="41"/>
        <v>7271.8723984665248</v>
      </c>
      <c r="K54" s="134">
        <f t="shared" si="41"/>
        <v>7288.560108428188</v>
      </c>
      <c r="L54" s="134">
        <f t="shared" si="41"/>
        <v>7305.6650111388917</v>
      </c>
      <c r="M54" s="134">
        <f t="shared" si="41"/>
        <v>7323.197536417365</v>
      </c>
      <c r="N54" s="134">
        <f t="shared" si="41"/>
        <v>7341.1683748277992</v>
      </c>
      <c r="O54" s="134">
        <f t="shared" si="41"/>
        <v>7359.5884841984935</v>
      </c>
      <c r="P54" s="134">
        <f t="shared" si="41"/>
        <v>7378.4690963034554</v>
      </c>
      <c r="Q54" s="134">
        <f t="shared" si="41"/>
        <v>7397.8217237110421</v>
      </c>
      <c r="R54" s="134">
        <f t="shared" si="41"/>
        <v>7417.6581668038179</v>
      </c>
      <c r="S54" s="134">
        <f t="shared" ref="S54:W54" si="42">(S53+S47)-S43</f>
        <v>7437.9905209739136</v>
      </c>
      <c r="T54" s="134">
        <f t="shared" si="42"/>
        <v>7458.8311839982616</v>
      </c>
      <c r="U54" s="134">
        <f t="shared" si="42"/>
        <v>7480.1928635982167</v>
      </c>
      <c r="V54" s="134">
        <f t="shared" si="42"/>
        <v>7502.088585188174</v>
      </c>
      <c r="W54" s="134">
        <f t="shared" si="42"/>
        <v>7524.5316998178769</v>
      </c>
      <c r="X54" s="134">
        <f t="shared" ref="X54:AB54" si="43">(X53+X47)-X43</f>
        <v>7547.5358923133226</v>
      </c>
      <c r="Y54" s="134">
        <f t="shared" si="43"/>
        <v>7571.1151896211577</v>
      </c>
      <c r="Z54" s="134">
        <f t="shared" si="43"/>
        <v>7595.2839693616861</v>
      </c>
      <c r="AA54" s="134">
        <f t="shared" si="43"/>
        <v>7620.0569685957289</v>
      </c>
      <c r="AB54" s="134">
        <f t="shared" si="43"/>
        <v>7645.449292810621</v>
      </c>
      <c r="AC54" s="134">
        <f>(AC53+AC47)-AC43</f>
        <v>157408.98100523558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44">(C53)-C43</f>
        <v>-27361</v>
      </c>
      <c r="D55" s="134">
        <f t="shared" si="44"/>
        <v>3364.3639999999996</v>
      </c>
      <c r="E55" s="134">
        <f t="shared" si="44"/>
        <v>3364.3639999999996</v>
      </c>
      <c r="F55" s="134">
        <f t="shared" si="44"/>
        <v>3364.3639999999996</v>
      </c>
      <c r="G55" s="134">
        <f t="shared" si="44"/>
        <v>3364.3639999999996</v>
      </c>
      <c r="H55" s="134">
        <f t="shared" si="44"/>
        <v>3364.3639999999996</v>
      </c>
      <c r="I55" s="134">
        <f t="shared" si="44"/>
        <v>3364.3639999999996</v>
      </c>
      <c r="J55" s="134">
        <f t="shared" si="44"/>
        <v>3364.3639999999996</v>
      </c>
      <c r="K55" s="134">
        <f t="shared" si="44"/>
        <v>3364.3639999999996</v>
      </c>
      <c r="L55" s="134">
        <f t="shared" si="44"/>
        <v>3364.3639999999996</v>
      </c>
      <c r="M55" s="134">
        <f t="shared" si="44"/>
        <v>3364.3639999999996</v>
      </c>
      <c r="N55" s="134">
        <f t="shared" si="44"/>
        <v>3364.3639999999996</v>
      </c>
      <c r="O55" s="134">
        <f t="shared" si="44"/>
        <v>3364.3639999999996</v>
      </c>
      <c r="P55" s="134">
        <f t="shared" si="44"/>
        <v>3364.3639999999996</v>
      </c>
      <c r="Q55" s="134">
        <f t="shared" si="44"/>
        <v>3364.3639999999996</v>
      </c>
      <c r="R55" s="134">
        <f t="shared" si="44"/>
        <v>3364.3639999999996</v>
      </c>
      <c r="S55" s="134">
        <f t="shared" ref="S55:W55" si="45">(S53)-S43</f>
        <v>3364.3639999999996</v>
      </c>
      <c r="T55" s="134">
        <f t="shared" si="45"/>
        <v>3364.3639999999996</v>
      </c>
      <c r="U55" s="134">
        <f t="shared" si="45"/>
        <v>3364.3639999999996</v>
      </c>
      <c r="V55" s="134">
        <f t="shared" si="45"/>
        <v>3364.3639999999996</v>
      </c>
      <c r="W55" s="134">
        <f t="shared" si="45"/>
        <v>3364.3639999999996</v>
      </c>
      <c r="X55" s="134">
        <f t="shared" ref="X55:AB55" si="46">(X53)-X43</f>
        <v>3364.3639999999996</v>
      </c>
      <c r="Y55" s="134">
        <f t="shared" si="46"/>
        <v>3364.3639999999996</v>
      </c>
      <c r="Z55" s="134">
        <f t="shared" si="46"/>
        <v>3364.3639999999996</v>
      </c>
      <c r="AA55" s="134">
        <f t="shared" si="46"/>
        <v>3364.3639999999996</v>
      </c>
      <c r="AB55" s="134">
        <f t="shared" si="46"/>
        <v>3364.3639999999996</v>
      </c>
      <c r="AC55" s="134">
        <f>(AC53)-AC43</f>
        <v>56748.100000000049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0.1147776186466217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0.26366394162178031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0.72610952528337391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1.1891350139908616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-11113.049875099396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7674.1144276109344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>
        <f>IF(L62,L37-C37)</f>
        <v>9</v>
      </c>
      <c r="C62" s="75">
        <f>C53/C43</f>
        <v>0</v>
      </c>
      <c r="D62" s="87">
        <f>SUM($C$53:D53)/SUM($C$43:D43)</f>
        <v>0.2026927511288463</v>
      </c>
      <c r="E62" s="87">
        <f>SUM($C$53:E53)/SUM($C$43:E43)</f>
        <v>0.3716033770695516</v>
      </c>
      <c r="F62" s="87">
        <f>SUM($C$53:F53)/SUM($C$43:F43)</f>
        <v>0.51452775286553298</v>
      </c>
      <c r="G62" s="87">
        <f>SUM($C$53:G53)/SUM($C$43:G43)</f>
        <v>0.63703436069065988</v>
      </c>
      <c r="H62" s="87">
        <f>SUM($C$53:H53)/SUM($C$43:H43)</f>
        <v>0.7432067541391032</v>
      </c>
      <c r="I62" s="87">
        <f>SUM($C$53:I53)/SUM($C$43:I43)</f>
        <v>0.83610759840649118</v>
      </c>
      <c r="J62" s="87">
        <f>SUM($C$53:J53)/SUM($C$43:J43)</f>
        <v>0.9180789315835981</v>
      </c>
      <c r="K62" s="87">
        <f>SUM($C$53:K53)/SUM($C$43:K43)</f>
        <v>0.99094233885213767</v>
      </c>
      <c r="L62" s="87">
        <f>SUM($C$53:L53)/SUM($C$43:L43)</f>
        <v>1.0561359137766204</v>
      </c>
      <c r="M62" s="87">
        <f>SUM($C$53:M53)/SUM($C$43:M43)</f>
        <v>1.1148101312086549</v>
      </c>
      <c r="N62" s="87">
        <f>SUM($C$53:N53)/SUM($C$43:N43)</f>
        <v>1.1678963279328765</v>
      </c>
      <c r="O62" s="87">
        <f>SUM($C$53:O53)/SUM($C$43:O43)</f>
        <v>1.2161565067730782</v>
      </c>
      <c r="P62" s="87">
        <f>SUM($C$53:P53)/SUM($C$43:P43)</f>
        <v>1.2602201483228275</v>
      </c>
      <c r="Q62" s="87">
        <f>SUM($C$53:Q53)/SUM($C$43:Q43)</f>
        <v>1.3006118197434311</v>
      </c>
      <c r="R62" s="87">
        <f>SUM($C$53:R53)/SUM($C$43:R43)</f>
        <v>1.3377721574503862</v>
      </c>
      <c r="S62" s="87">
        <f>SUM($C$53:S53)/SUM($C$43:S43)</f>
        <v>1.3720740076414217</v>
      </c>
      <c r="T62" s="87">
        <f>SUM($C$53:T53)/SUM($C$43:T43)</f>
        <v>1.4038349800405285</v>
      </c>
      <c r="U62" s="87">
        <f>SUM($C$53:U53)/SUM($C$43:U43)</f>
        <v>1.4333273115539851</v>
      </c>
      <c r="V62" s="87">
        <f>SUM($C$53:V53)/SUM($C$43:V43)</f>
        <v>1.4607856891699618</v>
      </c>
      <c r="W62" s="87">
        <f>SUM($C$53:W53)/SUM($C$43:W43)</f>
        <v>1.4864135082782066</v>
      </c>
      <c r="X62" s="87">
        <f>SUM($C$53:X53)/SUM($C$43:X43)</f>
        <v>1.5103879197020487</v>
      </c>
      <c r="Y62" s="87">
        <f>SUM($C$53:Y53)/SUM($C$43:Y43)</f>
        <v>1.5328639304119005</v>
      </c>
      <c r="Z62" s="87">
        <f>SUM($C$53:Z53)/SUM($C$43:Z43)</f>
        <v>1.5539777586544887</v>
      </c>
      <c r="AA62" s="87">
        <f>SUM($C$53:AA53)/SUM($C$43:AA43)</f>
        <v>1.573849597000454</v>
      </c>
      <c r="AB62" s="87">
        <f>SUM($C$53:AB53)/SUM($C$43:AB43)</f>
        <v>1.5925859017266497</v>
      </c>
    </row>
    <row r="63" spans="1:30" x14ac:dyDescent="0.25">
      <c r="A63" s="96" t="s">
        <v>89</v>
      </c>
      <c r="B63" s="76">
        <f>IF(G63,G37-C37)</f>
        <v>4</v>
      </c>
      <c r="C63" s="75">
        <f>(C53+C47)/C43</f>
        <v>0</v>
      </c>
      <c r="D63" s="87">
        <f>(SUM($C$53:D53)+SUM($C$47:D47))/SUM($C$43:D43)</f>
        <v>0.32946876609374331</v>
      </c>
      <c r="E63" s="87">
        <f>(SUM($C$53:E53)+SUM($C$47:E47))/SUM($C$43:E43)</f>
        <v>0.60446433975366398</v>
      </c>
      <c r="F63" s="87">
        <f>(SUM($C$53:F53)+SUM($C$47:F47))/SUM($C$43:F43)</f>
        <v>0.83756757158560902</v>
      </c>
      <c r="G63" s="87">
        <f>(SUM($C$53:G53)+SUM($C$47:G47))/SUM($C$43:G43)</f>
        <v>1.0377650182376377</v>
      </c>
      <c r="H63" s="87">
        <f>(SUM($C$53:H53)+SUM($C$47:H47))/SUM($C$43:H43)</f>
        <v>1.2116470458643083</v>
      </c>
      <c r="I63" s="87">
        <f>(SUM($C$53:I53)+SUM($C$47:I47))/SUM($C$43:I43)</f>
        <v>1.3641566449202562</v>
      </c>
      <c r="J63" s="87">
        <f>(SUM($C$53:J53)+SUM($C$47:J47))/SUM($C$43:J43)</f>
        <v>1.4990739575034353</v>
      </c>
      <c r="K63" s="87">
        <f>(SUM($C$53:K53)+SUM($C$47:K47))/SUM($C$43:K43)</f>
        <v>1.619339295703855</v>
      </c>
      <c r="L63" s="87">
        <f>(SUM($C$53:L53)+SUM($C$47:L47))/SUM($C$43:L43)</f>
        <v>1.727274154274421</v>
      </c>
      <c r="M63" s="87">
        <f>(SUM($C$53:M53)+SUM($C$47:M47))/SUM($C$43:M43)</f>
        <v>1.8247359196139028</v>
      </c>
      <c r="N63" s="87">
        <f>(SUM($C$53:N53)+SUM($C$47:N47))/SUM($C$43:N43)</f>
        <v>1.9132283762940261</v>
      </c>
      <c r="O63" s="87">
        <f>(SUM($C$53:O53)+SUM($C$47:O47))/SUM($C$43:O43)</f>
        <v>1.9939820755511044</v>
      </c>
      <c r="P63" s="87">
        <f>(SUM($C$53:P53)+SUM($C$47:P47))/SUM($C$43:P43)</f>
        <v>2.0680137381903752</v>
      </c>
      <c r="Q63" s="87">
        <f>(SUM($C$53:Q53)+SUM($C$47:Q47))/SUM($C$43:Q43)</f>
        <v>2.1361708068685479</v>
      </c>
      <c r="R63" s="87">
        <f>(SUM($C$53:R53)+SUM($C$47:R47))/SUM($C$43:R43)</f>
        <v>2.1991653059311669</v>
      </c>
      <c r="S63" s="87">
        <f>(SUM($C$53:S53)+SUM($C$47:S47))/SUM($C$43:S43)</f>
        <v>2.257599887542495</v>
      </c>
      <c r="T63" s="87">
        <f>(SUM($C$53:T53)+SUM($C$47:T47))/SUM($C$43:T43)</f>
        <v>2.3119880898863725</v>
      </c>
      <c r="U63" s="87">
        <f>(SUM($C$53:U53)+SUM($C$47:U47))/SUM($C$43:U43)</f>
        <v>2.3627702544227054</v>
      </c>
      <c r="V63" s="87">
        <f>(SUM($C$53:V53)+SUM($C$47:V47))/SUM($C$43:V43)</f>
        <v>2.4103261500161337</v>
      </c>
      <c r="W63" s="87">
        <f>(SUM($C$53:W53)+SUM($C$47:W47))/SUM($C$43:W43)</f>
        <v>2.4549850723357216</v>
      </c>
      <c r="X63" s="87">
        <f>(SUM($C$53:X53)+SUM($C$47:X47))/SUM($C$43:X43)</f>
        <v>2.4970339886281079</v>
      </c>
      <c r="Y63" s="87">
        <f>(SUM($C$53:Y53)+SUM($C$47:Y47))/SUM($C$43:Y43)</f>
        <v>2.5367241554409961</v>
      </c>
      <c r="Z63" s="87">
        <f>(SUM($C$53:Z53)+SUM($C$47:Z47))/SUM($C$43:Z43)</f>
        <v>2.5742765332189168</v>
      </c>
      <c r="AA63" s="87">
        <f>(SUM($C$53:AA53)+SUM($C$47:AA47))/SUM($C$43:AA43)</f>
        <v>2.6098862454763316</v>
      </c>
      <c r="AB63" s="87">
        <f>(SUM($C$53:AB53)+SUM($C$47:AB47))/SUM($C$43:AB43)</f>
        <v>2.6437262736348974</v>
      </c>
    </row>
    <row r="67" spans="1:32" ht="26.25" x14ac:dyDescent="0.4">
      <c r="A67" s="107">
        <v>0.125</v>
      </c>
      <c r="B67" s="107" t="s">
        <v>79</v>
      </c>
    </row>
    <row r="68" spans="1:32" ht="23.25" customHeight="1" x14ac:dyDescent="0.25">
      <c r="A68" s="310" t="s">
        <v>139</v>
      </c>
      <c r="B68" s="311"/>
      <c r="C68" s="311"/>
      <c r="D68" s="311"/>
      <c r="E68" s="311"/>
      <c r="F68" s="311"/>
      <c r="G68" s="311"/>
      <c r="H68" s="311"/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2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08" t="s">
        <v>130</v>
      </c>
      <c r="B70" s="309"/>
      <c r="C70" s="222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04" t="s">
        <v>10</v>
      </c>
      <c r="B73" s="305"/>
      <c r="C73" s="223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4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136</v>
      </c>
      <c r="B75" s="224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6" t="s">
        <v>80</v>
      </c>
      <c r="B76" s="307"/>
      <c r="C76" s="94">
        <f t="shared" ref="C76:W76" si="47">SUM(C74:C75)</f>
        <v>27361</v>
      </c>
      <c r="D76" s="94">
        <f t="shared" si="47"/>
        <v>2736.1000000000004</v>
      </c>
      <c r="E76" s="94">
        <f t="shared" si="47"/>
        <v>2736.1000000000004</v>
      </c>
      <c r="F76" s="94">
        <f t="shared" si="47"/>
        <v>2736.1000000000004</v>
      </c>
      <c r="G76" s="94">
        <f t="shared" si="47"/>
        <v>2736.1000000000004</v>
      </c>
      <c r="H76" s="94">
        <f t="shared" si="47"/>
        <v>2736.1000000000004</v>
      </c>
      <c r="I76" s="94">
        <f t="shared" si="47"/>
        <v>2736.1000000000004</v>
      </c>
      <c r="J76" s="94">
        <f t="shared" si="47"/>
        <v>2736.1000000000004</v>
      </c>
      <c r="K76" s="94">
        <f t="shared" si="47"/>
        <v>2736.1000000000004</v>
      </c>
      <c r="L76" s="94">
        <f t="shared" si="47"/>
        <v>2736.1000000000004</v>
      </c>
      <c r="M76" s="94">
        <f t="shared" si="47"/>
        <v>2736.1000000000004</v>
      </c>
      <c r="N76" s="94">
        <f t="shared" si="47"/>
        <v>2736.1000000000004</v>
      </c>
      <c r="O76" s="94">
        <f t="shared" si="47"/>
        <v>2736.1000000000004</v>
      </c>
      <c r="P76" s="94">
        <f t="shared" si="47"/>
        <v>2736.1000000000004</v>
      </c>
      <c r="Q76" s="94">
        <f t="shared" si="47"/>
        <v>2736.1000000000004</v>
      </c>
      <c r="R76" s="94">
        <f t="shared" si="47"/>
        <v>2736.1000000000004</v>
      </c>
      <c r="S76" s="94">
        <f t="shared" si="47"/>
        <v>2736.1000000000004</v>
      </c>
      <c r="T76" s="94">
        <f t="shared" si="47"/>
        <v>2736.1000000000004</v>
      </c>
      <c r="U76" s="94">
        <f t="shared" si="47"/>
        <v>2736.1000000000004</v>
      </c>
      <c r="V76" s="94">
        <f t="shared" si="47"/>
        <v>2736.1000000000004</v>
      </c>
      <c r="W76" s="94">
        <f t="shared" si="47"/>
        <v>2736.1000000000004</v>
      </c>
      <c r="X76" s="94">
        <f t="shared" ref="X76:AB76" si="48">SUM(X74:X75)</f>
        <v>2736.1000000000004</v>
      </c>
      <c r="Y76" s="94">
        <f t="shared" si="48"/>
        <v>2736.1000000000004</v>
      </c>
      <c r="Z76" s="94">
        <f t="shared" si="48"/>
        <v>2736.1000000000004</v>
      </c>
      <c r="AA76" s="94">
        <f t="shared" si="48"/>
        <v>2736.1000000000004</v>
      </c>
      <c r="AB76" s="94">
        <f t="shared" si="48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04" t="s">
        <v>154</v>
      </c>
      <c r="B77" s="305"/>
      <c r="C77" s="237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170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174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6" t="s">
        <v>80</v>
      </c>
      <c r="B80" s="307"/>
      <c r="C80" s="68">
        <f t="shared" ref="C80:R80" si="49">SUM(C78:C79)</f>
        <v>0</v>
      </c>
      <c r="D80" s="68">
        <f t="shared" si="49"/>
        <v>3815.5904</v>
      </c>
      <c r="E80" s="68">
        <f t="shared" si="49"/>
        <v>3829.9801600000001</v>
      </c>
      <c r="F80" s="68">
        <f t="shared" si="49"/>
        <v>3844.729664</v>
      </c>
      <c r="G80" s="68">
        <f t="shared" si="49"/>
        <v>3859.8479056000001</v>
      </c>
      <c r="H80" s="68">
        <f t="shared" si="49"/>
        <v>3875.3441032400001</v>
      </c>
      <c r="I80" s="68">
        <f t="shared" si="49"/>
        <v>3891.2277058209997</v>
      </c>
      <c r="J80" s="68">
        <f t="shared" si="49"/>
        <v>3907.5083984665248</v>
      </c>
      <c r="K80" s="68">
        <f t="shared" si="49"/>
        <v>3924.1961084281879</v>
      </c>
      <c r="L80" s="68">
        <f t="shared" si="49"/>
        <v>3941.3010111388926</v>
      </c>
      <c r="M80" s="68">
        <f t="shared" si="49"/>
        <v>3958.8335364173645</v>
      </c>
      <c r="N80" s="68">
        <f t="shared" si="49"/>
        <v>3976.8043748277987</v>
      </c>
      <c r="O80" s="68">
        <f t="shared" si="49"/>
        <v>3995.2244841984939</v>
      </c>
      <c r="P80" s="68">
        <f t="shared" si="49"/>
        <v>4014.1050963034559</v>
      </c>
      <c r="Q80" s="68">
        <f t="shared" si="49"/>
        <v>4033.457723711042</v>
      </c>
      <c r="R80" s="68">
        <f t="shared" si="49"/>
        <v>4053.2941668038184</v>
      </c>
      <c r="S80" s="68">
        <f t="shared" ref="S80:W80" si="50">SUM(S78:S79)</f>
        <v>4073.6265209739136</v>
      </c>
      <c r="T80" s="68">
        <f t="shared" si="50"/>
        <v>4094.4671839982611</v>
      </c>
      <c r="U80" s="68">
        <f t="shared" si="50"/>
        <v>4115.828863598218</v>
      </c>
      <c r="V80" s="68">
        <f t="shared" si="50"/>
        <v>4137.7245851881735</v>
      </c>
      <c r="W80" s="68">
        <f t="shared" si="50"/>
        <v>4160.1676998178773</v>
      </c>
      <c r="X80" s="68">
        <f t="shared" ref="X80:AB80" si="51">SUM(X78:X79)</f>
        <v>4183.171892313324</v>
      </c>
      <c r="Y80" s="68">
        <f t="shared" si="51"/>
        <v>4206.7511896211572</v>
      </c>
      <c r="Z80" s="68">
        <f t="shared" si="51"/>
        <v>4230.9199693616865</v>
      </c>
      <c r="AA80" s="68">
        <f t="shared" si="51"/>
        <v>4255.6929685957284</v>
      </c>
      <c r="AB80" s="68">
        <f t="shared" si="51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04" t="s">
        <v>149</v>
      </c>
      <c r="B81" s="305"/>
      <c r="C81" s="237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4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38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38" t="s">
        <v>172</v>
      </c>
      <c r="B84" s="59"/>
      <c r="C84" s="59"/>
      <c r="D84" s="67">
        <f>Interventions!$E$13</f>
        <v>9344</v>
      </c>
      <c r="E84" s="67">
        <f>Interventions!$E$13</f>
        <v>9344</v>
      </c>
      <c r="F84" s="67">
        <f>Interventions!$E$13</f>
        <v>9344</v>
      </c>
      <c r="G84" s="67">
        <f>Interventions!$E$13</f>
        <v>9344</v>
      </c>
      <c r="H84" s="67">
        <f>Interventions!$E$13</f>
        <v>9344</v>
      </c>
      <c r="I84" s="67">
        <f>Interventions!$E$13</f>
        <v>9344</v>
      </c>
      <c r="J84" s="67">
        <f>Interventions!$E$13</f>
        <v>9344</v>
      </c>
      <c r="K84" s="67">
        <f>Interventions!$E$13</f>
        <v>9344</v>
      </c>
      <c r="L84" s="67">
        <f>Interventions!$E$13</f>
        <v>9344</v>
      </c>
      <c r="M84" s="67">
        <f>Interventions!$E$13</f>
        <v>9344</v>
      </c>
      <c r="N84" s="67">
        <f>Interventions!$E$13</f>
        <v>9344</v>
      </c>
      <c r="O84" s="67">
        <f>Interventions!$E$13</f>
        <v>9344</v>
      </c>
      <c r="P84" s="67">
        <f>Interventions!$E$13</f>
        <v>9344</v>
      </c>
      <c r="Q84" s="67">
        <f>Interventions!$E$13</f>
        <v>9344</v>
      </c>
      <c r="R84" s="67">
        <f>Interventions!$E$13</f>
        <v>9344</v>
      </c>
      <c r="S84" s="67">
        <f>Interventions!$E$13</f>
        <v>9344</v>
      </c>
      <c r="T84" s="67">
        <f>Interventions!$E$13</f>
        <v>9344</v>
      </c>
      <c r="U84" s="67">
        <f>Interventions!$E$13</f>
        <v>9344</v>
      </c>
      <c r="V84" s="67">
        <f>Interventions!$E$13</f>
        <v>9344</v>
      </c>
      <c r="W84" s="67">
        <f>Interventions!$E$13</f>
        <v>9344</v>
      </c>
      <c r="X84" s="67">
        <f>Interventions!$E$13</f>
        <v>9344</v>
      </c>
      <c r="Y84" s="67">
        <f>Interventions!$E$13</f>
        <v>9344</v>
      </c>
      <c r="Z84" s="67">
        <f>Interventions!$E$13</f>
        <v>9344</v>
      </c>
      <c r="AA84" s="67">
        <f>Interventions!$E$13</f>
        <v>9344</v>
      </c>
      <c r="AB84" s="67">
        <f>Interventions!$E$13</f>
        <v>9344</v>
      </c>
      <c r="AC84" s="66">
        <f>SUM(D84:AB84)</f>
        <v>233600</v>
      </c>
      <c r="AD84" s="3" t="s">
        <v>12</v>
      </c>
    </row>
    <row r="85" spans="1:30" x14ac:dyDescent="0.25">
      <c r="A85" s="59" t="s">
        <v>36</v>
      </c>
      <c r="B85" s="59" t="s">
        <v>36</v>
      </c>
      <c r="C85" s="59"/>
      <c r="D85" s="67">
        <f>Interventions!$E$14</f>
        <v>3243.5360000000001</v>
      </c>
      <c r="E85" s="67">
        <f>Interventions!$E$14</f>
        <v>3243.5360000000001</v>
      </c>
      <c r="F85" s="67">
        <f>Interventions!$E$14</f>
        <v>3243.5360000000001</v>
      </c>
      <c r="G85" s="67">
        <f>Interventions!$E$14</f>
        <v>3243.5360000000001</v>
      </c>
      <c r="H85" s="67">
        <f>Interventions!$E$14</f>
        <v>3243.5360000000001</v>
      </c>
      <c r="I85" s="67">
        <f>Interventions!$E$14</f>
        <v>3243.5360000000001</v>
      </c>
      <c r="J85" s="67">
        <f>Interventions!$E$14</f>
        <v>3243.5360000000001</v>
      </c>
      <c r="K85" s="67">
        <f>Interventions!$E$14</f>
        <v>3243.5360000000001</v>
      </c>
      <c r="L85" s="67">
        <f>Interventions!$E$14</f>
        <v>3243.5360000000001</v>
      </c>
      <c r="M85" s="67">
        <f>Interventions!$E$14</f>
        <v>3243.5360000000001</v>
      </c>
      <c r="N85" s="67">
        <f>Interventions!$E$14</f>
        <v>3243.5360000000001</v>
      </c>
      <c r="O85" s="67">
        <f>Interventions!$E$14</f>
        <v>3243.5360000000001</v>
      </c>
      <c r="P85" s="67">
        <f>Interventions!$E$14</f>
        <v>3243.5360000000001</v>
      </c>
      <c r="Q85" s="67">
        <f>Interventions!$E$14</f>
        <v>3243.5360000000001</v>
      </c>
      <c r="R85" s="67">
        <f>Interventions!$E$14</f>
        <v>3243.5360000000001</v>
      </c>
      <c r="S85" s="67">
        <f>Interventions!$E$14</f>
        <v>3243.5360000000001</v>
      </c>
      <c r="T85" s="67">
        <f>Interventions!$E$14</f>
        <v>3243.5360000000001</v>
      </c>
      <c r="U85" s="67">
        <f>Interventions!$E$14</f>
        <v>3243.5360000000001</v>
      </c>
      <c r="V85" s="67">
        <f>Interventions!$E$14</f>
        <v>3243.5360000000001</v>
      </c>
      <c r="W85" s="67">
        <f>Interventions!$E$14</f>
        <v>3243.5360000000001</v>
      </c>
      <c r="X85" s="67">
        <f>Interventions!$E$14</f>
        <v>3243.5360000000001</v>
      </c>
      <c r="Y85" s="67">
        <f>Interventions!$E$14</f>
        <v>3243.5360000000001</v>
      </c>
      <c r="Z85" s="67">
        <f>Interventions!$E$14</f>
        <v>3243.5360000000001</v>
      </c>
      <c r="AA85" s="67">
        <f>Interventions!$E$14</f>
        <v>3243.5360000000001</v>
      </c>
      <c r="AB85" s="67">
        <f>Interventions!$E$14</f>
        <v>3243.5360000000001</v>
      </c>
      <c r="AC85" s="66">
        <f>SUM(D85:AB85)</f>
        <v>81088.399999999965</v>
      </c>
      <c r="AD85" s="3" t="s">
        <v>12</v>
      </c>
    </row>
    <row r="86" spans="1:30" x14ac:dyDescent="0.25">
      <c r="A86" s="306" t="s">
        <v>80</v>
      </c>
      <c r="B86" s="307"/>
      <c r="C86" s="81">
        <f>SUM(C82:C82)</f>
        <v>0</v>
      </c>
      <c r="D86" s="81">
        <f>D84-D85</f>
        <v>6100.4639999999999</v>
      </c>
      <c r="E86" s="81">
        <f t="shared" ref="E86" si="52">E84-E85</f>
        <v>6100.4639999999999</v>
      </c>
      <c r="F86" s="81">
        <f t="shared" ref="F86" si="53">F84-F85</f>
        <v>6100.4639999999999</v>
      </c>
      <c r="G86" s="81">
        <f t="shared" ref="G86" si="54">G84-G85</f>
        <v>6100.4639999999999</v>
      </c>
      <c r="H86" s="81">
        <f t="shared" ref="H86" si="55">H84-H85</f>
        <v>6100.4639999999999</v>
      </c>
      <c r="I86" s="81">
        <f t="shared" ref="I86" si="56">I84-I85</f>
        <v>6100.4639999999999</v>
      </c>
      <c r="J86" s="81">
        <f t="shared" ref="J86" si="57">J84-J85</f>
        <v>6100.4639999999999</v>
      </c>
      <c r="K86" s="81">
        <f t="shared" ref="K86" si="58">K84-K85</f>
        <v>6100.4639999999999</v>
      </c>
      <c r="L86" s="81">
        <f t="shared" ref="L86" si="59">L84-L85</f>
        <v>6100.4639999999999</v>
      </c>
      <c r="M86" s="81">
        <f t="shared" ref="M86" si="60">M84-M85</f>
        <v>6100.4639999999999</v>
      </c>
      <c r="N86" s="81">
        <f t="shared" ref="N86" si="61">N84-N85</f>
        <v>6100.4639999999999</v>
      </c>
      <c r="O86" s="81">
        <f t="shared" ref="O86" si="62">O84-O85</f>
        <v>6100.4639999999999</v>
      </c>
      <c r="P86" s="81">
        <f t="shared" ref="P86" si="63">P84-P85</f>
        <v>6100.4639999999999</v>
      </c>
      <c r="Q86" s="81">
        <f t="shared" ref="Q86" si="64">Q84-Q85</f>
        <v>6100.4639999999999</v>
      </c>
      <c r="R86" s="81">
        <f t="shared" ref="R86" si="65">R84-R85</f>
        <v>6100.4639999999999</v>
      </c>
      <c r="S86" s="81">
        <f t="shared" ref="S86" si="66">S84-S85</f>
        <v>6100.4639999999999</v>
      </c>
      <c r="T86" s="81">
        <f t="shared" ref="T86" si="67">T84-T85</f>
        <v>6100.4639999999999</v>
      </c>
      <c r="U86" s="81">
        <f t="shared" ref="U86" si="68">U84-U85</f>
        <v>6100.4639999999999</v>
      </c>
      <c r="V86" s="81">
        <f t="shared" ref="V86" si="69">V84-V85</f>
        <v>6100.4639999999999</v>
      </c>
      <c r="W86" s="81">
        <f t="shared" ref="W86" si="70">W84-W85</f>
        <v>6100.4639999999999</v>
      </c>
      <c r="X86" s="81">
        <f t="shared" ref="X86" si="71">X84-X85</f>
        <v>6100.4639999999999</v>
      </c>
      <c r="Y86" s="81">
        <f t="shared" ref="Y86" si="72">Y84-Y85</f>
        <v>6100.4639999999999</v>
      </c>
      <c r="Z86" s="81">
        <f t="shared" ref="Z86" si="73">Z84-Z85</f>
        <v>6100.4639999999999</v>
      </c>
      <c r="AA86" s="81">
        <f t="shared" ref="AA86" si="74">AA84-AA85</f>
        <v>6100.4639999999999</v>
      </c>
      <c r="AB86" s="81">
        <f t="shared" ref="AB86" si="75">AB84-AB85</f>
        <v>6100.4639999999999</v>
      </c>
      <c r="AC86" s="81">
        <f>AC84-AC85</f>
        <v>152511.60000000003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76">(C86+C80)-C76</f>
        <v>-27361</v>
      </c>
      <c r="D87" s="134">
        <f t="shared" si="76"/>
        <v>7179.9544000000005</v>
      </c>
      <c r="E87" s="134">
        <f t="shared" si="76"/>
        <v>7194.3441599999987</v>
      </c>
      <c r="F87" s="134">
        <f t="shared" si="76"/>
        <v>7209.093664</v>
      </c>
      <c r="G87" s="134">
        <f t="shared" si="76"/>
        <v>7224.2119055999992</v>
      </c>
      <c r="H87" s="134">
        <f t="shared" si="76"/>
        <v>7239.7081032400001</v>
      </c>
      <c r="I87" s="134">
        <f t="shared" si="76"/>
        <v>7255.5917058209998</v>
      </c>
      <c r="J87" s="134">
        <f t="shared" si="76"/>
        <v>7271.8723984665248</v>
      </c>
      <c r="K87" s="134">
        <f t="shared" si="76"/>
        <v>7288.560108428188</v>
      </c>
      <c r="L87" s="134">
        <f t="shared" si="76"/>
        <v>7305.6650111388917</v>
      </c>
      <c r="M87" s="134">
        <f t="shared" si="76"/>
        <v>7323.197536417365</v>
      </c>
      <c r="N87" s="134">
        <f t="shared" si="76"/>
        <v>7341.1683748277992</v>
      </c>
      <c r="O87" s="134">
        <f t="shared" si="76"/>
        <v>7359.5884841984935</v>
      </c>
      <c r="P87" s="134">
        <f t="shared" si="76"/>
        <v>7378.4690963034554</v>
      </c>
      <c r="Q87" s="134">
        <f t="shared" si="76"/>
        <v>7397.8217237110421</v>
      </c>
      <c r="R87" s="134">
        <f t="shared" si="76"/>
        <v>7417.6581668038179</v>
      </c>
      <c r="S87" s="134">
        <f t="shared" ref="S87:W87" si="77">(S86+S80)-S76</f>
        <v>7437.9905209739136</v>
      </c>
      <c r="T87" s="134">
        <f t="shared" si="77"/>
        <v>7458.8311839982616</v>
      </c>
      <c r="U87" s="134">
        <f t="shared" si="77"/>
        <v>7480.1928635982167</v>
      </c>
      <c r="V87" s="134">
        <f t="shared" si="77"/>
        <v>7502.088585188174</v>
      </c>
      <c r="W87" s="134">
        <f t="shared" si="77"/>
        <v>7524.5316998178769</v>
      </c>
      <c r="X87" s="134">
        <f t="shared" ref="X87:AB87" si="78">(X86+X80)-X76</f>
        <v>7547.5358923133226</v>
      </c>
      <c r="Y87" s="134">
        <f t="shared" si="78"/>
        <v>7571.1151896211577</v>
      </c>
      <c r="Z87" s="134">
        <f t="shared" si="78"/>
        <v>7595.2839693616861</v>
      </c>
      <c r="AA87" s="134">
        <f t="shared" si="78"/>
        <v>7620.0569685957289</v>
      </c>
      <c r="AB87" s="134">
        <f t="shared" si="78"/>
        <v>7645.449292810621</v>
      </c>
      <c r="AC87" s="134">
        <f>(AC86+AC80)-AC76</f>
        <v>157408.98100523558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79">(C86)-C76</f>
        <v>-27361</v>
      </c>
      <c r="D88" s="134">
        <f t="shared" si="79"/>
        <v>3364.3639999999996</v>
      </c>
      <c r="E88" s="134">
        <f t="shared" si="79"/>
        <v>3364.3639999999996</v>
      </c>
      <c r="F88" s="134">
        <f t="shared" si="79"/>
        <v>3364.3639999999996</v>
      </c>
      <c r="G88" s="134">
        <f t="shared" si="79"/>
        <v>3364.3639999999996</v>
      </c>
      <c r="H88" s="134">
        <f t="shared" si="79"/>
        <v>3364.3639999999996</v>
      </c>
      <c r="I88" s="134">
        <f t="shared" si="79"/>
        <v>3364.3639999999996</v>
      </c>
      <c r="J88" s="134">
        <f t="shared" si="79"/>
        <v>3364.3639999999996</v>
      </c>
      <c r="K88" s="134">
        <f t="shared" si="79"/>
        <v>3364.3639999999996</v>
      </c>
      <c r="L88" s="134">
        <f t="shared" si="79"/>
        <v>3364.3639999999996</v>
      </c>
      <c r="M88" s="134">
        <f t="shared" si="79"/>
        <v>3364.3639999999996</v>
      </c>
      <c r="N88" s="134">
        <f t="shared" si="79"/>
        <v>3364.3639999999996</v>
      </c>
      <c r="O88" s="134">
        <f t="shared" si="79"/>
        <v>3364.3639999999996</v>
      </c>
      <c r="P88" s="134">
        <f t="shared" si="79"/>
        <v>3364.3639999999996</v>
      </c>
      <c r="Q88" s="134">
        <f t="shared" si="79"/>
        <v>3364.3639999999996</v>
      </c>
      <c r="R88" s="134">
        <f t="shared" si="79"/>
        <v>3364.3639999999996</v>
      </c>
      <c r="S88" s="134">
        <f t="shared" ref="S88:W88" si="80">(S86)-S76</f>
        <v>3364.3639999999996</v>
      </c>
      <c r="T88" s="134">
        <f t="shared" si="80"/>
        <v>3364.3639999999996</v>
      </c>
      <c r="U88" s="134">
        <f t="shared" si="80"/>
        <v>3364.3639999999996</v>
      </c>
      <c r="V88" s="134">
        <f t="shared" si="80"/>
        <v>3364.3639999999996</v>
      </c>
      <c r="W88" s="134">
        <f t="shared" si="80"/>
        <v>3364.3639999999996</v>
      </c>
      <c r="X88" s="134">
        <f t="shared" ref="X88:AB88" si="81">(X86)-X76</f>
        <v>3364.3639999999996</v>
      </c>
      <c r="Y88" s="134">
        <f t="shared" si="81"/>
        <v>3364.3639999999996</v>
      </c>
      <c r="Z88" s="134">
        <f t="shared" si="81"/>
        <v>3364.3639999999996</v>
      </c>
      <c r="AA88" s="134">
        <f t="shared" si="81"/>
        <v>3364.3639999999996</v>
      </c>
      <c r="AB88" s="134">
        <f t="shared" si="81"/>
        <v>3364.3639999999996</v>
      </c>
      <c r="AC88" s="134">
        <f>(AC86)-AC76</f>
        <v>56748.100000000049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0.1147776186466217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0.26366394162178031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0.96100887413188285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1.5793643416037644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-1874.9946742902573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27860.315156198689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>
        <f>IF(L95,L70-C70)</f>
        <v>9</v>
      </c>
      <c r="C95" s="75">
        <f>C86/C76</f>
        <v>0</v>
      </c>
      <c r="D95" s="87">
        <f>SUM($C$86:D86)/SUM($C$76:D76)</f>
        <v>0.2026927511288463</v>
      </c>
      <c r="E95" s="87">
        <f>SUM($C$86:E86)/SUM($C$76:E76)</f>
        <v>0.3716033770695516</v>
      </c>
      <c r="F95" s="87">
        <f>SUM($C$86:F86)/SUM($C$76:F76)</f>
        <v>0.51452775286553298</v>
      </c>
      <c r="G95" s="87">
        <f>SUM($C$86:G86)/SUM($C$76:G76)</f>
        <v>0.63703436069065988</v>
      </c>
      <c r="H95" s="87">
        <f>SUM($C$86:H86)/SUM($C$76:H76)</f>
        <v>0.7432067541391032</v>
      </c>
      <c r="I95" s="87">
        <f>SUM($C$86:I86)/SUM($C$76:I76)</f>
        <v>0.83610759840649118</v>
      </c>
      <c r="J95" s="87">
        <f>SUM($C$86:J86)/SUM($C$76:J76)</f>
        <v>0.9180789315835981</v>
      </c>
      <c r="K95" s="87">
        <f>SUM($C$86:K86)/SUM($C$76:K76)</f>
        <v>0.99094233885213767</v>
      </c>
      <c r="L95" s="87">
        <f>SUM($C$86:L86)/SUM($C$76:L76)</f>
        <v>1.0561359137766204</v>
      </c>
      <c r="M95" s="87">
        <f>SUM($C$86:M86)/SUM($C$76:M76)</f>
        <v>1.1148101312086549</v>
      </c>
      <c r="N95" s="87">
        <f>SUM($C$86:N86)/SUM($C$76:N76)</f>
        <v>1.1678963279328765</v>
      </c>
      <c r="O95" s="87">
        <f>SUM($C$86:O86)/SUM($C$76:O76)</f>
        <v>1.2161565067730782</v>
      </c>
      <c r="P95" s="87">
        <f>SUM($C$86:P86)/SUM($C$76:P76)</f>
        <v>1.2602201483228275</v>
      </c>
      <c r="Q95" s="87">
        <f>SUM($C$86:Q86)/SUM($C$76:Q76)</f>
        <v>1.3006118197434311</v>
      </c>
      <c r="R95" s="87">
        <f>SUM($C$86:R86)/SUM($C$76:R76)</f>
        <v>1.3377721574503862</v>
      </c>
      <c r="S95" s="87">
        <f>SUM($C$86:S86)/SUM($C$76:S76)</f>
        <v>1.3720740076414217</v>
      </c>
      <c r="T95" s="87">
        <f>SUM($C$86:T86)/SUM($C$76:T76)</f>
        <v>1.4038349800405285</v>
      </c>
      <c r="U95" s="87">
        <f>SUM($C$86:U86)/SUM($C$76:U76)</f>
        <v>1.4333273115539851</v>
      </c>
      <c r="V95" s="87">
        <f>SUM($C$86:V86)/SUM($C$76:V76)</f>
        <v>1.4607856891699618</v>
      </c>
      <c r="W95" s="87">
        <f>SUM($C$86:W86)/SUM($C$76:W76)</f>
        <v>1.4864135082782066</v>
      </c>
      <c r="X95" s="87">
        <f>SUM($C$86:X86)/SUM($C$76:X76)</f>
        <v>1.5103879197020487</v>
      </c>
      <c r="Y95" s="87">
        <f>SUM($C$86:Y86)/SUM($C$76:Y76)</f>
        <v>1.5328639304119005</v>
      </c>
      <c r="Z95" s="87">
        <f>SUM($C$86:Z86)/SUM($C$76:Z76)</f>
        <v>1.5539777586544887</v>
      </c>
      <c r="AA95" s="87">
        <f>SUM($C$86:AA86)/SUM($C$76:AA76)</f>
        <v>1.573849597000454</v>
      </c>
      <c r="AB95" s="87">
        <f>SUM($C$86:AB86)/SUM($C$76:AB76)</f>
        <v>1.5925859017266497</v>
      </c>
    </row>
    <row r="96" spans="1:30" x14ac:dyDescent="0.25">
      <c r="A96" s="96" t="s">
        <v>89</v>
      </c>
      <c r="B96" s="76">
        <f>IF(G96,G70-C70)</f>
        <v>4</v>
      </c>
      <c r="C96" s="75">
        <f>(C86+C80)/C76</f>
        <v>0</v>
      </c>
      <c r="D96" s="87">
        <f>(SUM($C$86:D86)+SUM($C$80:D80))/SUM($C$76:D76)</f>
        <v>0.32946876609374331</v>
      </c>
      <c r="E96" s="87">
        <f>(SUM($C$86:E86)+SUM($C$80:E80))/SUM($C$76:E76)</f>
        <v>0.60446433975366398</v>
      </c>
      <c r="F96" s="87">
        <f>(SUM($C$86:F86)+SUM($C$80:F80))/SUM($C$76:F76)</f>
        <v>0.83756757158560902</v>
      </c>
      <c r="G96" s="87">
        <f>(SUM($C$86:G86)+SUM($C$80:G80))/SUM($C$76:G76)</f>
        <v>1.0377650182376377</v>
      </c>
      <c r="H96" s="87">
        <f>(SUM($C$86:H86)+SUM($C$80:H80))/SUM($C$76:H76)</f>
        <v>1.2116470458643083</v>
      </c>
      <c r="I96" s="87">
        <f>(SUM($C$86:I86)+SUM($C$80:I80))/SUM($C$76:I76)</f>
        <v>1.3641566449202562</v>
      </c>
      <c r="J96" s="87">
        <f>(SUM($C$86:J86)+SUM($C$80:J80))/SUM($C$76:J76)</f>
        <v>1.4990739575034353</v>
      </c>
      <c r="K96" s="87">
        <f>(SUM($C$86:K86)+SUM($C$80:K80))/SUM($C$76:K76)</f>
        <v>1.619339295703855</v>
      </c>
      <c r="L96" s="87">
        <f>(SUM($C$86:L86)+SUM($C$80:L80))/SUM($C$76:L76)</f>
        <v>1.727274154274421</v>
      </c>
      <c r="M96" s="87">
        <f>(SUM($C$86:M86)+SUM($C$80:M80))/SUM($C$76:M76)</f>
        <v>1.8247359196139028</v>
      </c>
      <c r="N96" s="87">
        <f>(SUM($C$86:N86)+SUM($C$80:N80))/SUM($C$76:N76)</f>
        <v>1.9132283762940261</v>
      </c>
      <c r="O96" s="87">
        <f>(SUM($C$86:O86)+SUM($C$80:O80))/SUM($C$76:O76)</f>
        <v>1.9939820755511044</v>
      </c>
      <c r="P96" s="87">
        <f>(SUM($C$86:P86)+SUM($C$80:P80))/SUM($C$76:P76)</f>
        <v>2.0680137381903752</v>
      </c>
      <c r="Q96" s="87">
        <f>(SUM($C$86:Q86)+SUM($C$80:Q80))/SUM($C$76:Q76)</f>
        <v>2.1361708068685479</v>
      </c>
      <c r="R96" s="87">
        <f>(SUM($C$86:R86)+SUM($C$80:R80))/SUM($C$76:R76)</f>
        <v>2.1991653059311669</v>
      </c>
      <c r="S96" s="87">
        <f>(SUM($C$86:S86)+SUM($C$80:S80))/SUM($C$76:S76)</f>
        <v>2.257599887542495</v>
      </c>
      <c r="T96" s="87">
        <f>(SUM($C$86:T86)+SUM($C$80:T80))/SUM($C$76:T76)</f>
        <v>2.3119880898863725</v>
      </c>
      <c r="U96" s="87">
        <f>(SUM($C$86:U86)+SUM($C$80:U80))/SUM($C$76:U76)</f>
        <v>2.3627702544227054</v>
      </c>
      <c r="V96" s="87">
        <f>(SUM($C$86:V86)+SUM($C$80:V80))/SUM($C$76:V76)</f>
        <v>2.4103261500161337</v>
      </c>
      <c r="W96" s="87">
        <f>(SUM($C$86:W86)+SUM($C$80:W80))/SUM($C$76:W76)</f>
        <v>2.4549850723357216</v>
      </c>
      <c r="X96" s="87">
        <f>(SUM($C$86:X86)+SUM($C$80:X80))/SUM($C$76:X76)</f>
        <v>2.4970339886281079</v>
      </c>
      <c r="Y96" s="87">
        <f>(SUM($C$86:Y86)+SUM($C$80:Y80))/SUM($C$76:Y76)</f>
        <v>2.5367241554409961</v>
      </c>
      <c r="Z96" s="87">
        <f>(SUM($C$86:Z86)+SUM($C$80:Z80))/SUM($C$76:Z76)</f>
        <v>2.5742765332189168</v>
      </c>
      <c r="AA96" s="87">
        <f>(SUM($C$86:AA86)+SUM($C$80:AA80))/SUM($C$76:AA76)</f>
        <v>2.6098862454763316</v>
      </c>
      <c r="AB96" s="87">
        <f>(SUM($C$86:AB86)+SUM($C$80:AB80))/SUM($C$76:AB76)</f>
        <v>2.6437262736348974</v>
      </c>
    </row>
    <row r="100" spans="1:32" ht="26.25" x14ac:dyDescent="0.4">
      <c r="A100" s="107">
        <v>8.6300000000000002E-2</v>
      </c>
      <c r="B100" s="107" t="s">
        <v>79</v>
      </c>
    </row>
    <row r="101" spans="1:32" ht="23.25" customHeight="1" x14ac:dyDescent="0.25">
      <c r="A101" s="310" t="s">
        <v>140</v>
      </c>
      <c r="B101" s="311"/>
      <c r="C101" s="311"/>
      <c r="D101" s="311"/>
      <c r="E101" s="311"/>
      <c r="F101" s="311"/>
      <c r="G101" s="311"/>
      <c r="H101" s="311"/>
      <c r="I101" s="311"/>
      <c r="J101" s="311"/>
      <c r="K101" s="311"/>
      <c r="L101" s="311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  <c r="W101" s="311"/>
      <c r="X101" s="311"/>
      <c r="Y101" s="311"/>
      <c r="Z101" s="311"/>
      <c r="AA101" s="311"/>
      <c r="AB101" s="311"/>
      <c r="AC101" s="311"/>
      <c r="AD101" s="312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08" t="s">
        <v>130</v>
      </c>
      <c r="B103" s="309"/>
      <c r="C103" s="222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04" t="s">
        <v>10</v>
      </c>
      <c r="B106" s="305"/>
      <c r="C106" s="223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4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136</v>
      </c>
      <c r="B108" s="224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6" t="s">
        <v>80</v>
      </c>
      <c r="B109" s="307"/>
      <c r="C109" s="94">
        <f t="shared" ref="C109:W109" si="82">SUM(C107:C108)</f>
        <v>27361</v>
      </c>
      <c r="D109" s="94">
        <f t="shared" si="82"/>
        <v>2736.1000000000004</v>
      </c>
      <c r="E109" s="94">
        <f t="shared" si="82"/>
        <v>2736.1000000000004</v>
      </c>
      <c r="F109" s="94">
        <f t="shared" si="82"/>
        <v>2736.1000000000004</v>
      </c>
      <c r="G109" s="94">
        <f t="shared" si="82"/>
        <v>2736.1000000000004</v>
      </c>
      <c r="H109" s="94">
        <f t="shared" si="82"/>
        <v>2736.1000000000004</v>
      </c>
      <c r="I109" s="94">
        <f t="shared" si="82"/>
        <v>2736.1000000000004</v>
      </c>
      <c r="J109" s="94">
        <f t="shared" si="82"/>
        <v>2736.1000000000004</v>
      </c>
      <c r="K109" s="94">
        <f t="shared" si="82"/>
        <v>2736.1000000000004</v>
      </c>
      <c r="L109" s="94">
        <f t="shared" si="82"/>
        <v>2736.1000000000004</v>
      </c>
      <c r="M109" s="94">
        <f t="shared" si="82"/>
        <v>2736.1000000000004</v>
      </c>
      <c r="N109" s="94">
        <f t="shared" si="82"/>
        <v>2736.1000000000004</v>
      </c>
      <c r="O109" s="94">
        <f t="shared" si="82"/>
        <v>2736.1000000000004</v>
      </c>
      <c r="P109" s="94">
        <f t="shared" si="82"/>
        <v>2736.1000000000004</v>
      </c>
      <c r="Q109" s="94">
        <f t="shared" si="82"/>
        <v>2736.1000000000004</v>
      </c>
      <c r="R109" s="94">
        <f t="shared" si="82"/>
        <v>2736.1000000000004</v>
      </c>
      <c r="S109" s="94">
        <f t="shared" si="82"/>
        <v>2736.1000000000004</v>
      </c>
      <c r="T109" s="94">
        <f t="shared" si="82"/>
        <v>2736.1000000000004</v>
      </c>
      <c r="U109" s="94">
        <f t="shared" si="82"/>
        <v>2736.1000000000004</v>
      </c>
      <c r="V109" s="94">
        <f t="shared" si="82"/>
        <v>2736.1000000000004</v>
      </c>
      <c r="W109" s="94">
        <f t="shared" si="82"/>
        <v>2736.1000000000004</v>
      </c>
      <c r="X109" s="94">
        <f t="shared" ref="X109:AB109" si="83">SUM(X107:X108)</f>
        <v>2736.1000000000004</v>
      </c>
      <c r="Y109" s="94">
        <f t="shared" si="83"/>
        <v>2736.1000000000004</v>
      </c>
      <c r="Z109" s="94">
        <f t="shared" si="83"/>
        <v>2736.1000000000004</v>
      </c>
      <c r="AA109" s="94">
        <f t="shared" si="83"/>
        <v>2736.1000000000004</v>
      </c>
      <c r="AB109" s="94">
        <f t="shared" si="83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04" t="s">
        <v>154</v>
      </c>
      <c r="B110" s="305"/>
      <c r="C110" s="237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170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174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6" t="s">
        <v>80</v>
      </c>
      <c r="B113" s="307"/>
      <c r="C113" s="68">
        <f t="shared" ref="C113:R113" si="84">SUM(C111:C112)</f>
        <v>0</v>
      </c>
      <c r="D113" s="68">
        <f t="shared" si="84"/>
        <v>3815.5904</v>
      </c>
      <c r="E113" s="68">
        <f t="shared" si="84"/>
        <v>3829.9801600000001</v>
      </c>
      <c r="F113" s="68">
        <f t="shared" si="84"/>
        <v>3844.729664</v>
      </c>
      <c r="G113" s="68">
        <f t="shared" si="84"/>
        <v>3859.8479056000001</v>
      </c>
      <c r="H113" s="68">
        <f t="shared" si="84"/>
        <v>3875.3441032400001</v>
      </c>
      <c r="I113" s="68">
        <f t="shared" si="84"/>
        <v>3891.2277058209997</v>
      </c>
      <c r="J113" s="68">
        <f t="shared" si="84"/>
        <v>3907.5083984665248</v>
      </c>
      <c r="K113" s="68">
        <f t="shared" si="84"/>
        <v>3924.1961084281879</v>
      </c>
      <c r="L113" s="68">
        <f t="shared" si="84"/>
        <v>3941.3010111388926</v>
      </c>
      <c r="M113" s="68">
        <f t="shared" si="84"/>
        <v>3958.8335364173645</v>
      </c>
      <c r="N113" s="68">
        <f t="shared" si="84"/>
        <v>3976.8043748277987</v>
      </c>
      <c r="O113" s="68">
        <f t="shared" si="84"/>
        <v>3995.2244841984939</v>
      </c>
      <c r="P113" s="68">
        <f t="shared" si="84"/>
        <v>4014.1050963034559</v>
      </c>
      <c r="Q113" s="68">
        <f t="shared" si="84"/>
        <v>4033.457723711042</v>
      </c>
      <c r="R113" s="68">
        <f t="shared" si="84"/>
        <v>4053.2941668038184</v>
      </c>
      <c r="S113" s="68">
        <f t="shared" ref="S113:W113" si="85">SUM(S111:S112)</f>
        <v>4073.6265209739136</v>
      </c>
      <c r="T113" s="68">
        <f t="shared" si="85"/>
        <v>4094.4671839982611</v>
      </c>
      <c r="U113" s="68">
        <f t="shared" si="85"/>
        <v>4115.828863598218</v>
      </c>
      <c r="V113" s="68">
        <f t="shared" si="85"/>
        <v>4137.7245851881735</v>
      </c>
      <c r="W113" s="68">
        <f t="shared" si="85"/>
        <v>4160.1676998178773</v>
      </c>
      <c r="X113" s="68">
        <f t="shared" ref="X113:AB113" si="86">SUM(X111:X112)</f>
        <v>4183.171892313324</v>
      </c>
      <c r="Y113" s="68">
        <f t="shared" si="86"/>
        <v>4206.7511896211572</v>
      </c>
      <c r="Z113" s="68">
        <f t="shared" si="86"/>
        <v>4230.9199693616865</v>
      </c>
      <c r="AA113" s="68">
        <f t="shared" si="86"/>
        <v>4255.6929685957284</v>
      </c>
      <c r="AB113" s="68">
        <f t="shared" si="86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04" t="s">
        <v>149</v>
      </c>
      <c r="B114" s="305"/>
      <c r="C114" s="237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4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38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38" t="s">
        <v>172</v>
      </c>
      <c r="B117" s="59"/>
      <c r="C117" s="59"/>
      <c r="D117" s="67">
        <f>Interventions!$E$13</f>
        <v>9344</v>
      </c>
      <c r="E117" s="67">
        <f>Interventions!$E$13</f>
        <v>9344</v>
      </c>
      <c r="F117" s="67">
        <f>Interventions!$E$13</f>
        <v>9344</v>
      </c>
      <c r="G117" s="67">
        <f>Interventions!$E$13</f>
        <v>9344</v>
      </c>
      <c r="H117" s="67">
        <f>Interventions!$E$13</f>
        <v>9344</v>
      </c>
      <c r="I117" s="67">
        <f>Interventions!$E$13</f>
        <v>9344</v>
      </c>
      <c r="J117" s="67">
        <f>Interventions!$E$13</f>
        <v>9344</v>
      </c>
      <c r="K117" s="67">
        <f>Interventions!$E$13</f>
        <v>9344</v>
      </c>
      <c r="L117" s="67">
        <f>Interventions!$E$13</f>
        <v>9344</v>
      </c>
      <c r="M117" s="67">
        <f>Interventions!$E$13</f>
        <v>9344</v>
      </c>
      <c r="N117" s="67">
        <f>Interventions!$E$13</f>
        <v>9344</v>
      </c>
      <c r="O117" s="67">
        <f>Interventions!$E$13</f>
        <v>9344</v>
      </c>
      <c r="P117" s="67">
        <f>Interventions!$E$13</f>
        <v>9344</v>
      </c>
      <c r="Q117" s="67">
        <f>Interventions!$E$13</f>
        <v>9344</v>
      </c>
      <c r="R117" s="67">
        <f>Interventions!$E$13</f>
        <v>9344</v>
      </c>
      <c r="S117" s="67">
        <f>Interventions!$E$13</f>
        <v>9344</v>
      </c>
      <c r="T117" s="67">
        <f>Interventions!$E$13</f>
        <v>9344</v>
      </c>
      <c r="U117" s="67">
        <f>Interventions!$E$13</f>
        <v>9344</v>
      </c>
      <c r="V117" s="67">
        <f>Interventions!$E$13</f>
        <v>9344</v>
      </c>
      <c r="W117" s="67">
        <f>Interventions!$E$13</f>
        <v>9344</v>
      </c>
      <c r="X117" s="67">
        <f>Interventions!$E$13</f>
        <v>9344</v>
      </c>
      <c r="Y117" s="67">
        <f>Interventions!$E$13</f>
        <v>9344</v>
      </c>
      <c r="Z117" s="67">
        <f>Interventions!$E$13</f>
        <v>9344</v>
      </c>
      <c r="AA117" s="67">
        <f>Interventions!$E$13</f>
        <v>9344</v>
      </c>
      <c r="AB117" s="67">
        <f>Interventions!$E$13</f>
        <v>9344</v>
      </c>
      <c r="AC117" s="66">
        <f>SUM(D117:AB117)</f>
        <v>233600</v>
      </c>
      <c r="AD117" s="3" t="s">
        <v>12</v>
      </c>
    </row>
    <row r="118" spans="1:30" x14ac:dyDescent="0.25">
      <c r="A118" s="59" t="s">
        <v>36</v>
      </c>
      <c r="B118" s="59" t="s">
        <v>36</v>
      </c>
      <c r="C118" s="59"/>
      <c r="D118" s="67">
        <f>Interventions!$E$14</f>
        <v>3243.5360000000001</v>
      </c>
      <c r="E118" s="67">
        <f>Interventions!$E$14</f>
        <v>3243.5360000000001</v>
      </c>
      <c r="F118" s="67">
        <f>Interventions!$E$14</f>
        <v>3243.5360000000001</v>
      </c>
      <c r="G118" s="67">
        <f>Interventions!$E$14</f>
        <v>3243.5360000000001</v>
      </c>
      <c r="H118" s="67">
        <f>Interventions!$E$14</f>
        <v>3243.5360000000001</v>
      </c>
      <c r="I118" s="67">
        <f>Interventions!$E$14</f>
        <v>3243.5360000000001</v>
      </c>
      <c r="J118" s="67">
        <f>Interventions!$E$14</f>
        <v>3243.5360000000001</v>
      </c>
      <c r="K118" s="67">
        <f>Interventions!$E$14</f>
        <v>3243.5360000000001</v>
      </c>
      <c r="L118" s="67">
        <f>Interventions!$E$14</f>
        <v>3243.5360000000001</v>
      </c>
      <c r="M118" s="67">
        <f>Interventions!$E$14</f>
        <v>3243.5360000000001</v>
      </c>
      <c r="N118" s="67">
        <f>Interventions!$E$14</f>
        <v>3243.5360000000001</v>
      </c>
      <c r="O118" s="67">
        <f>Interventions!$E$14</f>
        <v>3243.5360000000001</v>
      </c>
      <c r="P118" s="67">
        <f>Interventions!$E$14</f>
        <v>3243.5360000000001</v>
      </c>
      <c r="Q118" s="67">
        <f>Interventions!$E$14</f>
        <v>3243.5360000000001</v>
      </c>
      <c r="R118" s="67">
        <f>Interventions!$E$14</f>
        <v>3243.5360000000001</v>
      </c>
      <c r="S118" s="67">
        <f>Interventions!$E$14</f>
        <v>3243.5360000000001</v>
      </c>
      <c r="T118" s="67">
        <f>Interventions!$E$14</f>
        <v>3243.5360000000001</v>
      </c>
      <c r="U118" s="67">
        <f>Interventions!$E$14</f>
        <v>3243.5360000000001</v>
      </c>
      <c r="V118" s="67">
        <f>Interventions!$E$14</f>
        <v>3243.5360000000001</v>
      </c>
      <c r="W118" s="67">
        <f>Interventions!$E$14</f>
        <v>3243.5360000000001</v>
      </c>
      <c r="X118" s="67">
        <f>Interventions!$E$14</f>
        <v>3243.5360000000001</v>
      </c>
      <c r="Y118" s="67">
        <f>Interventions!$E$14</f>
        <v>3243.5360000000001</v>
      </c>
      <c r="Z118" s="67">
        <f>Interventions!$E$14</f>
        <v>3243.5360000000001</v>
      </c>
      <c r="AA118" s="67">
        <f>Interventions!$E$14</f>
        <v>3243.5360000000001</v>
      </c>
      <c r="AB118" s="67">
        <f>Interventions!$E$14</f>
        <v>3243.5360000000001</v>
      </c>
      <c r="AC118" s="66">
        <f>SUM(D118:AB118)</f>
        <v>81088.399999999965</v>
      </c>
      <c r="AD118" s="3" t="s">
        <v>12</v>
      </c>
    </row>
    <row r="119" spans="1:30" x14ac:dyDescent="0.25">
      <c r="A119" s="306" t="s">
        <v>80</v>
      </c>
      <c r="B119" s="307"/>
      <c r="C119" s="81">
        <f>SUM(C115:C115)</f>
        <v>0</v>
      </c>
      <c r="D119" s="81">
        <f>D117-D118</f>
        <v>6100.4639999999999</v>
      </c>
      <c r="E119" s="81">
        <f t="shared" ref="E119" si="87">E117-E118</f>
        <v>6100.4639999999999</v>
      </c>
      <c r="F119" s="81">
        <f t="shared" ref="F119" si="88">F117-F118</f>
        <v>6100.4639999999999</v>
      </c>
      <c r="G119" s="81">
        <f t="shared" ref="G119" si="89">G117-G118</f>
        <v>6100.4639999999999</v>
      </c>
      <c r="H119" s="81">
        <f t="shared" ref="H119" si="90">H117-H118</f>
        <v>6100.4639999999999</v>
      </c>
      <c r="I119" s="81">
        <f t="shared" ref="I119" si="91">I117-I118</f>
        <v>6100.4639999999999</v>
      </c>
      <c r="J119" s="81">
        <f t="shared" ref="J119" si="92">J117-J118</f>
        <v>6100.4639999999999</v>
      </c>
      <c r="K119" s="81">
        <f t="shared" ref="K119" si="93">K117-K118</f>
        <v>6100.4639999999999</v>
      </c>
      <c r="L119" s="81">
        <f t="shared" ref="L119" si="94">L117-L118</f>
        <v>6100.4639999999999</v>
      </c>
      <c r="M119" s="81">
        <f t="shared" ref="M119" si="95">M117-M118</f>
        <v>6100.4639999999999</v>
      </c>
      <c r="N119" s="81">
        <f t="shared" ref="N119" si="96">N117-N118</f>
        <v>6100.4639999999999</v>
      </c>
      <c r="O119" s="81">
        <f t="shared" ref="O119" si="97">O117-O118</f>
        <v>6100.4639999999999</v>
      </c>
      <c r="P119" s="81">
        <f t="shared" ref="P119" si="98">P117-P118</f>
        <v>6100.4639999999999</v>
      </c>
      <c r="Q119" s="81">
        <f t="shared" ref="Q119" si="99">Q117-Q118</f>
        <v>6100.4639999999999</v>
      </c>
      <c r="R119" s="81">
        <f t="shared" ref="R119" si="100">R117-R118</f>
        <v>6100.4639999999999</v>
      </c>
      <c r="S119" s="81">
        <f t="shared" ref="S119" si="101">S117-S118</f>
        <v>6100.4639999999999</v>
      </c>
      <c r="T119" s="81">
        <f t="shared" ref="T119" si="102">T117-T118</f>
        <v>6100.4639999999999</v>
      </c>
      <c r="U119" s="81">
        <f t="shared" ref="U119" si="103">U117-U118</f>
        <v>6100.4639999999999</v>
      </c>
      <c r="V119" s="81">
        <f t="shared" ref="V119" si="104">V117-V118</f>
        <v>6100.4639999999999</v>
      </c>
      <c r="W119" s="81">
        <f t="shared" ref="W119" si="105">W117-W118</f>
        <v>6100.4639999999999</v>
      </c>
      <c r="X119" s="81">
        <f t="shared" ref="X119" si="106">X117-X118</f>
        <v>6100.4639999999999</v>
      </c>
      <c r="Y119" s="81">
        <f t="shared" ref="Y119" si="107">Y117-Y118</f>
        <v>6100.4639999999999</v>
      </c>
      <c r="Z119" s="81">
        <f t="shared" ref="Z119" si="108">Z117-Z118</f>
        <v>6100.4639999999999</v>
      </c>
      <c r="AA119" s="81">
        <f t="shared" ref="AA119" si="109">AA117-AA118</f>
        <v>6100.4639999999999</v>
      </c>
      <c r="AB119" s="81">
        <f t="shared" ref="AB119" si="110">AB117-AB118</f>
        <v>6100.4639999999999</v>
      </c>
      <c r="AC119" s="81">
        <f>AC117-AC118</f>
        <v>152511.60000000003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11">(C119+C113)-C109</f>
        <v>-27361</v>
      </c>
      <c r="D120" s="134">
        <f t="shared" si="111"/>
        <v>7179.9544000000005</v>
      </c>
      <c r="E120" s="134">
        <f t="shared" si="111"/>
        <v>7194.3441599999987</v>
      </c>
      <c r="F120" s="134">
        <f t="shared" si="111"/>
        <v>7209.093664</v>
      </c>
      <c r="G120" s="134">
        <f t="shared" si="111"/>
        <v>7224.2119055999992</v>
      </c>
      <c r="H120" s="134">
        <f t="shared" si="111"/>
        <v>7239.7081032400001</v>
      </c>
      <c r="I120" s="134">
        <f t="shared" si="111"/>
        <v>7255.5917058209998</v>
      </c>
      <c r="J120" s="134">
        <f t="shared" si="111"/>
        <v>7271.8723984665248</v>
      </c>
      <c r="K120" s="134">
        <f t="shared" si="111"/>
        <v>7288.560108428188</v>
      </c>
      <c r="L120" s="134">
        <f t="shared" si="111"/>
        <v>7305.6650111388917</v>
      </c>
      <c r="M120" s="134">
        <f t="shared" si="111"/>
        <v>7323.197536417365</v>
      </c>
      <c r="N120" s="134">
        <f t="shared" si="111"/>
        <v>7341.1683748277992</v>
      </c>
      <c r="O120" s="134">
        <f t="shared" si="111"/>
        <v>7359.5884841984935</v>
      </c>
      <c r="P120" s="134">
        <f t="shared" si="111"/>
        <v>7378.4690963034554</v>
      </c>
      <c r="Q120" s="134">
        <f t="shared" si="111"/>
        <v>7397.8217237110421</v>
      </c>
      <c r="R120" s="134">
        <f t="shared" si="111"/>
        <v>7417.6581668038179</v>
      </c>
      <c r="S120" s="134">
        <f t="shared" ref="S120:W120" si="112">(S119+S113)-S109</f>
        <v>7437.9905209739136</v>
      </c>
      <c r="T120" s="134">
        <f t="shared" si="112"/>
        <v>7458.8311839982616</v>
      </c>
      <c r="U120" s="134">
        <f t="shared" si="112"/>
        <v>7480.1928635982167</v>
      </c>
      <c r="V120" s="134">
        <f t="shared" si="112"/>
        <v>7502.088585188174</v>
      </c>
      <c r="W120" s="134">
        <f t="shared" si="112"/>
        <v>7524.5316998178769</v>
      </c>
      <c r="X120" s="134">
        <f t="shared" ref="X120:AB120" si="113">(X119+X113)-X109</f>
        <v>7547.5358923133226</v>
      </c>
      <c r="Y120" s="134">
        <f t="shared" si="113"/>
        <v>7571.1151896211577</v>
      </c>
      <c r="Z120" s="134">
        <f t="shared" si="113"/>
        <v>7595.2839693616861</v>
      </c>
      <c r="AA120" s="134">
        <f t="shared" si="113"/>
        <v>7620.0569685957289</v>
      </c>
      <c r="AB120" s="134">
        <f t="shared" si="113"/>
        <v>7645.449292810621</v>
      </c>
      <c r="AC120" s="134">
        <f>(AC119+AC113)-AC109</f>
        <v>157408.98100523558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14">(C119)-C109</f>
        <v>-27361</v>
      </c>
      <c r="D121" s="134">
        <f t="shared" si="114"/>
        <v>3364.3639999999996</v>
      </c>
      <c r="E121" s="134">
        <f t="shared" si="114"/>
        <v>3364.3639999999996</v>
      </c>
      <c r="F121" s="134">
        <f t="shared" si="114"/>
        <v>3364.3639999999996</v>
      </c>
      <c r="G121" s="134">
        <f t="shared" si="114"/>
        <v>3364.3639999999996</v>
      </c>
      <c r="H121" s="134">
        <f t="shared" si="114"/>
        <v>3364.3639999999996</v>
      </c>
      <c r="I121" s="134">
        <f t="shared" si="114"/>
        <v>3364.3639999999996</v>
      </c>
      <c r="J121" s="134">
        <f t="shared" si="114"/>
        <v>3364.3639999999996</v>
      </c>
      <c r="K121" s="134">
        <f t="shared" si="114"/>
        <v>3364.3639999999996</v>
      </c>
      <c r="L121" s="134">
        <f t="shared" si="114"/>
        <v>3364.3639999999996</v>
      </c>
      <c r="M121" s="134">
        <f t="shared" si="114"/>
        <v>3364.3639999999996</v>
      </c>
      <c r="N121" s="134">
        <f t="shared" si="114"/>
        <v>3364.3639999999996</v>
      </c>
      <c r="O121" s="134">
        <f t="shared" si="114"/>
        <v>3364.3639999999996</v>
      </c>
      <c r="P121" s="134">
        <f t="shared" si="114"/>
        <v>3364.3639999999996</v>
      </c>
      <c r="Q121" s="134">
        <f t="shared" si="114"/>
        <v>3364.3639999999996</v>
      </c>
      <c r="R121" s="134">
        <f t="shared" si="114"/>
        <v>3364.3639999999996</v>
      </c>
      <c r="S121" s="134">
        <f t="shared" ref="S121:W121" si="115">(S119)-S109</f>
        <v>3364.3639999999996</v>
      </c>
      <c r="T121" s="134">
        <f t="shared" si="115"/>
        <v>3364.3639999999996</v>
      </c>
      <c r="U121" s="134">
        <f t="shared" si="115"/>
        <v>3364.3639999999996</v>
      </c>
      <c r="V121" s="134">
        <f t="shared" si="115"/>
        <v>3364.3639999999996</v>
      </c>
      <c r="W121" s="134">
        <f t="shared" si="115"/>
        <v>3364.3639999999996</v>
      </c>
      <c r="X121" s="134">
        <f t="shared" ref="X121:AB121" si="116">(X119)-X109</f>
        <v>3364.3639999999996</v>
      </c>
      <c r="Y121" s="134">
        <f t="shared" si="116"/>
        <v>3364.3639999999996</v>
      </c>
      <c r="Z121" s="134">
        <f t="shared" si="116"/>
        <v>3364.3639999999996</v>
      </c>
      <c r="AA121" s="134">
        <f t="shared" si="116"/>
        <v>3364.3639999999996</v>
      </c>
      <c r="AB121" s="134">
        <f t="shared" si="116"/>
        <v>3364.3639999999996</v>
      </c>
      <c r="AC121" s="134">
        <f>(AC119)-AC109</f>
        <v>56748.100000000049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0.1147776186466217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0.26366394162178031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1.1214701805335372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1.8476674179961923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6687.0406412699458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46664.839465319761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>
        <f>IF(L128,L103-C103)</f>
        <v>9</v>
      </c>
      <c r="C128" s="75">
        <f>C119/C109</f>
        <v>0</v>
      </c>
      <c r="D128" s="87">
        <f>SUM($C$119:D119)/SUM($C$109:D109)</f>
        <v>0.2026927511288463</v>
      </c>
      <c r="E128" s="87">
        <f>SUM($C$119:E119)/SUM($C$109:E109)</f>
        <v>0.3716033770695516</v>
      </c>
      <c r="F128" s="87">
        <f>SUM($C$119:F119)/SUM($C$109:F109)</f>
        <v>0.51452775286553298</v>
      </c>
      <c r="G128" s="87">
        <f>SUM($C$119:G119)/SUM($C$109:G109)</f>
        <v>0.63703436069065988</v>
      </c>
      <c r="H128" s="87">
        <f>SUM($C$119:H119)/SUM($C$109:H109)</f>
        <v>0.7432067541391032</v>
      </c>
      <c r="I128" s="87">
        <f>SUM($C$119:I119)/SUM($C$109:I109)</f>
        <v>0.83610759840649118</v>
      </c>
      <c r="J128" s="87">
        <f>SUM($C$119:J119)/SUM($C$109:J109)</f>
        <v>0.9180789315835981</v>
      </c>
      <c r="K128" s="87">
        <f>SUM($C$119:K119)/SUM($C$109:K109)</f>
        <v>0.99094233885213767</v>
      </c>
      <c r="L128" s="87">
        <f>SUM($C$119:L119)/SUM($C$109:L109)</f>
        <v>1.0561359137766204</v>
      </c>
      <c r="M128" s="87">
        <f>SUM($C$119:M119)/SUM($C$109:M109)</f>
        <v>1.1148101312086549</v>
      </c>
      <c r="N128" s="87">
        <f>SUM($C$119:N119)/SUM($C$109:N109)</f>
        <v>1.1678963279328765</v>
      </c>
      <c r="O128" s="87">
        <f>SUM($C$119:O119)/SUM($C$109:O109)</f>
        <v>1.2161565067730782</v>
      </c>
      <c r="P128" s="87">
        <f>SUM($C$119:P119)/SUM($C$109:P109)</f>
        <v>1.2602201483228275</v>
      </c>
      <c r="Q128" s="87">
        <f>SUM($C$119:Q119)/SUM($C$109:Q109)</f>
        <v>1.3006118197434311</v>
      </c>
      <c r="R128" s="87">
        <f>SUM($C$119:R119)/SUM($C$109:R109)</f>
        <v>1.3377721574503862</v>
      </c>
      <c r="S128" s="87">
        <f>SUM($C$119:S119)/SUM($C$109:S109)</f>
        <v>1.3720740076414217</v>
      </c>
      <c r="T128" s="87">
        <f>SUM($C$119:T119)/SUM($C$109:T109)</f>
        <v>1.4038349800405285</v>
      </c>
      <c r="U128" s="87">
        <f>SUM($C$119:U119)/SUM($C$109:U109)</f>
        <v>1.4333273115539851</v>
      </c>
      <c r="V128" s="87">
        <f>SUM($C$119:V119)/SUM($C$109:V109)</f>
        <v>1.4607856891699618</v>
      </c>
      <c r="W128" s="87">
        <f>SUM($C$119:W119)/SUM($C$109:W109)</f>
        <v>1.4864135082782066</v>
      </c>
      <c r="X128" s="87">
        <f>SUM($C$119:X119)/SUM($C$109:X109)</f>
        <v>1.5103879197020487</v>
      </c>
      <c r="Y128" s="87">
        <f>SUM($C$119:Y119)/SUM($C$109:Y109)</f>
        <v>1.5328639304119005</v>
      </c>
      <c r="Z128" s="87">
        <f>SUM($C$119:Z119)/SUM($C$109:Z109)</f>
        <v>1.5539777586544887</v>
      </c>
      <c r="AA128" s="87">
        <f>SUM($C$119:AA119)/SUM($C$109:AA109)</f>
        <v>1.573849597000454</v>
      </c>
      <c r="AB128" s="87">
        <f>SUM($C$119:AB119)/SUM($C$109:AB109)</f>
        <v>1.5925859017266497</v>
      </c>
    </row>
    <row r="129" spans="1:32" x14ac:dyDescent="0.25">
      <c r="A129" s="96" t="s">
        <v>89</v>
      </c>
      <c r="B129" s="76">
        <f>IF(G129,G103-C103)</f>
        <v>4</v>
      </c>
      <c r="C129" s="75">
        <f>(C119+C113)/C109</f>
        <v>0</v>
      </c>
      <c r="D129" s="87">
        <f>(SUM($C$119:D119)+SUM($C$113:D113))/SUM($C$109:D109)</f>
        <v>0.32946876609374331</v>
      </c>
      <c r="E129" s="87">
        <f>(SUM($C$119:E119)+SUM($C$113:E113))/SUM($C$109:E109)</f>
        <v>0.60446433975366398</v>
      </c>
      <c r="F129" s="87">
        <f>(SUM($C$119:F119)+SUM($C$113:F113))/SUM($C$109:F109)</f>
        <v>0.83756757158560902</v>
      </c>
      <c r="G129" s="87">
        <f>(SUM($C$119:G119)+SUM($C$113:G113))/SUM($C$109:G109)</f>
        <v>1.0377650182376377</v>
      </c>
      <c r="H129" s="87">
        <f>(SUM($C$119:H119)+SUM($C$113:H113))/SUM($C$109:H109)</f>
        <v>1.2116470458643083</v>
      </c>
      <c r="I129" s="87">
        <f>(SUM($C$119:I119)+SUM($C$113:I113))/SUM($C$109:I109)</f>
        <v>1.3641566449202562</v>
      </c>
      <c r="J129" s="87">
        <f>(SUM($C$119:J119)+SUM($C$113:J113))/SUM($C$109:J109)</f>
        <v>1.4990739575034353</v>
      </c>
      <c r="K129" s="87">
        <f>(SUM($C$119:K119)+SUM($C$113:K113))/SUM($C$109:K109)</f>
        <v>1.619339295703855</v>
      </c>
      <c r="L129" s="87">
        <f>(SUM($C$119:L119)+SUM($C$113:L113))/SUM($C$109:L109)</f>
        <v>1.727274154274421</v>
      </c>
      <c r="M129" s="87">
        <f>(SUM($C$119:M119)+SUM($C$113:M113))/SUM($C$109:M109)</f>
        <v>1.8247359196139028</v>
      </c>
      <c r="N129" s="87">
        <f>(SUM($C$119:N119)+SUM($C$113:N113))/SUM($C$109:N109)</f>
        <v>1.9132283762940261</v>
      </c>
      <c r="O129" s="87">
        <f>(SUM($C$119:O119)+SUM($C$113:O113))/SUM($C$109:O109)</f>
        <v>1.9939820755511044</v>
      </c>
      <c r="P129" s="87">
        <f>(SUM($C$119:P119)+SUM($C$113:P113))/SUM($C$109:P109)</f>
        <v>2.0680137381903752</v>
      </c>
      <c r="Q129" s="87">
        <f>(SUM($C$119:Q119)+SUM($C$113:Q113))/SUM($C$109:Q109)</f>
        <v>2.1361708068685479</v>
      </c>
      <c r="R129" s="87">
        <f>(SUM($C$119:R119)+SUM($C$113:R113))/SUM($C$109:R109)</f>
        <v>2.1991653059311669</v>
      </c>
      <c r="S129" s="87">
        <f>(SUM($C$119:S119)+SUM($C$113:S113))/SUM($C$109:S109)</f>
        <v>2.257599887542495</v>
      </c>
      <c r="T129" s="87">
        <f>(SUM($C$119:T119)+SUM($C$113:T113))/SUM($C$109:T109)</f>
        <v>2.3119880898863725</v>
      </c>
      <c r="U129" s="87">
        <f>(SUM($C$119:U119)+SUM($C$113:U113))/SUM($C$109:U109)</f>
        <v>2.3627702544227054</v>
      </c>
      <c r="V129" s="87">
        <f>(SUM($C$119:V119)+SUM($C$113:V113))/SUM($C$109:V109)</f>
        <v>2.4103261500161337</v>
      </c>
      <c r="W129" s="87">
        <f>(SUM($C$119:W119)+SUM($C$113:W113))/SUM($C$109:W109)</f>
        <v>2.4549850723357216</v>
      </c>
      <c r="X129" s="87">
        <f>(SUM($C$119:X119)+SUM($C$113:X113))/SUM($C$109:X109)</f>
        <v>2.4970339886281079</v>
      </c>
      <c r="Y129" s="87">
        <f>(SUM($C$119:Y119)+SUM($C$113:Y113))/SUM($C$109:Y109)</f>
        <v>2.5367241554409961</v>
      </c>
      <c r="Z129" s="87">
        <f>(SUM($C$119:Z119)+SUM($C$113:Z113))/SUM($C$109:Z109)</f>
        <v>2.5742765332189168</v>
      </c>
      <c r="AA129" s="87">
        <f>(SUM($C$119:AA119)+SUM($C$113:AA113))/SUM($C$109:AA109)</f>
        <v>2.6098862454763316</v>
      </c>
      <c r="AB129" s="87">
        <f>(SUM($C$119:AB119)+SUM($C$113:AB113))/SUM($C$109:AB109)</f>
        <v>2.6437262736348974</v>
      </c>
    </row>
    <row r="133" spans="1:32" ht="26.25" x14ac:dyDescent="0.4">
      <c r="A133" s="107">
        <v>0.125</v>
      </c>
      <c r="B133" s="107" t="s">
        <v>79</v>
      </c>
    </row>
    <row r="134" spans="1:32" ht="23.25" customHeight="1" x14ac:dyDescent="0.25">
      <c r="A134" s="310" t="s">
        <v>141</v>
      </c>
      <c r="B134" s="311"/>
      <c r="C134" s="311"/>
      <c r="D134" s="311"/>
      <c r="E134" s="311"/>
      <c r="F134" s="311"/>
      <c r="G134" s="311"/>
      <c r="H134" s="311"/>
      <c r="I134" s="311"/>
      <c r="J134" s="311"/>
      <c r="K134" s="311"/>
      <c r="L134" s="311"/>
      <c r="M134" s="311"/>
      <c r="N134" s="311"/>
      <c r="O134" s="311"/>
      <c r="P134" s="311"/>
      <c r="Q134" s="311"/>
      <c r="R134" s="311"/>
      <c r="S134" s="311"/>
      <c r="T134" s="311"/>
      <c r="U134" s="311"/>
      <c r="V134" s="311"/>
      <c r="W134" s="311"/>
      <c r="X134" s="311"/>
      <c r="Y134" s="311"/>
      <c r="Z134" s="311"/>
      <c r="AA134" s="311"/>
      <c r="AB134" s="311"/>
      <c r="AC134" s="311"/>
      <c r="AD134" s="312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08" t="s">
        <v>130</v>
      </c>
      <c r="B136" s="309"/>
      <c r="C136" s="222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04" t="s">
        <v>10</v>
      </c>
      <c r="B139" s="305"/>
      <c r="C139" s="223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4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136</v>
      </c>
      <c r="B141" s="224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6" t="s">
        <v>80</v>
      </c>
      <c r="B142" s="307"/>
      <c r="C142" s="94">
        <f t="shared" ref="C142:W142" si="117">SUM(C140:C141)</f>
        <v>27361</v>
      </c>
      <c r="D142" s="94">
        <f t="shared" si="117"/>
        <v>2736.1000000000004</v>
      </c>
      <c r="E142" s="94">
        <f t="shared" si="117"/>
        <v>2736.1000000000004</v>
      </c>
      <c r="F142" s="94">
        <f t="shared" si="117"/>
        <v>2736.1000000000004</v>
      </c>
      <c r="G142" s="94">
        <f t="shared" si="117"/>
        <v>2736.1000000000004</v>
      </c>
      <c r="H142" s="94">
        <f t="shared" si="117"/>
        <v>2736.1000000000004</v>
      </c>
      <c r="I142" s="94">
        <f t="shared" si="117"/>
        <v>2736.1000000000004</v>
      </c>
      <c r="J142" s="94">
        <f t="shared" si="117"/>
        <v>2736.1000000000004</v>
      </c>
      <c r="K142" s="94">
        <f t="shared" si="117"/>
        <v>2736.1000000000004</v>
      </c>
      <c r="L142" s="94">
        <f t="shared" si="117"/>
        <v>2736.1000000000004</v>
      </c>
      <c r="M142" s="94">
        <f t="shared" si="117"/>
        <v>2736.1000000000004</v>
      </c>
      <c r="N142" s="94">
        <f t="shared" si="117"/>
        <v>2736.1000000000004</v>
      </c>
      <c r="O142" s="94">
        <f t="shared" si="117"/>
        <v>2736.1000000000004</v>
      </c>
      <c r="P142" s="94">
        <f t="shared" si="117"/>
        <v>2736.1000000000004</v>
      </c>
      <c r="Q142" s="94">
        <f t="shared" si="117"/>
        <v>2736.1000000000004</v>
      </c>
      <c r="R142" s="94">
        <f t="shared" si="117"/>
        <v>2736.1000000000004</v>
      </c>
      <c r="S142" s="94">
        <f t="shared" si="117"/>
        <v>2736.1000000000004</v>
      </c>
      <c r="T142" s="94">
        <f t="shared" si="117"/>
        <v>2736.1000000000004</v>
      </c>
      <c r="U142" s="94">
        <f t="shared" si="117"/>
        <v>2736.1000000000004</v>
      </c>
      <c r="V142" s="94">
        <f t="shared" si="117"/>
        <v>2736.1000000000004</v>
      </c>
      <c r="W142" s="94">
        <f t="shared" si="117"/>
        <v>2736.1000000000004</v>
      </c>
      <c r="X142" s="94">
        <f t="shared" ref="X142:AB142" si="118">SUM(X140:X141)</f>
        <v>2736.1000000000004</v>
      </c>
      <c r="Y142" s="94">
        <f t="shared" si="118"/>
        <v>2736.1000000000004</v>
      </c>
      <c r="Z142" s="94">
        <f t="shared" si="118"/>
        <v>2736.1000000000004</v>
      </c>
      <c r="AA142" s="94">
        <f t="shared" si="118"/>
        <v>2736.1000000000004</v>
      </c>
      <c r="AB142" s="94">
        <f t="shared" si="118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04" t="s">
        <v>154</v>
      </c>
      <c r="B143" s="305"/>
      <c r="C143" s="237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170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174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6" t="s">
        <v>80</v>
      </c>
      <c r="B146" s="307"/>
      <c r="C146" s="68">
        <f t="shared" ref="C146:R146" si="119">SUM(C144:C145)</f>
        <v>0</v>
      </c>
      <c r="D146" s="68">
        <f t="shared" si="119"/>
        <v>3815.5904</v>
      </c>
      <c r="E146" s="68">
        <f t="shared" si="119"/>
        <v>3829.9801600000001</v>
      </c>
      <c r="F146" s="68">
        <f t="shared" si="119"/>
        <v>3844.729664</v>
      </c>
      <c r="G146" s="68">
        <f t="shared" si="119"/>
        <v>3859.8479056000001</v>
      </c>
      <c r="H146" s="68">
        <f t="shared" si="119"/>
        <v>3875.3441032400001</v>
      </c>
      <c r="I146" s="68">
        <f t="shared" si="119"/>
        <v>3891.2277058209997</v>
      </c>
      <c r="J146" s="68">
        <f t="shared" si="119"/>
        <v>3907.5083984665248</v>
      </c>
      <c r="K146" s="68">
        <f t="shared" si="119"/>
        <v>3924.1961084281879</v>
      </c>
      <c r="L146" s="68">
        <f t="shared" si="119"/>
        <v>3941.3010111388926</v>
      </c>
      <c r="M146" s="68">
        <f t="shared" si="119"/>
        <v>3958.8335364173645</v>
      </c>
      <c r="N146" s="68">
        <f t="shared" si="119"/>
        <v>3976.8043748277987</v>
      </c>
      <c r="O146" s="68">
        <f t="shared" si="119"/>
        <v>3995.2244841984939</v>
      </c>
      <c r="P146" s="68">
        <f t="shared" si="119"/>
        <v>4014.1050963034559</v>
      </c>
      <c r="Q146" s="68">
        <f t="shared" si="119"/>
        <v>4033.457723711042</v>
      </c>
      <c r="R146" s="68">
        <f t="shared" si="119"/>
        <v>4053.2941668038184</v>
      </c>
      <c r="S146" s="68">
        <f t="shared" ref="S146:W146" si="120">SUM(S144:S145)</f>
        <v>4073.6265209739136</v>
      </c>
      <c r="T146" s="68">
        <f t="shared" si="120"/>
        <v>4094.4671839982611</v>
      </c>
      <c r="U146" s="68">
        <f t="shared" si="120"/>
        <v>4115.828863598218</v>
      </c>
      <c r="V146" s="68">
        <f t="shared" si="120"/>
        <v>4137.7245851881735</v>
      </c>
      <c r="W146" s="68">
        <f t="shared" si="120"/>
        <v>4160.1676998178773</v>
      </c>
      <c r="X146" s="68">
        <f t="shared" ref="X146:AB146" si="121">SUM(X144:X145)</f>
        <v>4183.171892313324</v>
      </c>
      <c r="Y146" s="68">
        <f t="shared" si="121"/>
        <v>4206.7511896211572</v>
      </c>
      <c r="Z146" s="68">
        <f t="shared" si="121"/>
        <v>4230.9199693616865</v>
      </c>
      <c r="AA146" s="68">
        <f t="shared" si="121"/>
        <v>4255.6929685957284</v>
      </c>
      <c r="AB146" s="68">
        <f t="shared" si="121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04" t="s">
        <v>149</v>
      </c>
      <c r="B147" s="305"/>
      <c r="C147" s="237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4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38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38" t="s">
        <v>172</v>
      </c>
      <c r="B150" s="59"/>
      <c r="C150" s="59"/>
      <c r="D150" s="67">
        <f>Interventions!$E$13</f>
        <v>9344</v>
      </c>
      <c r="E150" s="67">
        <f>Interventions!$E$13</f>
        <v>9344</v>
      </c>
      <c r="F150" s="67">
        <f>Interventions!$E$13</f>
        <v>9344</v>
      </c>
      <c r="G150" s="67">
        <f>Interventions!$E$13</f>
        <v>9344</v>
      </c>
      <c r="H150" s="67">
        <f>Interventions!$E$13</f>
        <v>9344</v>
      </c>
      <c r="I150" s="67">
        <f>Interventions!$E$13</f>
        <v>9344</v>
      </c>
      <c r="J150" s="67">
        <f>Interventions!$E$13</f>
        <v>9344</v>
      </c>
      <c r="K150" s="67">
        <f>Interventions!$E$13</f>
        <v>9344</v>
      </c>
      <c r="L150" s="67">
        <f>Interventions!$E$13</f>
        <v>9344</v>
      </c>
      <c r="M150" s="67">
        <f>Interventions!$E$13</f>
        <v>9344</v>
      </c>
      <c r="N150" s="67">
        <f>Interventions!$E$13</f>
        <v>9344</v>
      </c>
      <c r="O150" s="67">
        <f>Interventions!$E$13</f>
        <v>9344</v>
      </c>
      <c r="P150" s="67">
        <f>Interventions!$E$13</f>
        <v>9344</v>
      </c>
      <c r="Q150" s="67">
        <f>Interventions!$E$13</f>
        <v>9344</v>
      </c>
      <c r="R150" s="67">
        <f>Interventions!$E$13</f>
        <v>9344</v>
      </c>
      <c r="S150" s="67">
        <f>Interventions!$E$13</f>
        <v>9344</v>
      </c>
      <c r="T150" s="67">
        <f>Interventions!$E$13</f>
        <v>9344</v>
      </c>
      <c r="U150" s="67">
        <f>Interventions!$E$13</f>
        <v>9344</v>
      </c>
      <c r="V150" s="67">
        <f>Interventions!$E$13</f>
        <v>9344</v>
      </c>
      <c r="W150" s="67">
        <f>Interventions!$E$13</f>
        <v>9344</v>
      </c>
      <c r="X150" s="67">
        <f>Interventions!$E$13</f>
        <v>9344</v>
      </c>
      <c r="Y150" s="67">
        <f>Interventions!$E$13</f>
        <v>9344</v>
      </c>
      <c r="Z150" s="67">
        <f>Interventions!$E$13</f>
        <v>9344</v>
      </c>
      <c r="AA150" s="67">
        <f>Interventions!$E$13</f>
        <v>9344</v>
      </c>
      <c r="AB150" s="67">
        <f>Interventions!$E$13</f>
        <v>9344</v>
      </c>
      <c r="AC150" s="66">
        <f>SUM(D150:AB150)</f>
        <v>233600</v>
      </c>
      <c r="AD150" s="3" t="s">
        <v>12</v>
      </c>
    </row>
    <row r="151" spans="1:30" x14ac:dyDescent="0.25">
      <c r="A151" s="59" t="s">
        <v>36</v>
      </c>
      <c r="B151" s="59" t="s">
        <v>36</v>
      </c>
      <c r="C151" s="59"/>
      <c r="D151" s="67">
        <f>Interventions!$E$14</f>
        <v>3243.5360000000001</v>
      </c>
      <c r="E151" s="67">
        <f>Interventions!$E$14</f>
        <v>3243.5360000000001</v>
      </c>
      <c r="F151" s="67">
        <f>Interventions!$E$14</f>
        <v>3243.5360000000001</v>
      </c>
      <c r="G151" s="67">
        <f>Interventions!$E$14</f>
        <v>3243.5360000000001</v>
      </c>
      <c r="H151" s="67">
        <f>Interventions!$E$14</f>
        <v>3243.5360000000001</v>
      </c>
      <c r="I151" s="67">
        <f>Interventions!$E$14</f>
        <v>3243.5360000000001</v>
      </c>
      <c r="J151" s="67">
        <f>Interventions!$E$14</f>
        <v>3243.5360000000001</v>
      </c>
      <c r="K151" s="67">
        <f>Interventions!$E$14</f>
        <v>3243.5360000000001</v>
      </c>
      <c r="L151" s="67">
        <f>Interventions!$E$14</f>
        <v>3243.5360000000001</v>
      </c>
      <c r="M151" s="67">
        <f>Interventions!$E$14</f>
        <v>3243.5360000000001</v>
      </c>
      <c r="N151" s="67">
        <f>Interventions!$E$14</f>
        <v>3243.5360000000001</v>
      </c>
      <c r="O151" s="67">
        <f>Interventions!$E$14</f>
        <v>3243.5360000000001</v>
      </c>
      <c r="P151" s="67">
        <f>Interventions!$E$14</f>
        <v>3243.5360000000001</v>
      </c>
      <c r="Q151" s="67">
        <f>Interventions!$E$14</f>
        <v>3243.5360000000001</v>
      </c>
      <c r="R151" s="67">
        <f>Interventions!$E$14</f>
        <v>3243.5360000000001</v>
      </c>
      <c r="S151" s="67">
        <f>Interventions!$E$14</f>
        <v>3243.5360000000001</v>
      </c>
      <c r="T151" s="67">
        <f>Interventions!$E$14</f>
        <v>3243.5360000000001</v>
      </c>
      <c r="U151" s="67">
        <f>Interventions!$E$14</f>
        <v>3243.5360000000001</v>
      </c>
      <c r="V151" s="67">
        <f>Interventions!$E$14</f>
        <v>3243.5360000000001</v>
      </c>
      <c r="W151" s="67">
        <f>Interventions!$E$14</f>
        <v>3243.5360000000001</v>
      </c>
      <c r="X151" s="67">
        <f>Interventions!$E$14</f>
        <v>3243.5360000000001</v>
      </c>
      <c r="Y151" s="67">
        <f>Interventions!$E$14</f>
        <v>3243.5360000000001</v>
      </c>
      <c r="Z151" s="67">
        <f>Interventions!$E$14</f>
        <v>3243.5360000000001</v>
      </c>
      <c r="AA151" s="67">
        <f>Interventions!$E$14</f>
        <v>3243.5360000000001</v>
      </c>
      <c r="AB151" s="67">
        <f>Interventions!$E$14</f>
        <v>3243.5360000000001</v>
      </c>
      <c r="AC151" s="66">
        <f>SUM(D151:AB151)</f>
        <v>81088.399999999965</v>
      </c>
      <c r="AD151" s="3" t="s">
        <v>12</v>
      </c>
    </row>
    <row r="152" spans="1:30" x14ac:dyDescent="0.25">
      <c r="A152" s="306" t="s">
        <v>80</v>
      </c>
      <c r="B152" s="307"/>
      <c r="C152" s="81">
        <f>SUM(C148:C148)</f>
        <v>0</v>
      </c>
      <c r="D152" s="81">
        <f>D150-D151</f>
        <v>6100.4639999999999</v>
      </c>
      <c r="E152" s="81">
        <f t="shared" ref="E152" si="122">E150-E151</f>
        <v>6100.4639999999999</v>
      </c>
      <c r="F152" s="81">
        <f t="shared" ref="F152" si="123">F150-F151</f>
        <v>6100.4639999999999</v>
      </c>
      <c r="G152" s="81">
        <f t="shared" ref="G152" si="124">G150-G151</f>
        <v>6100.4639999999999</v>
      </c>
      <c r="H152" s="81">
        <f t="shared" ref="H152" si="125">H150-H151</f>
        <v>6100.4639999999999</v>
      </c>
      <c r="I152" s="81">
        <f t="shared" ref="I152" si="126">I150-I151</f>
        <v>6100.4639999999999</v>
      </c>
      <c r="J152" s="81">
        <f t="shared" ref="J152" si="127">J150-J151</f>
        <v>6100.4639999999999</v>
      </c>
      <c r="K152" s="81">
        <f t="shared" ref="K152" si="128">K150-K151</f>
        <v>6100.4639999999999</v>
      </c>
      <c r="L152" s="81">
        <f t="shared" ref="L152" si="129">L150-L151</f>
        <v>6100.4639999999999</v>
      </c>
      <c r="M152" s="81">
        <f t="shared" ref="M152" si="130">M150-M151</f>
        <v>6100.4639999999999</v>
      </c>
      <c r="N152" s="81">
        <f t="shared" ref="N152" si="131">N150-N151</f>
        <v>6100.4639999999999</v>
      </c>
      <c r="O152" s="81">
        <f t="shared" ref="O152" si="132">O150-O151</f>
        <v>6100.4639999999999</v>
      </c>
      <c r="P152" s="81">
        <f t="shared" ref="P152" si="133">P150-P151</f>
        <v>6100.4639999999999</v>
      </c>
      <c r="Q152" s="81">
        <f t="shared" ref="Q152" si="134">Q150-Q151</f>
        <v>6100.4639999999999</v>
      </c>
      <c r="R152" s="81">
        <f t="shared" ref="R152" si="135">R150-R151</f>
        <v>6100.4639999999999</v>
      </c>
      <c r="S152" s="81">
        <f t="shared" ref="S152" si="136">S150-S151</f>
        <v>6100.4639999999999</v>
      </c>
      <c r="T152" s="81">
        <f t="shared" ref="T152" si="137">T150-T151</f>
        <v>6100.4639999999999</v>
      </c>
      <c r="U152" s="81">
        <f t="shared" ref="U152" si="138">U150-U151</f>
        <v>6100.4639999999999</v>
      </c>
      <c r="V152" s="81">
        <f t="shared" ref="V152" si="139">V150-V151</f>
        <v>6100.4639999999999</v>
      </c>
      <c r="W152" s="81">
        <f t="shared" ref="W152" si="140">W150-W151</f>
        <v>6100.4639999999999</v>
      </c>
      <c r="X152" s="81">
        <f t="shared" ref="X152" si="141">X150-X151</f>
        <v>6100.4639999999999</v>
      </c>
      <c r="Y152" s="81">
        <f t="shared" ref="Y152" si="142">Y150-Y151</f>
        <v>6100.4639999999999</v>
      </c>
      <c r="Z152" s="81">
        <f t="shared" ref="Z152" si="143">Z150-Z151</f>
        <v>6100.4639999999999</v>
      </c>
      <c r="AA152" s="81">
        <f t="shared" ref="AA152" si="144">AA150-AA151</f>
        <v>6100.4639999999999</v>
      </c>
      <c r="AB152" s="81">
        <f t="shared" ref="AB152" si="145">AB150-AB151</f>
        <v>6100.4639999999999</v>
      </c>
      <c r="AC152" s="81">
        <f>AC150-AC151</f>
        <v>152511.60000000003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46">(C152+C146)-C142</f>
        <v>-27361</v>
      </c>
      <c r="D153" s="134">
        <f t="shared" si="146"/>
        <v>7179.9544000000005</v>
      </c>
      <c r="E153" s="134">
        <f t="shared" si="146"/>
        <v>7194.3441599999987</v>
      </c>
      <c r="F153" s="134">
        <f t="shared" si="146"/>
        <v>7209.093664</v>
      </c>
      <c r="G153" s="134">
        <f t="shared" si="146"/>
        <v>7224.2119055999992</v>
      </c>
      <c r="H153" s="134">
        <f t="shared" si="146"/>
        <v>7239.7081032400001</v>
      </c>
      <c r="I153" s="134">
        <f t="shared" si="146"/>
        <v>7255.5917058209998</v>
      </c>
      <c r="J153" s="134">
        <f t="shared" si="146"/>
        <v>7271.8723984665248</v>
      </c>
      <c r="K153" s="134">
        <f t="shared" si="146"/>
        <v>7288.560108428188</v>
      </c>
      <c r="L153" s="134">
        <f t="shared" si="146"/>
        <v>7305.6650111388917</v>
      </c>
      <c r="M153" s="134">
        <f t="shared" si="146"/>
        <v>7323.197536417365</v>
      </c>
      <c r="N153" s="134">
        <f t="shared" si="146"/>
        <v>7341.1683748277992</v>
      </c>
      <c r="O153" s="134">
        <f t="shared" si="146"/>
        <v>7359.5884841984935</v>
      </c>
      <c r="P153" s="134">
        <f t="shared" si="146"/>
        <v>7378.4690963034554</v>
      </c>
      <c r="Q153" s="134">
        <f t="shared" si="146"/>
        <v>7397.8217237110421</v>
      </c>
      <c r="R153" s="134">
        <f t="shared" si="146"/>
        <v>7417.6581668038179</v>
      </c>
      <c r="S153" s="134">
        <f t="shared" ref="S153:W153" si="147">(S152+S146)-S142</f>
        <v>7437.9905209739136</v>
      </c>
      <c r="T153" s="134">
        <f t="shared" si="147"/>
        <v>7458.8311839982616</v>
      </c>
      <c r="U153" s="134">
        <f t="shared" si="147"/>
        <v>7480.1928635982167</v>
      </c>
      <c r="V153" s="134">
        <f t="shared" si="147"/>
        <v>7502.088585188174</v>
      </c>
      <c r="W153" s="134">
        <f t="shared" si="147"/>
        <v>7524.5316998178769</v>
      </c>
      <c r="X153" s="134">
        <f t="shared" ref="X153:AB153" si="148">(X152+X146)-X142</f>
        <v>7547.5358923133226</v>
      </c>
      <c r="Y153" s="134">
        <f t="shared" si="148"/>
        <v>7571.1151896211577</v>
      </c>
      <c r="Z153" s="134">
        <f t="shared" si="148"/>
        <v>7595.2839693616861</v>
      </c>
      <c r="AA153" s="134">
        <f t="shared" si="148"/>
        <v>7620.0569685957289</v>
      </c>
      <c r="AB153" s="134">
        <f t="shared" si="148"/>
        <v>7645.449292810621</v>
      </c>
      <c r="AC153" s="134">
        <f>(AC152+AC146)-AC142</f>
        <v>157408.98100523558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49">(C152)-C142</f>
        <v>-27361</v>
      </c>
      <c r="D154" s="134">
        <f t="shared" si="149"/>
        <v>3364.3639999999996</v>
      </c>
      <c r="E154" s="134">
        <f t="shared" si="149"/>
        <v>3364.3639999999996</v>
      </c>
      <c r="F154" s="134">
        <f t="shared" si="149"/>
        <v>3364.3639999999996</v>
      </c>
      <c r="G154" s="134">
        <f t="shared" si="149"/>
        <v>3364.3639999999996</v>
      </c>
      <c r="H154" s="134">
        <f t="shared" si="149"/>
        <v>3364.3639999999996</v>
      </c>
      <c r="I154" s="134">
        <f t="shared" si="149"/>
        <v>3364.3639999999996</v>
      </c>
      <c r="J154" s="134">
        <f t="shared" si="149"/>
        <v>3364.3639999999996</v>
      </c>
      <c r="K154" s="134">
        <f t="shared" si="149"/>
        <v>3364.3639999999996</v>
      </c>
      <c r="L154" s="134">
        <f t="shared" si="149"/>
        <v>3364.3639999999996</v>
      </c>
      <c r="M154" s="134">
        <f t="shared" si="149"/>
        <v>3364.3639999999996</v>
      </c>
      <c r="N154" s="134">
        <f t="shared" si="149"/>
        <v>3364.3639999999996</v>
      </c>
      <c r="O154" s="134">
        <f t="shared" si="149"/>
        <v>3364.3639999999996</v>
      </c>
      <c r="P154" s="134">
        <f t="shared" si="149"/>
        <v>3364.3639999999996</v>
      </c>
      <c r="Q154" s="134">
        <f t="shared" si="149"/>
        <v>3364.3639999999996</v>
      </c>
      <c r="R154" s="134">
        <f t="shared" si="149"/>
        <v>3364.3639999999996</v>
      </c>
      <c r="S154" s="134">
        <f t="shared" ref="S154:W154" si="150">(S152)-S142</f>
        <v>3364.3639999999996</v>
      </c>
      <c r="T154" s="134">
        <f t="shared" si="150"/>
        <v>3364.3639999999996</v>
      </c>
      <c r="U154" s="134">
        <f t="shared" si="150"/>
        <v>3364.3639999999996</v>
      </c>
      <c r="V154" s="134">
        <f t="shared" si="150"/>
        <v>3364.3639999999996</v>
      </c>
      <c r="W154" s="134">
        <f t="shared" si="150"/>
        <v>3364.3639999999996</v>
      </c>
      <c r="X154" s="134">
        <f t="shared" ref="X154:AB154" si="151">(X152)-X142</f>
        <v>3364.3639999999996</v>
      </c>
      <c r="Y154" s="134">
        <f t="shared" si="151"/>
        <v>3364.3639999999996</v>
      </c>
      <c r="Z154" s="134">
        <f t="shared" si="151"/>
        <v>3364.3639999999996</v>
      </c>
      <c r="AA154" s="134">
        <f t="shared" si="151"/>
        <v>3364.3639999999996</v>
      </c>
      <c r="AB154" s="134">
        <f t="shared" si="151"/>
        <v>3364.3639999999996</v>
      </c>
      <c r="AC154" s="134">
        <f>(AC152)-AC142</f>
        <v>56748.100000000049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0.1147776186466217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0.26366394162178031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0.96100887413188285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1.5793643416037644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-1874.9946742902573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27860.315156198689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>
        <f>IF(L161,L136-C136)</f>
        <v>9</v>
      </c>
      <c r="C161" s="75">
        <f>C152/C142</f>
        <v>0</v>
      </c>
      <c r="D161" s="87">
        <f>SUM($C$152:D152)/SUM($C$142:D142)</f>
        <v>0.2026927511288463</v>
      </c>
      <c r="E161" s="87">
        <f>SUM($C$152:E152)/SUM($C$142:E142)</f>
        <v>0.3716033770695516</v>
      </c>
      <c r="F161" s="87">
        <f>SUM($C$152:F152)/SUM($C$142:F142)</f>
        <v>0.51452775286553298</v>
      </c>
      <c r="G161" s="87">
        <f>SUM($C$152:G152)/SUM($C$142:G142)</f>
        <v>0.63703436069065988</v>
      </c>
      <c r="H161" s="87">
        <f>SUM($C$152:H152)/SUM($C$142:H142)</f>
        <v>0.7432067541391032</v>
      </c>
      <c r="I161" s="87">
        <f>SUM($C$152:I152)/SUM($C$142:I142)</f>
        <v>0.83610759840649118</v>
      </c>
      <c r="J161" s="87">
        <f>SUM($C$152:J152)/SUM($C$142:J142)</f>
        <v>0.9180789315835981</v>
      </c>
      <c r="K161" s="87">
        <f>SUM($C$152:K152)/SUM($C$142:K142)</f>
        <v>0.99094233885213767</v>
      </c>
      <c r="L161" s="87">
        <f>SUM($C$152:L152)/SUM($C$142:L142)</f>
        <v>1.0561359137766204</v>
      </c>
      <c r="M161" s="87">
        <f>SUM($C$152:M152)/SUM($C$142:M142)</f>
        <v>1.1148101312086549</v>
      </c>
      <c r="N161" s="87">
        <f>SUM($C$152:N152)/SUM($C$142:N142)</f>
        <v>1.1678963279328765</v>
      </c>
      <c r="O161" s="87">
        <f>SUM($C$152:O152)/SUM($C$142:O142)</f>
        <v>1.2161565067730782</v>
      </c>
      <c r="P161" s="87">
        <f>SUM($C$152:P152)/SUM($C$142:P142)</f>
        <v>1.2602201483228275</v>
      </c>
      <c r="Q161" s="87">
        <f>SUM($C$152:Q152)/SUM($C$142:Q142)</f>
        <v>1.3006118197434311</v>
      </c>
      <c r="R161" s="87">
        <f>SUM($C$152:R152)/SUM($C$142:R142)</f>
        <v>1.3377721574503862</v>
      </c>
      <c r="S161" s="87">
        <f>SUM($C$152:S152)/SUM($C$142:S142)</f>
        <v>1.3720740076414217</v>
      </c>
      <c r="T161" s="87">
        <f>SUM($C$152:T152)/SUM($C$142:T142)</f>
        <v>1.4038349800405285</v>
      </c>
      <c r="U161" s="87">
        <f>SUM($C$152:U152)/SUM($C$142:U142)</f>
        <v>1.4333273115539851</v>
      </c>
      <c r="V161" s="87">
        <f>SUM($C$152:V152)/SUM($C$142:V142)</f>
        <v>1.4607856891699618</v>
      </c>
      <c r="W161" s="87">
        <f>SUM($C$152:W152)/SUM($C$142:W142)</f>
        <v>1.4864135082782066</v>
      </c>
      <c r="X161" s="87">
        <f>SUM($C$152:X152)/SUM($C$142:X142)</f>
        <v>1.5103879197020487</v>
      </c>
      <c r="Y161" s="87">
        <f>SUM($C$152:Y152)/SUM($C$142:Y142)</f>
        <v>1.5328639304119005</v>
      </c>
      <c r="Z161" s="87">
        <f>SUM($C$152:Z152)/SUM($C$142:Z142)</f>
        <v>1.5539777586544887</v>
      </c>
      <c r="AA161" s="87">
        <f>SUM($C$152:AA152)/SUM($C$142:AA142)</f>
        <v>1.573849597000454</v>
      </c>
      <c r="AB161" s="87">
        <f>SUM($C$152:AB152)/SUM($C$142:AB142)</f>
        <v>1.5925859017266497</v>
      </c>
    </row>
    <row r="162" spans="1:28" x14ac:dyDescent="0.25">
      <c r="A162" s="96" t="s">
        <v>89</v>
      </c>
      <c r="B162" s="76">
        <f>IF(G162,G136-C136)</f>
        <v>4</v>
      </c>
      <c r="C162" s="75">
        <f>(C152+C146)/C142</f>
        <v>0</v>
      </c>
      <c r="D162" s="87">
        <f>(SUM($C$152:D152)+SUM($C$146:D146))/SUM($C$142:D142)</f>
        <v>0.32946876609374331</v>
      </c>
      <c r="E162" s="87">
        <f>(SUM($C$152:E152)+SUM($C$146:E146))/SUM($C$142:E142)</f>
        <v>0.60446433975366398</v>
      </c>
      <c r="F162" s="87">
        <f>(SUM($C$152:F152)+SUM($C$146:F146))/SUM($C$142:F142)</f>
        <v>0.83756757158560902</v>
      </c>
      <c r="G162" s="87">
        <f>(SUM($C$152:G152)+SUM($C$146:G146))/SUM($C$142:G142)</f>
        <v>1.0377650182376377</v>
      </c>
      <c r="H162" s="87">
        <f>(SUM($C$152:H152)+SUM($C$146:H146))/SUM($C$142:H142)</f>
        <v>1.2116470458643083</v>
      </c>
      <c r="I162" s="87">
        <f>(SUM($C$152:I152)+SUM($C$146:I146))/SUM($C$142:I142)</f>
        <v>1.3641566449202562</v>
      </c>
      <c r="J162" s="87">
        <f>(SUM($C$152:J152)+SUM($C$146:J146))/SUM($C$142:J142)</f>
        <v>1.4990739575034353</v>
      </c>
      <c r="K162" s="87">
        <f>(SUM($C$152:K152)+SUM($C$146:K146))/SUM($C$142:K142)</f>
        <v>1.619339295703855</v>
      </c>
      <c r="L162" s="87">
        <f>(SUM($C$152:L152)+SUM($C$146:L146))/SUM($C$142:L142)</f>
        <v>1.727274154274421</v>
      </c>
      <c r="M162" s="87">
        <f>(SUM($C$152:M152)+SUM($C$146:M146))/SUM($C$142:M142)</f>
        <v>1.8247359196139028</v>
      </c>
      <c r="N162" s="87">
        <f>(SUM($C$152:N152)+SUM($C$146:N146))/SUM($C$142:N142)</f>
        <v>1.9132283762940261</v>
      </c>
      <c r="O162" s="87">
        <f>(SUM($C$152:O152)+SUM($C$146:O146))/SUM($C$142:O142)</f>
        <v>1.9939820755511044</v>
      </c>
      <c r="P162" s="87">
        <f>(SUM($C$152:P152)+SUM($C$146:P146))/SUM($C$142:P142)</f>
        <v>2.0680137381903752</v>
      </c>
      <c r="Q162" s="87">
        <f>(SUM($C$152:Q152)+SUM($C$146:Q146))/SUM($C$142:Q142)</f>
        <v>2.1361708068685479</v>
      </c>
      <c r="R162" s="87">
        <f>(SUM($C$152:R152)+SUM($C$146:R146))/SUM($C$142:R142)</f>
        <v>2.1991653059311669</v>
      </c>
      <c r="S162" s="87">
        <f>(SUM($C$152:S152)+SUM($C$146:S146))/SUM($C$142:S142)</f>
        <v>2.257599887542495</v>
      </c>
      <c r="T162" s="87">
        <f>(SUM($C$152:T152)+SUM($C$146:T146))/SUM($C$142:T142)</f>
        <v>2.3119880898863725</v>
      </c>
      <c r="U162" s="87">
        <f>(SUM($C$152:U152)+SUM($C$146:U146))/SUM($C$142:U142)</f>
        <v>2.3627702544227054</v>
      </c>
      <c r="V162" s="87">
        <f>(SUM($C$152:V152)+SUM($C$146:V146))/SUM($C$142:V142)</f>
        <v>2.4103261500161337</v>
      </c>
      <c r="W162" s="87">
        <f>(SUM($C$152:W152)+SUM($C$146:W146))/SUM($C$142:W142)</f>
        <v>2.4549850723357216</v>
      </c>
      <c r="X162" s="87">
        <f>(SUM($C$152:X152)+SUM($C$146:X146))/SUM($C$142:X142)</f>
        <v>2.4970339886281079</v>
      </c>
      <c r="Y162" s="87">
        <f>(SUM($C$152:Y152)+SUM($C$146:Y146))/SUM($C$142:Y142)</f>
        <v>2.5367241554409961</v>
      </c>
      <c r="Z162" s="87">
        <f>(SUM($C$152:Z152)+SUM($C$146:Z146))/SUM($C$142:Z142)</f>
        <v>2.5742765332189168</v>
      </c>
      <c r="AA162" s="87">
        <f>(SUM($C$152:AA152)+SUM($C$146:AA146))/SUM($C$142:AA142)</f>
        <v>2.6098862454763316</v>
      </c>
      <c r="AB162" s="87">
        <f>(SUM($C$152:AB152)+SUM($C$146:AB146))/SUM($C$142:AB142)</f>
        <v>2.6437262736348974</v>
      </c>
    </row>
  </sheetData>
  <mergeCells count="40">
    <mergeCell ref="A14:B14"/>
    <mergeCell ref="A15:B15"/>
    <mergeCell ref="A20:B20"/>
    <mergeCell ref="A2:AD2"/>
    <mergeCell ref="A4:B4"/>
    <mergeCell ref="A7:B7"/>
    <mergeCell ref="A10:B10"/>
    <mergeCell ref="A11:B11"/>
    <mergeCell ref="A35:AD35"/>
    <mergeCell ref="A37:B37"/>
    <mergeCell ref="A40:B40"/>
    <mergeCell ref="A43:B43"/>
    <mergeCell ref="A44:B44"/>
    <mergeCell ref="A47:B47"/>
    <mergeCell ref="A48:B48"/>
    <mergeCell ref="A53:B53"/>
    <mergeCell ref="A68:AD68"/>
    <mergeCell ref="A70:B70"/>
    <mergeCell ref="A73:B73"/>
    <mergeCell ref="A76:B76"/>
    <mergeCell ref="A77:B77"/>
    <mergeCell ref="A80:B80"/>
    <mergeCell ref="A81:B81"/>
    <mergeCell ref="A86:B86"/>
    <mergeCell ref="A101:AD101"/>
    <mergeCell ref="A103:B103"/>
    <mergeCell ref="A106:B106"/>
    <mergeCell ref="A109:B109"/>
    <mergeCell ref="A110:B110"/>
    <mergeCell ref="A113:B113"/>
    <mergeCell ref="A114:B114"/>
    <mergeCell ref="A119:B119"/>
    <mergeCell ref="A134:AD134"/>
    <mergeCell ref="A147:B147"/>
    <mergeCell ref="A152:B152"/>
    <mergeCell ref="A136:B136"/>
    <mergeCell ref="A139:B139"/>
    <mergeCell ref="A142:B142"/>
    <mergeCell ref="A143:B143"/>
    <mergeCell ref="A146:B1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zoomScale="59" zoomScaleNormal="59" workbookViewId="0">
      <selection activeCell="L17" sqref="L17"/>
    </sheetView>
  </sheetViews>
  <sheetFormatPr defaultRowHeight="15" outlineLevelRow="1" x14ac:dyDescent="0.25"/>
  <cols>
    <col min="2" max="2" width="41.5703125" style="233" customWidth="1"/>
    <col min="3" max="3" width="33.5703125" style="233" customWidth="1"/>
    <col min="4" max="4" width="14.140625" style="227" customWidth="1"/>
    <col min="5" max="5" width="15.7109375" style="227" customWidth="1"/>
    <col min="6" max="6" width="20.7109375" style="227" customWidth="1"/>
    <col min="7" max="9" width="15.7109375" style="227" customWidth="1"/>
    <col min="11" max="11" width="22.42578125" customWidth="1"/>
  </cols>
  <sheetData>
    <row r="1" spans="1:13" ht="45" customHeight="1" x14ac:dyDescent="0.25">
      <c r="A1" s="152" t="s">
        <v>122</v>
      </c>
      <c r="B1" s="228"/>
      <c r="C1" s="229"/>
      <c r="D1" s="230"/>
      <c r="E1" s="230" t="s">
        <v>0</v>
      </c>
      <c r="F1" s="230" t="s">
        <v>123</v>
      </c>
      <c r="G1" s="230" t="s">
        <v>124</v>
      </c>
      <c r="H1" s="230" t="s">
        <v>14</v>
      </c>
      <c r="I1" s="230" t="s">
        <v>125</v>
      </c>
    </row>
    <row r="2" spans="1:13" ht="23.25" customHeight="1" x14ac:dyDescent="0.25">
      <c r="A2" s="152"/>
      <c r="B2" s="228"/>
      <c r="C2" s="229"/>
      <c r="D2" s="231" t="s">
        <v>13</v>
      </c>
      <c r="E2" s="230"/>
      <c r="F2" s="230"/>
      <c r="G2" s="230"/>
      <c r="H2" s="230"/>
      <c r="I2" s="230"/>
    </row>
    <row r="3" spans="1:13" ht="18.75" collapsed="1" x14ac:dyDescent="0.3">
      <c r="A3" s="225">
        <v>1</v>
      </c>
      <c r="B3" s="315" t="s">
        <v>130</v>
      </c>
      <c r="C3" s="315"/>
    </row>
    <row r="4" spans="1:13" ht="18.75" outlineLevel="1" x14ac:dyDescent="0.3">
      <c r="A4" s="225"/>
      <c r="B4" s="316" t="s">
        <v>10</v>
      </c>
      <c r="C4" s="316"/>
      <c r="K4" t="s">
        <v>132</v>
      </c>
      <c r="L4" s="264">
        <v>0.1</v>
      </c>
    </row>
    <row r="5" spans="1:13" ht="18.75" outlineLevel="1" x14ac:dyDescent="0.3">
      <c r="A5" s="225"/>
      <c r="B5" s="235" t="s">
        <v>126</v>
      </c>
    </row>
    <row r="6" spans="1:13" ht="18.75" outlineLevel="1" x14ac:dyDescent="0.3">
      <c r="A6" s="225"/>
      <c r="B6" s="233" t="s">
        <v>11</v>
      </c>
      <c r="D6" s="232" t="s">
        <v>12</v>
      </c>
      <c r="E6" s="234">
        <f>27361</f>
        <v>27361</v>
      </c>
      <c r="F6" s="234">
        <f>27361</f>
        <v>27361</v>
      </c>
      <c r="G6" s="234">
        <f>27361</f>
        <v>27361</v>
      </c>
      <c r="H6" s="234">
        <f>27361</f>
        <v>27361</v>
      </c>
      <c r="I6" s="234">
        <f>27361</f>
        <v>27361</v>
      </c>
    </row>
    <row r="7" spans="1:13" ht="18.75" outlineLevel="1" x14ac:dyDescent="0.3">
      <c r="A7" s="225"/>
      <c r="B7" s="233" t="s">
        <v>131</v>
      </c>
      <c r="D7" s="232" t="s">
        <v>12</v>
      </c>
      <c r="E7" s="234">
        <f>E6*$L$4</f>
        <v>2736.1000000000004</v>
      </c>
      <c r="F7" s="234">
        <f t="shared" ref="F7:I7" si="0">F6*$L$4</f>
        <v>2736.1000000000004</v>
      </c>
      <c r="G7" s="234">
        <f t="shared" si="0"/>
        <v>2736.1000000000004</v>
      </c>
      <c r="H7" s="234">
        <f t="shared" si="0"/>
        <v>2736.1000000000004</v>
      </c>
      <c r="I7" s="234">
        <f t="shared" si="0"/>
        <v>2736.1000000000004</v>
      </c>
    </row>
    <row r="8" spans="1:13" ht="18.75" outlineLevel="1" x14ac:dyDescent="0.3">
      <c r="A8" s="225"/>
      <c r="D8" s="232"/>
      <c r="E8" s="234"/>
      <c r="F8" s="234"/>
      <c r="G8" s="234"/>
      <c r="H8" s="234"/>
      <c r="I8" s="234"/>
    </row>
    <row r="9" spans="1:13" ht="18.75" outlineLevel="1" x14ac:dyDescent="0.3">
      <c r="A9" s="225"/>
      <c r="B9" s="235" t="s">
        <v>151</v>
      </c>
      <c r="D9" s="234"/>
      <c r="E9" s="234"/>
      <c r="F9" s="234"/>
      <c r="G9" s="234"/>
      <c r="H9" s="234"/>
      <c r="I9" s="234"/>
      <c r="K9" t="s">
        <v>155</v>
      </c>
      <c r="L9">
        <v>27</v>
      </c>
      <c r="M9" t="s">
        <v>156</v>
      </c>
    </row>
    <row r="10" spans="1:13" ht="18.75" outlineLevel="1" x14ac:dyDescent="0.3">
      <c r="A10" s="225"/>
      <c r="B10" s="235"/>
      <c r="D10" s="232" t="s">
        <v>12</v>
      </c>
      <c r="E10" s="234">
        <f>$L$9*$L$10*$L$11</f>
        <v>3240</v>
      </c>
      <c r="F10" s="234">
        <f t="shared" ref="F10:I10" si="1">$L$9*$L$10*$L$11</f>
        <v>3240</v>
      </c>
      <c r="G10" s="234">
        <f t="shared" si="1"/>
        <v>3240</v>
      </c>
      <c r="H10" s="234">
        <f t="shared" si="1"/>
        <v>3240</v>
      </c>
      <c r="I10" s="234">
        <f t="shared" si="1"/>
        <v>3240</v>
      </c>
      <c r="K10" t="s">
        <v>158</v>
      </c>
      <c r="L10">
        <v>12</v>
      </c>
    </row>
    <row r="11" spans="1:13" ht="18.75" outlineLevel="1" x14ac:dyDescent="0.3">
      <c r="A11" s="225"/>
      <c r="D11" s="232"/>
      <c r="E11" s="234"/>
      <c r="F11" s="234"/>
      <c r="G11" s="234"/>
      <c r="H11" s="234"/>
      <c r="I11" s="234"/>
      <c r="K11" t="s">
        <v>157</v>
      </c>
      <c r="L11">
        <v>10</v>
      </c>
    </row>
    <row r="12" spans="1:13" ht="18.75" outlineLevel="1" x14ac:dyDescent="0.3">
      <c r="A12" s="225"/>
      <c r="B12" s="235" t="s">
        <v>149</v>
      </c>
    </row>
    <row r="13" spans="1:13" ht="18.75" outlineLevel="1" x14ac:dyDescent="0.3">
      <c r="A13" s="225"/>
      <c r="B13" s="233" t="s">
        <v>172</v>
      </c>
      <c r="D13" s="232" t="s">
        <v>173</v>
      </c>
      <c r="E13" s="253">
        <f>$L$13*$L$16</f>
        <v>9344</v>
      </c>
      <c r="F13" s="253">
        <f t="shared" ref="F13:I13" si="2">$L$13*$L$16</f>
        <v>9344</v>
      </c>
      <c r="G13" s="253">
        <f t="shared" si="2"/>
        <v>9344</v>
      </c>
      <c r="H13" s="253">
        <f t="shared" si="2"/>
        <v>9344</v>
      </c>
      <c r="I13" s="253">
        <f t="shared" si="2"/>
        <v>9344</v>
      </c>
      <c r="K13" t="s">
        <v>133</v>
      </c>
      <c r="L13">
        <v>11680</v>
      </c>
    </row>
    <row r="14" spans="1:13" ht="18.75" outlineLevel="1" x14ac:dyDescent="0.3">
      <c r="A14" s="225"/>
      <c r="B14" s="226" t="s">
        <v>36</v>
      </c>
      <c r="D14" s="232" t="s">
        <v>173</v>
      </c>
      <c r="E14" s="294">
        <f>$L$13*$L$14</f>
        <v>3243.5360000000001</v>
      </c>
      <c r="F14" s="294">
        <f t="shared" ref="F14:H14" si="3">$L$13*$L$14</f>
        <v>3243.5360000000001</v>
      </c>
      <c r="G14" s="294">
        <f t="shared" si="3"/>
        <v>3243.5360000000001</v>
      </c>
      <c r="H14" s="294">
        <f t="shared" si="3"/>
        <v>3243.5360000000001</v>
      </c>
      <c r="I14" s="294">
        <f>$L$13*$L$14</f>
        <v>3243.5360000000001</v>
      </c>
      <c r="K14" t="s">
        <v>180</v>
      </c>
      <c r="L14">
        <v>0.2777</v>
      </c>
    </row>
    <row r="15" spans="1:13" ht="18.75" customHeight="1" x14ac:dyDescent="0.25">
      <c r="E15" s="78"/>
      <c r="F15" s="78"/>
      <c r="G15" s="78"/>
      <c r="H15" s="78"/>
      <c r="I15" s="78"/>
      <c r="K15" t="s">
        <v>179</v>
      </c>
      <c r="L15">
        <v>1.232E-3</v>
      </c>
    </row>
    <row r="16" spans="1:13" ht="18.75" customHeight="1" x14ac:dyDescent="0.25">
      <c r="E16" s="78"/>
      <c r="F16" s="78"/>
      <c r="G16" s="78"/>
      <c r="H16" s="78"/>
      <c r="I16" s="78"/>
      <c r="K16" t="s">
        <v>181</v>
      </c>
      <c r="L16">
        <v>0.8</v>
      </c>
    </row>
    <row r="17" spans="5:9" ht="18.75" customHeight="1" x14ac:dyDescent="0.25">
      <c r="E17" s="78"/>
      <c r="F17" s="78"/>
      <c r="G17" s="78"/>
      <c r="H17" s="78"/>
      <c r="I17" s="78"/>
    </row>
    <row r="18" spans="5:9" ht="18.75" customHeight="1" x14ac:dyDescent="0.25"/>
    <row r="19" spans="5:9" ht="18.75" customHeight="1" x14ac:dyDescent="0.25"/>
    <row r="20" spans="5:9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53" activePane="bottomLeft" state="frozen"/>
      <selection pane="bottomLeft" activeCell="D43" sqref="D43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8" t="s">
        <v>130</v>
      </c>
      <c r="B1" s="318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ht="14.25" customHeight="1" x14ac:dyDescent="0.25"/>
    <row r="3" spans="1:31" x14ac:dyDescent="0.25">
      <c r="A3" s="317" t="s">
        <v>148</v>
      </c>
      <c r="B3" s="317"/>
      <c r="C3" s="317"/>
      <c r="D3" s="243">
        <v>1.81</v>
      </c>
    </row>
    <row r="4" spans="1:31" x14ac:dyDescent="0.25">
      <c r="A4" s="245" t="s">
        <v>0</v>
      </c>
    </row>
    <row r="5" spans="1:31" x14ac:dyDescent="0.25">
      <c r="A5" s="4" t="s">
        <v>127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128</v>
      </c>
      <c r="E6" s="242">
        <f>'Minigrids - 1 item'!C20*$D$3</f>
        <v>0</v>
      </c>
      <c r="F6" s="242">
        <f>'Minigrids - 1 item'!D20*$D$3</f>
        <v>11041.839840000001</v>
      </c>
      <c r="G6" s="242">
        <f>'Minigrids - 1 item'!E20*$D$3</f>
        <v>11041.839840000001</v>
      </c>
      <c r="H6" s="242">
        <f>'Minigrids - 1 item'!F20*$D$3</f>
        <v>11041.839840000001</v>
      </c>
      <c r="I6" s="242">
        <f>'Minigrids - 1 item'!G20*$D$3</f>
        <v>11041.839840000001</v>
      </c>
      <c r="J6" s="242">
        <f>'Minigrids - 1 item'!H20*$D$3</f>
        <v>11041.839840000001</v>
      </c>
      <c r="K6" s="242">
        <f>'Minigrids - 1 item'!I20*$D$3</f>
        <v>11041.839840000001</v>
      </c>
      <c r="L6" s="242">
        <f>'Minigrids - 1 item'!J20*$D$3</f>
        <v>11041.839840000001</v>
      </c>
      <c r="M6" s="242">
        <f>'Minigrids - 1 item'!K20*$D$3</f>
        <v>11041.839840000001</v>
      </c>
      <c r="N6" s="242">
        <f>'Minigrids - 1 item'!L20*$D$3</f>
        <v>11041.839840000001</v>
      </c>
      <c r="O6" s="242">
        <f>'Minigrids - 1 item'!M20*$D$3</f>
        <v>11041.839840000001</v>
      </c>
      <c r="P6" s="242">
        <f>'Minigrids - 1 item'!N20*$D$3</f>
        <v>11041.839840000001</v>
      </c>
      <c r="Q6" s="242">
        <f>'Minigrids - 1 item'!O20*$D$3</f>
        <v>11041.839840000001</v>
      </c>
      <c r="R6" s="242">
        <f>'Minigrids - 1 item'!P20*$D$3</f>
        <v>11041.839840000001</v>
      </c>
      <c r="S6" s="242">
        <f>'Minigrids - 1 item'!Q20*$D$3</f>
        <v>11041.839840000001</v>
      </c>
      <c r="T6" s="242">
        <f>'Minigrids - 1 item'!R20*$D$3</f>
        <v>11041.839840000001</v>
      </c>
      <c r="U6" s="242">
        <f>'Minigrids - 1 item'!S20*$D$3</f>
        <v>11041.839840000001</v>
      </c>
      <c r="V6" s="242">
        <f>'Minigrids - 1 item'!T20*$D$3</f>
        <v>11041.839840000001</v>
      </c>
      <c r="W6" s="242">
        <f>'Minigrids - 1 item'!U20*$D$3</f>
        <v>11041.839840000001</v>
      </c>
      <c r="X6" s="242">
        <f>'Minigrids - 1 item'!V20*$D$3</f>
        <v>11041.839840000001</v>
      </c>
      <c r="Y6" s="242">
        <f>'Minigrids - 1 item'!W20*$D$3</f>
        <v>11041.839840000001</v>
      </c>
      <c r="Z6" s="242">
        <f>'Minigrids - 1 item'!X20*$D$3</f>
        <v>11041.839840000001</v>
      </c>
      <c r="AA6" s="242">
        <f>'Minigrids - 1 item'!Y20*$D$3</f>
        <v>11041.839840000001</v>
      </c>
      <c r="AB6" s="242">
        <f>'Minigrids - 1 item'!Z20*$D$3</f>
        <v>11041.839840000001</v>
      </c>
      <c r="AC6" s="242">
        <f>'Minigrids - 1 item'!AA20*$D$3</f>
        <v>11041.839840000001</v>
      </c>
      <c r="AD6" s="242">
        <f>'Minigrids - 1 item'!AB20*$D$3</f>
        <v>11041.839840000001</v>
      </c>
      <c r="AE6" s="4" t="s">
        <v>12</v>
      </c>
    </row>
    <row r="7" spans="1:31" x14ac:dyDescent="0.25">
      <c r="A7" s="4" t="s">
        <v>129</v>
      </c>
      <c r="E7" s="242">
        <f>E6-E5</f>
        <v>-27361</v>
      </c>
      <c r="F7" s="242">
        <f>F6-F5</f>
        <v>8305.7398400000002</v>
      </c>
      <c r="G7" s="242">
        <f t="shared" ref="G7:X7" si="0">G6-G5</f>
        <v>8305.7398400000002</v>
      </c>
      <c r="H7" s="242">
        <f t="shared" si="0"/>
        <v>8305.7398400000002</v>
      </c>
      <c r="I7" s="242">
        <f t="shared" si="0"/>
        <v>8305.7398400000002</v>
      </c>
      <c r="J7" s="242">
        <f t="shared" si="0"/>
        <v>8305.7398400000002</v>
      </c>
      <c r="K7" s="242">
        <f t="shared" si="0"/>
        <v>8305.7398400000002</v>
      </c>
      <c r="L7" s="242">
        <f t="shared" si="0"/>
        <v>8305.7398400000002</v>
      </c>
      <c r="M7" s="242">
        <f t="shared" si="0"/>
        <v>8305.7398400000002</v>
      </c>
      <c r="N7" s="242">
        <f t="shared" si="0"/>
        <v>8305.7398400000002</v>
      </c>
      <c r="O7" s="242">
        <f t="shared" si="0"/>
        <v>8305.7398400000002</v>
      </c>
      <c r="P7" s="242">
        <f t="shared" si="0"/>
        <v>8305.7398400000002</v>
      </c>
      <c r="Q7" s="242">
        <f t="shared" si="0"/>
        <v>8305.7398400000002</v>
      </c>
      <c r="R7" s="242">
        <f t="shared" si="0"/>
        <v>8305.7398400000002</v>
      </c>
      <c r="S7" s="242">
        <f t="shared" si="0"/>
        <v>8305.7398400000002</v>
      </c>
      <c r="T7" s="242">
        <f t="shared" si="0"/>
        <v>8305.7398400000002</v>
      </c>
      <c r="U7" s="242">
        <f t="shared" si="0"/>
        <v>8305.7398400000002</v>
      </c>
      <c r="V7" s="242">
        <f t="shared" si="0"/>
        <v>8305.7398400000002</v>
      </c>
      <c r="W7" s="242">
        <f t="shared" si="0"/>
        <v>8305.7398400000002</v>
      </c>
      <c r="X7" s="242">
        <f t="shared" si="0"/>
        <v>8305.7398400000002</v>
      </c>
      <c r="Y7" s="242">
        <f t="shared" ref="Y7:AD7" si="1">Y6-Y5</f>
        <v>8305.7398400000002</v>
      </c>
      <c r="Z7" s="242">
        <f t="shared" si="1"/>
        <v>8305.7398400000002</v>
      </c>
      <c r="AA7" s="242">
        <f t="shared" si="1"/>
        <v>8305.7398400000002</v>
      </c>
      <c r="AB7" s="242">
        <f t="shared" si="1"/>
        <v>8305.7398400000002</v>
      </c>
      <c r="AC7" s="242">
        <f t="shared" si="1"/>
        <v>8305.7398400000002</v>
      </c>
      <c r="AD7" s="242">
        <f t="shared" si="1"/>
        <v>8305.7398400000002</v>
      </c>
      <c r="AE7" s="4" t="s">
        <v>12</v>
      </c>
    </row>
    <row r="9" spans="1:31" x14ac:dyDescent="0.25">
      <c r="A9" s="4" t="s">
        <v>84</v>
      </c>
      <c r="C9" s="12">
        <f>XNPV(B$11,E7:AD7,$E$1:$AD$1)</f>
        <v>89664.346359761548</v>
      </c>
    </row>
    <row r="10" spans="1:31" x14ac:dyDescent="0.25">
      <c r="A10" s="4" t="s">
        <v>83</v>
      </c>
      <c r="C10" s="247">
        <f>XIRR(E7:AD7,$E$1:$AD$1,0.1)</f>
        <v>0.30300498604774484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17" t="s">
        <v>148</v>
      </c>
      <c r="B13" s="317"/>
      <c r="C13" s="317"/>
      <c r="D13" s="243">
        <v>2.1800000000000002</v>
      </c>
    </row>
    <row r="14" spans="1:31" x14ac:dyDescent="0.25">
      <c r="A14" s="245" t="s">
        <v>123</v>
      </c>
    </row>
    <row r="15" spans="1:31" x14ac:dyDescent="0.25">
      <c r="A15" s="4" t="s">
        <v>127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128</v>
      </c>
      <c r="E16" s="57">
        <f>'Minigrids - 1 item'!C53*$D$13</f>
        <v>0</v>
      </c>
      <c r="F16" s="57">
        <f>'Minigrids - 1 item'!D53*$D$13</f>
        <v>13299.01152</v>
      </c>
      <c r="G16" s="57">
        <f>'Minigrids - 1 item'!E53*$D$13</f>
        <v>13299.01152</v>
      </c>
      <c r="H16" s="57">
        <f>'Minigrids - 1 item'!F53*$D$13</f>
        <v>13299.01152</v>
      </c>
      <c r="I16" s="57">
        <f>'Minigrids - 1 item'!G53*$D$13</f>
        <v>13299.01152</v>
      </c>
      <c r="J16" s="57">
        <f>'Minigrids - 1 item'!H53*$D$13</f>
        <v>13299.01152</v>
      </c>
      <c r="K16" s="57">
        <f>'Minigrids - 1 item'!I53*$D$13</f>
        <v>13299.01152</v>
      </c>
      <c r="L16" s="57">
        <f>'Minigrids - 1 item'!J53*$D$13</f>
        <v>13299.01152</v>
      </c>
      <c r="M16" s="57">
        <f>'Minigrids - 1 item'!K53*$D$13</f>
        <v>13299.01152</v>
      </c>
      <c r="N16" s="57">
        <f>'Minigrids - 1 item'!L53*$D$13</f>
        <v>13299.01152</v>
      </c>
      <c r="O16" s="57">
        <f>'Minigrids - 1 item'!M53*$D$13</f>
        <v>13299.01152</v>
      </c>
      <c r="P16" s="57">
        <f>'Minigrids - 1 item'!N53*$D$13</f>
        <v>13299.01152</v>
      </c>
      <c r="Q16" s="57">
        <f>'Minigrids - 1 item'!O53*$D$13</f>
        <v>13299.01152</v>
      </c>
      <c r="R16" s="57">
        <f>'Minigrids - 1 item'!P53*$D$13</f>
        <v>13299.01152</v>
      </c>
      <c r="S16" s="57">
        <f>'Minigrids - 1 item'!Q53*$D$13</f>
        <v>13299.01152</v>
      </c>
      <c r="T16" s="57">
        <f>'Minigrids - 1 item'!R53*$D$13</f>
        <v>13299.01152</v>
      </c>
      <c r="U16" s="57">
        <f>'Minigrids - 1 item'!S53*$D$13</f>
        <v>13299.01152</v>
      </c>
      <c r="V16" s="57">
        <f>'Minigrids - 1 item'!T53*$D$13</f>
        <v>13299.01152</v>
      </c>
      <c r="W16" s="57">
        <f>'Minigrids - 1 item'!U53*$D$13</f>
        <v>13299.01152</v>
      </c>
      <c r="X16" s="57">
        <f>'Minigrids - 1 item'!V53*$D$13</f>
        <v>13299.01152</v>
      </c>
      <c r="Y16" s="57">
        <f>'Minigrids - 1 item'!W53*$D$13</f>
        <v>13299.01152</v>
      </c>
      <c r="Z16" s="57">
        <f>'Minigrids - 1 item'!X53*$D$13</f>
        <v>13299.01152</v>
      </c>
      <c r="AA16" s="57">
        <f>'Minigrids - 1 item'!Y53*$D$13</f>
        <v>13299.01152</v>
      </c>
      <c r="AB16" s="57">
        <f>'Minigrids - 1 item'!Z53*$D$13</f>
        <v>13299.01152</v>
      </c>
      <c r="AC16" s="57">
        <f>'Minigrids - 1 item'!AA53*$D$13</f>
        <v>13299.01152</v>
      </c>
      <c r="AD16" s="57">
        <f>'Minigrids - 1 item'!AB53*$D$13</f>
        <v>13299.01152</v>
      </c>
      <c r="AE16" s="4" t="s">
        <v>12</v>
      </c>
    </row>
    <row r="17" spans="1:31" x14ac:dyDescent="0.25">
      <c r="A17" s="4" t="s">
        <v>129</v>
      </c>
      <c r="E17" s="57">
        <f>E16-E15</f>
        <v>-27361</v>
      </c>
      <c r="F17" s="57">
        <f t="shared" ref="F17:X17" si="2">F16-F15</f>
        <v>10562.91152</v>
      </c>
      <c r="G17" s="57">
        <f t="shared" si="2"/>
        <v>10562.91152</v>
      </c>
      <c r="H17" s="57">
        <f t="shared" si="2"/>
        <v>10562.91152</v>
      </c>
      <c r="I17" s="57">
        <f t="shared" si="2"/>
        <v>10562.91152</v>
      </c>
      <c r="J17" s="57">
        <f t="shared" si="2"/>
        <v>10562.91152</v>
      </c>
      <c r="K17" s="57">
        <f t="shared" si="2"/>
        <v>10562.91152</v>
      </c>
      <c r="L17" s="57">
        <f t="shared" si="2"/>
        <v>10562.91152</v>
      </c>
      <c r="M17" s="57">
        <f t="shared" si="2"/>
        <v>10562.91152</v>
      </c>
      <c r="N17" s="57">
        <f t="shared" si="2"/>
        <v>10562.91152</v>
      </c>
      <c r="O17" s="57">
        <f t="shared" si="2"/>
        <v>10562.91152</v>
      </c>
      <c r="P17" s="57">
        <f t="shared" si="2"/>
        <v>10562.91152</v>
      </c>
      <c r="Q17" s="57">
        <f t="shared" si="2"/>
        <v>10562.91152</v>
      </c>
      <c r="R17" s="57">
        <f t="shared" si="2"/>
        <v>10562.91152</v>
      </c>
      <c r="S17" s="57">
        <f t="shared" si="2"/>
        <v>10562.91152</v>
      </c>
      <c r="T17" s="57">
        <f t="shared" si="2"/>
        <v>10562.91152</v>
      </c>
      <c r="U17" s="57">
        <f t="shared" si="2"/>
        <v>10562.91152</v>
      </c>
      <c r="V17" s="57">
        <f t="shared" si="2"/>
        <v>10562.91152</v>
      </c>
      <c r="W17" s="57">
        <f t="shared" si="2"/>
        <v>10562.91152</v>
      </c>
      <c r="X17" s="57">
        <f t="shared" si="2"/>
        <v>10562.91152</v>
      </c>
      <c r="Y17" s="57">
        <f t="shared" ref="Y17:AD17" si="3">Y16-Y15</f>
        <v>10562.91152</v>
      </c>
      <c r="Z17" s="57">
        <f t="shared" si="3"/>
        <v>10562.91152</v>
      </c>
      <c r="AA17" s="57">
        <f t="shared" si="3"/>
        <v>10562.91152</v>
      </c>
      <c r="AB17" s="57">
        <f t="shared" si="3"/>
        <v>10562.91152</v>
      </c>
      <c r="AC17" s="57">
        <f t="shared" si="3"/>
        <v>10562.91152</v>
      </c>
      <c r="AD17" s="57">
        <f t="shared" si="3"/>
        <v>10562.91152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72283.137773022609</v>
      </c>
    </row>
    <row r="20" spans="1:31" x14ac:dyDescent="0.25">
      <c r="A20" s="4" t="s">
        <v>83</v>
      </c>
      <c r="C20" s="247">
        <f>XIRR(E17:AD17,$E$1:$AD$1,0.1)</f>
        <v>0.38576934933662421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17" t="s">
        <v>148</v>
      </c>
      <c r="B23" s="317"/>
      <c r="C23" s="317"/>
      <c r="D23" s="243">
        <v>1.73</v>
      </c>
    </row>
    <row r="24" spans="1:31" x14ac:dyDescent="0.25">
      <c r="A24" s="245" t="s">
        <v>124</v>
      </c>
    </row>
    <row r="25" spans="1:31" x14ac:dyDescent="0.25">
      <c r="A25" s="4" t="s">
        <v>127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128</v>
      </c>
      <c r="E26" s="57">
        <f>'Minigrids - 1 item'!C86*$D$23</f>
        <v>0</v>
      </c>
      <c r="F26" s="57">
        <f>'Minigrids - 1 item'!D86*$D$23</f>
        <v>10553.80272</v>
      </c>
      <c r="G26" s="57">
        <f>'Minigrids - 1 item'!E86*$D$23</f>
        <v>10553.80272</v>
      </c>
      <c r="H26" s="57">
        <f>'Minigrids - 1 item'!F86*$D$23</f>
        <v>10553.80272</v>
      </c>
      <c r="I26" s="57">
        <f>'Minigrids - 1 item'!G86*$D$23</f>
        <v>10553.80272</v>
      </c>
      <c r="J26" s="57">
        <f>'Minigrids - 1 item'!H86*$D$23</f>
        <v>10553.80272</v>
      </c>
      <c r="K26" s="57">
        <f>'Minigrids - 1 item'!I86*$D$23</f>
        <v>10553.80272</v>
      </c>
      <c r="L26" s="57">
        <f>'Minigrids - 1 item'!J86*$D$23</f>
        <v>10553.80272</v>
      </c>
      <c r="M26" s="57">
        <f>'Minigrids - 1 item'!K86*$D$23</f>
        <v>10553.80272</v>
      </c>
      <c r="N26" s="57">
        <f>'Minigrids - 1 item'!L86*$D$23</f>
        <v>10553.80272</v>
      </c>
      <c r="O26" s="57">
        <f>'Minigrids - 1 item'!M86*$D$23</f>
        <v>10553.80272</v>
      </c>
      <c r="P26" s="57">
        <f>'Minigrids - 1 item'!N86*$D$23</f>
        <v>10553.80272</v>
      </c>
      <c r="Q26" s="57">
        <f>'Minigrids - 1 item'!O86*$D$23</f>
        <v>10553.80272</v>
      </c>
      <c r="R26" s="57">
        <f>'Minigrids - 1 item'!P86*$D$23</f>
        <v>10553.80272</v>
      </c>
      <c r="S26" s="57">
        <f>'Minigrids - 1 item'!Q86*$D$23</f>
        <v>10553.80272</v>
      </c>
      <c r="T26" s="57">
        <f>'Minigrids - 1 item'!R86*$D$23</f>
        <v>10553.80272</v>
      </c>
      <c r="U26" s="57">
        <f>'Minigrids - 1 item'!S86*$D$23</f>
        <v>10553.80272</v>
      </c>
      <c r="V26" s="57">
        <f>'Minigrids - 1 item'!T86*$D$23</f>
        <v>10553.80272</v>
      </c>
      <c r="W26" s="57">
        <f>'Minigrids - 1 item'!U86*$D$23</f>
        <v>10553.80272</v>
      </c>
      <c r="X26" s="57">
        <f>'Minigrids - 1 item'!V86*$D$23</f>
        <v>10553.80272</v>
      </c>
      <c r="Y26" s="57">
        <f>'Minigrids - 1 item'!W86*$D$23</f>
        <v>10553.80272</v>
      </c>
      <c r="Z26" s="57">
        <f>'Minigrids - 1 item'!X86*$D$23</f>
        <v>10553.80272</v>
      </c>
      <c r="AA26" s="57">
        <f>'Minigrids - 1 item'!Y86*$D$23</f>
        <v>10553.80272</v>
      </c>
      <c r="AB26" s="57">
        <f>'Minigrids - 1 item'!Z86*$D$23</f>
        <v>10553.80272</v>
      </c>
      <c r="AC26" s="57">
        <f>'Minigrids - 1 item'!AA86*$D$23</f>
        <v>10553.80272</v>
      </c>
      <c r="AD26" s="57">
        <f>'Minigrids - 1 item'!AB86*$D$23</f>
        <v>10553.80272</v>
      </c>
      <c r="AE26" s="4" t="s">
        <v>12</v>
      </c>
    </row>
    <row r="27" spans="1:31" x14ac:dyDescent="0.25">
      <c r="A27" s="4" t="s">
        <v>129</v>
      </c>
      <c r="E27" s="57">
        <f>E26-E25</f>
        <v>-27361</v>
      </c>
      <c r="F27" s="57">
        <f t="shared" ref="F27:X27" si="4">F26-F25</f>
        <v>7817.7027199999993</v>
      </c>
      <c r="G27" s="57">
        <f t="shared" si="4"/>
        <v>7817.7027199999993</v>
      </c>
      <c r="H27" s="57">
        <f t="shared" si="4"/>
        <v>7817.7027199999993</v>
      </c>
      <c r="I27" s="57">
        <f t="shared" si="4"/>
        <v>7817.7027199999993</v>
      </c>
      <c r="J27" s="57">
        <f t="shared" si="4"/>
        <v>7817.7027199999993</v>
      </c>
      <c r="K27" s="57">
        <f t="shared" si="4"/>
        <v>7817.7027199999993</v>
      </c>
      <c r="L27" s="57">
        <f t="shared" si="4"/>
        <v>7817.7027199999993</v>
      </c>
      <c r="M27" s="57">
        <f t="shared" si="4"/>
        <v>7817.7027199999993</v>
      </c>
      <c r="N27" s="57">
        <f t="shared" si="4"/>
        <v>7817.7027199999993</v>
      </c>
      <c r="O27" s="57">
        <f t="shared" si="4"/>
        <v>7817.7027199999993</v>
      </c>
      <c r="P27" s="57">
        <f t="shared" si="4"/>
        <v>7817.7027199999993</v>
      </c>
      <c r="Q27" s="57">
        <f t="shared" si="4"/>
        <v>7817.7027199999993</v>
      </c>
      <c r="R27" s="57">
        <f t="shared" si="4"/>
        <v>7817.7027199999993</v>
      </c>
      <c r="S27" s="57">
        <f t="shared" si="4"/>
        <v>7817.7027199999993</v>
      </c>
      <c r="T27" s="57">
        <f t="shared" si="4"/>
        <v>7817.7027199999993</v>
      </c>
      <c r="U27" s="57">
        <f t="shared" si="4"/>
        <v>7817.7027199999993</v>
      </c>
      <c r="V27" s="57">
        <f t="shared" si="4"/>
        <v>7817.7027199999993</v>
      </c>
      <c r="W27" s="57">
        <f t="shared" si="4"/>
        <v>7817.7027199999993</v>
      </c>
      <c r="X27" s="57">
        <f t="shared" si="4"/>
        <v>7817.7027199999993</v>
      </c>
      <c r="Y27" s="57">
        <f t="shared" ref="Y27:AD27" si="5">Y26-Y25</f>
        <v>7817.7027199999993</v>
      </c>
      <c r="Z27" s="57">
        <f t="shared" si="5"/>
        <v>7817.7027199999993</v>
      </c>
      <c r="AA27" s="57">
        <f t="shared" si="5"/>
        <v>7817.7027199999993</v>
      </c>
      <c r="AB27" s="57">
        <f t="shared" si="5"/>
        <v>7817.7027199999993</v>
      </c>
      <c r="AC27" s="57">
        <f t="shared" si="5"/>
        <v>7817.7027199999993</v>
      </c>
      <c r="AD27" s="57">
        <f t="shared" si="5"/>
        <v>7817.7027199999993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94736.629519190086</v>
      </c>
    </row>
    <row r="30" spans="1:31" x14ac:dyDescent="0.25">
      <c r="A30" s="4" t="s">
        <v>83</v>
      </c>
      <c r="C30" s="247">
        <f>XIRR(E27:AD27,$E$1:$AD$1,0.1)</f>
        <v>0.28504011034965526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17" t="s">
        <v>148</v>
      </c>
      <c r="B33" s="317"/>
      <c r="C33" s="317"/>
      <c r="D33" s="243">
        <v>1.73</v>
      </c>
    </row>
    <row r="34" spans="1:31" x14ac:dyDescent="0.25">
      <c r="A34" s="245" t="s">
        <v>14</v>
      </c>
    </row>
    <row r="35" spans="1:31" x14ac:dyDescent="0.25">
      <c r="A35" s="4" t="s">
        <v>127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128</v>
      </c>
      <c r="E36" s="57">
        <f>'Minigrids - 1 item'!C119*$D$33</f>
        <v>0</v>
      </c>
      <c r="F36" s="57">
        <f>'Minigrids - 1 item'!D119*$D$33</f>
        <v>10553.80272</v>
      </c>
      <c r="G36" s="57">
        <f>'Minigrids - 1 item'!E119*$D$33</f>
        <v>10553.80272</v>
      </c>
      <c r="H36" s="57">
        <f>'Minigrids - 1 item'!F119*$D$33</f>
        <v>10553.80272</v>
      </c>
      <c r="I36" s="57">
        <f>'Minigrids - 1 item'!G119*$D$33</f>
        <v>10553.80272</v>
      </c>
      <c r="J36" s="57">
        <f>'Minigrids - 1 item'!H119*$D$33</f>
        <v>10553.80272</v>
      </c>
      <c r="K36" s="57">
        <f>'Minigrids - 1 item'!I119*$D$33</f>
        <v>10553.80272</v>
      </c>
      <c r="L36" s="57">
        <f>'Minigrids - 1 item'!J119*$D$33</f>
        <v>10553.80272</v>
      </c>
      <c r="M36" s="57">
        <f>'Minigrids - 1 item'!K119*$D$33</f>
        <v>10553.80272</v>
      </c>
      <c r="N36" s="57">
        <f>'Minigrids - 1 item'!L119*$D$33</f>
        <v>10553.80272</v>
      </c>
      <c r="O36" s="57">
        <f>'Minigrids - 1 item'!M119*$D$33</f>
        <v>10553.80272</v>
      </c>
      <c r="P36" s="57">
        <f>'Minigrids - 1 item'!N119*$D$33</f>
        <v>10553.80272</v>
      </c>
      <c r="Q36" s="57">
        <f>'Minigrids - 1 item'!O119*$D$33</f>
        <v>10553.80272</v>
      </c>
      <c r="R36" s="57">
        <f>'Minigrids - 1 item'!P119*$D$33</f>
        <v>10553.80272</v>
      </c>
      <c r="S36" s="57">
        <f>'Minigrids - 1 item'!Q119*$D$33</f>
        <v>10553.80272</v>
      </c>
      <c r="T36" s="57">
        <f>'Minigrids - 1 item'!R119*$D$33</f>
        <v>10553.80272</v>
      </c>
      <c r="U36" s="57">
        <f>'Minigrids - 1 item'!S119*$D$33</f>
        <v>10553.80272</v>
      </c>
      <c r="V36" s="57">
        <f>'Minigrids - 1 item'!T119*$D$33</f>
        <v>10553.80272</v>
      </c>
      <c r="W36" s="57">
        <f>'Minigrids - 1 item'!U119*$D$33</f>
        <v>10553.80272</v>
      </c>
      <c r="X36" s="57">
        <f>'Minigrids - 1 item'!V119*$D$33</f>
        <v>10553.80272</v>
      </c>
      <c r="Y36" s="57">
        <f>'Minigrids - 1 item'!W119*$D$33</f>
        <v>10553.80272</v>
      </c>
      <c r="Z36" s="57">
        <f>'Minigrids - 1 item'!X119*$D$33</f>
        <v>10553.80272</v>
      </c>
      <c r="AA36" s="57">
        <f>'Minigrids - 1 item'!Y119*$D$33</f>
        <v>10553.80272</v>
      </c>
      <c r="AB36" s="57">
        <f>'Minigrids - 1 item'!Z119*$D$33</f>
        <v>10553.80272</v>
      </c>
      <c r="AC36" s="57">
        <f>'Minigrids - 1 item'!AA119*$D$33</f>
        <v>10553.80272</v>
      </c>
      <c r="AD36" s="57">
        <f>'Minigrids - 1 item'!AB119*$D$33</f>
        <v>10553.80272</v>
      </c>
      <c r="AE36" s="4" t="s">
        <v>12</v>
      </c>
    </row>
    <row r="37" spans="1:31" x14ac:dyDescent="0.25">
      <c r="A37" s="4" t="s">
        <v>129</v>
      </c>
      <c r="E37" s="57">
        <f>E36-E35</f>
        <v>-27361</v>
      </c>
      <c r="F37" s="57">
        <f t="shared" ref="F37:X37" si="6">F36-F35</f>
        <v>7817.7027199999993</v>
      </c>
      <c r="G37" s="57">
        <f t="shared" si="6"/>
        <v>7817.7027199999993</v>
      </c>
      <c r="H37" s="57">
        <f t="shared" si="6"/>
        <v>7817.7027199999993</v>
      </c>
      <c r="I37" s="57">
        <f t="shared" si="6"/>
        <v>7817.7027199999993</v>
      </c>
      <c r="J37" s="57">
        <f t="shared" si="6"/>
        <v>7817.7027199999993</v>
      </c>
      <c r="K37" s="57">
        <f t="shared" si="6"/>
        <v>7817.7027199999993</v>
      </c>
      <c r="L37" s="57">
        <f t="shared" si="6"/>
        <v>7817.7027199999993</v>
      </c>
      <c r="M37" s="57">
        <f t="shared" si="6"/>
        <v>7817.7027199999993</v>
      </c>
      <c r="N37" s="57">
        <f t="shared" si="6"/>
        <v>7817.7027199999993</v>
      </c>
      <c r="O37" s="57">
        <f t="shared" si="6"/>
        <v>7817.7027199999993</v>
      </c>
      <c r="P37" s="57">
        <f t="shared" si="6"/>
        <v>7817.7027199999993</v>
      </c>
      <c r="Q37" s="57">
        <f t="shared" si="6"/>
        <v>7817.7027199999993</v>
      </c>
      <c r="R37" s="57">
        <f t="shared" si="6"/>
        <v>7817.7027199999993</v>
      </c>
      <c r="S37" s="57">
        <f t="shared" si="6"/>
        <v>7817.7027199999993</v>
      </c>
      <c r="T37" s="57">
        <f t="shared" si="6"/>
        <v>7817.7027199999993</v>
      </c>
      <c r="U37" s="57">
        <f t="shared" si="6"/>
        <v>7817.7027199999993</v>
      </c>
      <c r="V37" s="57">
        <f t="shared" si="6"/>
        <v>7817.7027199999993</v>
      </c>
      <c r="W37" s="57">
        <f t="shared" si="6"/>
        <v>7817.7027199999993</v>
      </c>
      <c r="X37" s="57">
        <f t="shared" si="6"/>
        <v>7817.7027199999993</v>
      </c>
      <c r="Y37" s="57">
        <f t="shared" ref="Y37:AD37" si="7">Y36-Y35</f>
        <v>7817.7027199999993</v>
      </c>
      <c r="Z37" s="57">
        <f t="shared" si="7"/>
        <v>7817.7027199999993</v>
      </c>
      <c r="AA37" s="57">
        <f t="shared" si="7"/>
        <v>7817.7027199999993</v>
      </c>
      <c r="AB37" s="57">
        <f t="shared" si="7"/>
        <v>7817.7027199999993</v>
      </c>
      <c r="AC37" s="57">
        <f t="shared" si="7"/>
        <v>7817.7027199999993</v>
      </c>
      <c r="AD37" s="57">
        <f t="shared" si="7"/>
        <v>7817.7027199999993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94736.629519190086</v>
      </c>
    </row>
    <row r="40" spans="1:31" x14ac:dyDescent="0.25">
      <c r="A40" s="4" t="s">
        <v>83</v>
      </c>
      <c r="C40" s="247">
        <f>XIRR(E37:AD37,$E$1:$AD$1,0.1)</f>
        <v>0.28504011034965526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17" t="s">
        <v>148</v>
      </c>
      <c r="B43" s="317"/>
      <c r="C43" s="317"/>
      <c r="D43" s="243">
        <v>1.73</v>
      </c>
    </row>
    <row r="44" spans="1:31" x14ac:dyDescent="0.25">
      <c r="A44" s="245" t="s">
        <v>125</v>
      </c>
    </row>
    <row r="45" spans="1:31" x14ac:dyDescent="0.25">
      <c r="A45" s="4" t="s">
        <v>127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128</v>
      </c>
      <c r="E46" s="57">
        <f>'Minigrids - 1 item'!C152*$D$43</f>
        <v>0</v>
      </c>
      <c r="F46" s="57">
        <f>'Minigrids - 1 item'!D152*$D$43</f>
        <v>10553.80272</v>
      </c>
      <c r="G46" s="57">
        <f>'Minigrids - 1 item'!E152*$D$43</f>
        <v>10553.80272</v>
      </c>
      <c r="H46" s="57">
        <f>'Minigrids - 1 item'!F152*$D$43</f>
        <v>10553.80272</v>
      </c>
      <c r="I46" s="57">
        <f>'Minigrids - 1 item'!G152*$D$43</f>
        <v>10553.80272</v>
      </c>
      <c r="J46" s="57">
        <f>'Minigrids - 1 item'!H152*$D$43</f>
        <v>10553.80272</v>
      </c>
      <c r="K46" s="57">
        <f>'Minigrids - 1 item'!I152*$D$43</f>
        <v>10553.80272</v>
      </c>
      <c r="L46" s="57">
        <f>'Minigrids - 1 item'!J152*$D$43</f>
        <v>10553.80272</v>
      </c>
      <c r="M46" s="57">
        <f>'Minigrids - 1 item'!K152*$D$43</f>
        <v>10553.80272</v>
      </c>
      <c r="N46" s="57">
        <f>'Minigrids - 1 item'!L152*$D$43</f>
        <v>10553.80272</v>
      </c>
      <c r="O46" s="57">
        <f>'Minigrids - 1 item'!M152*$D$43</f>
        <v>10553.80272</v>
      </c>
      <c r="P46" s="57">
        <f>'Minigrids - 1 item'!N152*$D$43</f>
        <v>10553.80272</v>
      </c>
      <c r="Q46" s="57">
        <f>'Minigrids - 1 item'!O152*$D$43</f>
        <v>10553.80272</v>
      </c>
      <c r="R46" s="57">
        <f>'Minigrids - 1 item'!P152*$D$43</f>
        <v>10553.80272</v>
      </c>
      <c r="S46" s="57">
        <f>'Minigrids - 1 item'!Q152*$D$43</f>
        <v>10553.80272</v>
      </c>
      <c r="T46" s="57">
        <f>'Minigrids - 1 item'!R152*$D$43</f>
        <v>10553.80272</v>
      </c>
      <c r="U46" s="57">
        <f>'Minigrids - 1 item'!S152*$D$43</f>
        <v>10553.80272</v>
      </c>
      <c r="V46" s="57">
        <f>'Minigrids - 1 item'!T152*$D$43</f>
        <v>10553.80272</v>
      </c>
      <c r="W46" s="57">
        <f>'Minigrids - 1 item'!U152*$D$43</f>
        <v>10553.80272</v>
      </c>
      <c r="X46" s="57">
        <f>'Minigrids - 1 item'!V152*$D$43</f>
        <v>10553.80272</v>
      </c>
      <c r="Y46" s="57">
        <f>'Minigrids - 1 item'!W152*$D$43</f>
        <v>10553.80272</v>
      </c>
      <c r="Z46" s="57">
        <f>'Minigrids - 1 item'!X152*$D$43</f>
        <v>10553.80272</v>
      </c>
      <c r="AA46" s="57">
        <f>'Minigrids - 1 item'!Y152*$D$43</f>
        <v>10553.80272</v>
      </c>
      <c r="AB46" s="57">
        <f>'Minigrids - 1 item'!Z152*$D$43</f>
        <v>10553.80272</v>
      </c>
      <c r="AC46" s="57">
        <f>'Minigrids - 1 item'!AA152*$D$43</f>
        <v>10553.80272</v>
      </c>
      <c r="AD46" s="57">
        <f>'Minigrids - 1 item'!AB152*$D$43</f>
        <v>10553.80272</v>
      </c>
      <c r="AE46" s="4" t="s">
        <v>12</v>
      </c>
    </row>
    <row r="47" spans="1:31" x14ac:dyDescent="0.25">
      <c r="A47" s="4" t="s">
        <v>129</v>
      </c>
      <c r="E47" s="57">
        <f>E46-E45</f>
        <v>-27361</v>
      </c>
      <c r="F47" s="57">
        <f t="shared" ref="F47:X47" si="8">F46-F45</f>
        <v>7817.7027199999993</v>
      </c>
      <c r="G47" s="57">
        <f t="shared" si="8"/>
        <v>7817.7027199999993</v>
      </c>
      <c r="H47" s="57">
        <f t="shared" si="8"/>
        <v>7817.7027199999993</v>
      </c>
      <c r="I47" s="57">
        <f t="shared" si="8"/>
        <v>7817.7027199999993</v>
      </c>
      <c r="J47" s="57">
        <f t="shared" si="8"/>
        <v>7817.7027199999993</v>
      </c>
      <c r="K47" s="57">
        <f t="shared" si="8"/>
        <v>7817.7027199999993</v>
      </c>
      <c r="L47" s="57">
        <f t="shared" si="8"/>
        <v>7817.7027199999993</v>
      </c>
      <c r="M47" s="57">
        <f t="shared" si="8"/>
        <v>7817.7027199999993</v>
      </c>
      <c r="N47" s="57">
        <f t="shared" si="8"/>
        <v>7817.7027199999993</v>
      </c>
      <c r="O47" s="57">
        <f t="shared" si="8"/>
        <v>7817.7027199999993</v>
      </c>
      <c r="P47" s="57">
        <f t="shared" si="8"/>
        <v>7817.7027199999993</v>
      </c>
      <c r="Q47" s="57">
        <f t="shared" si="8"/>
        <v>7817.7027199999993</v>
      </c>
      <c r="R47" s="57">
        <f t="shared" si="8"/>
        <v>7817.7027199999993</v>
      </c>
      <c r="S47" s="57">
        <f t="shared" si="8"/>
        <v>7817.7027199999993</v>
      </c>
      <c r="T47" s="57">
        <f t="shared" si="8"/>
        <v>7817.7027199999993</v>
      </c>
      <c r="U47" s="57">
        <f t="shared" si="8"/>
        <v>7817.7027199999993</v>
      </c>
      <c r="V47" s="57">
        <f t="shared" si="8"/>
        <v>7817.7027199999993</v>
      </c>
      <c r="W47" s="57">
        <f t="shared" si="8"/>
        <v>7817.7027199999993</v>
      </c>
      <c r="X47" s="57">
        <f t="shared" si="8"/>
        <v>7817.7027199999993</v>
      </c>
      <c r="Y47" s="57">
        <f t="shared" ref="Y47:AD47" si="9">Y46-Y45</f>
        <v>7817.7027199999993</v>
      </c>
      <c r="Z47" s="57">
        <f t="shared" si="9"/>
        <v>7817.7027199999993</v>
      </c>
      <c r="AA47" s="57">
        <f t="shared" si="9"/>
        <v>7817.7027199999993</v>
      </c>
      <c r="AB47" s="57">
        <f t="shared" si="9"/>
        <v>7817.7027199999993</v>
      </c>
      <c r="AC47" s="57">
        <f t="shared" si="9"/>
        <v>7817.7027199999993</v>
      </c>
      <c r="AD47" s="57">
        <f t="shared" si="9"/>
        <v>7817.7027199999993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94736.629519190086</v>
      </c>
    </row>
    <row r="50" spans="1:3" x14ac:dyDescent="0.25">
      <c r="A50" s="4" t="s">
        <v>83</v>
      </c>
      <c r="C50" s="247">
        <f>XIRR(E47:AD47,$E$1:$AD$1,0.1)</f>
        <v>0.28504011034965526</v>
      </c>
    </row>
    <row r="51" spans="1:3" x14ac:dyDescent="0.25">
      <c r="A51" s="4" t="s">
        <v>79</v>
      </c>
      <c r="B51">
        <v>0.04</v>
      </c>
    </row>
    <row r="55" spans="1:3" x14ac:dyDescent="0.25">
      <c r="B55" s="240" t="s">
        <v>83</v>
      </c>
      <c r="C55" s="240" t="s">
        <v>84</v>
      </c>
    </row>
    <row r="56" spans="1:3" x14ac:dyDescent="0.25">
      <c r="A56" s="245" t="s">
        <v>0</v>
      </c>
      <c r="B56" s="248">
        <f>C10</f>
        <v>0.30300498604774484</v>
      </c>
      <c r="C56" s="52">
        <f>C9</f>
        <v>89664.346359761548</v>
      </c>
    </row>
    <row r="57" spans="1:3" x14ac:dyDescent="0.25">
      <c r="A57" s="245" t="s">
        <v>123</v>
      </c>
      <c r="B57" s="268">
        <f>C20</f>
        <v>0.38576934933662421</v>
      </c>
      <c r="C57" s="52">
        <f>C19</f>
        <v>72283.137773022609</v>
      </c>
    </row>
    <row r="58" spans="1:3" x14ac:dyDescent="0.25">
      <c r="A58" s="245" t="s">
        <v>124</v>
      </c>
      <c r="B58" s="248">
        <f>C30</f>
        <v>0.28504011034965526</v>
      </c>
      <c r="C58" s="52">
        <f>C29</f>
        <v>94736.629519190086</v>
      </c>
    </row>
    <row r="59" spans="1:3" x14ac:dyDescent="0.25">
      <c r="A59" s="245" t="s">
        <v>14</v>
      </c>
      <c r="B59" s="248">
        <f>C40</f>
        <v>0.28504011034965526</v>
      </c>
      <c r="C59" s="52">
        <f>C39</f>
        <v>94736.629519190086</v>
      </c>
    </row>
    <row r="60" spans="1:3" x14ac:dyDescent="0.25">
      <c r="A60" s="245" t="s">
        <v>125</v>
      </c>
      <c r="B60" s="248">
        <f>C50</f>
        <v>0.28504011034965526</v>
      </c>
      <c r="C60" s="52">
        <f>C49</f>
        <v>94736.629519190086</v>
      </c>
    </row>
    <row r="61" spans="1:3" x14ac:dyDescent="0.25">
      <c r="C61" s="249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2021-11-09T11:21:52Z</dcterms:modified>
</cp:coreProperties>
</file>