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"/>
    </mc:Choice>
  </mc:AlternateContent>
  <xr:revisionPtr revIDLastSave="0" documentId="13_ncr:1_{50FC66C0-2880-40E8-8C16-9AE7D83EEBF7}" xr6:coauthVersionLast="47" xr6:coauthVersionMax="47" xr10:uidLastSave="{00000000-0000-0000-0000-000000000000}"/>
  <bookViews>
    <workbookView xWindow="-120" yWindow="-120" windowWidth="20730" windowHeight="11160" firstSheet="1" activeTab="1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2" l="1"/>
  <c r="C65" i="2"/>
  <c r="C64" i="2"/>
  <c r="C66" i="32"/>
  <c r="C65" i="32"/>
  <c r="C64" i="32"/>
  <c r="C66" i="33"/>
  <c r="C65" i="33"/>
  <c r="C64" i="33"/>
  <c r="C66" i="34"/>
  <c r="C65" i="34"/>
  <c r="C64" i="34"/>
  <c r="C66" i="35"/>
  <c r="C64" i="35"/>
  <c r="B30" i="31"/>
  <c r="B29" i="31"/>
  <c r="B96" i="31"/>
  <c r="B63" i="31"/>
  <c r="B62" i="31"/>
  <c r="B129" i="31"/>
  <c r="B162" i="31"/>
  <c r="B95" i="31"/>
  <c r="B128" i="31"/>
  <c r="B161" i="31"/>
  <c r="D67" i="34"/>
  <c r="C67" i="34"/>
  <c r="D65" i="34"/>
  <c r="I13" i="1"/>
  <c r="H13" i="1"/>
  <c r="G13" i="1"/>
  <c r="F13" i="1"/>
  <c r="E13" i="1"/>
  <c r="E14" i="1"/>
  <c r="E12" i="38"/>
  <c r="AH31" i="35"/>
  <c r="AG31" i="35"/>
  <c r="AF31" i="35"/>
  <c r="AE31" i="35"/>
  <c r="AD31" i="35"/>
  <c r="AC31" i="35"/>
  <c r="AB31" i="35"/>
  <c r="AA31" i="35"/>
  <c r="Z31" i="35"/>
  <c r="Y31" i="35"/>
  <c r="X31" i="35"/>
  <c r="W31" i="35"/>
  <c r="V31" i="35"/>
  <c r="U31" i="35"/>
  <c r="T31" i="35"/>
  <c r="S31" i="35"/>
  <c r="R31" i="35"/>
  <c r="Q31" i="35"/>
  <c r="P31" i="35"/>
  <c r="O31" i="35"/>
  <c r="N31" i="35"/>
  <c r="M31" i="35"/>
  <c r="L31" i="35"/>
  <c r="K31" i="35"/>
  <c r="J31" i="35"/>
  <c r="I31" i="35"/>
  <c r="H31" i="35"/>
  <c r="G31" i="35"/>
  <c r="F31" i="35"/>
  <c r="E31" i="35"/>
  <c r="D31" i="35"/>
  <c r="AH31" i="34"/>
  <c r="AG31" i="34"/>
  <c r="AF31" i="34"/>
  <c r="AE31" i="34"/>
  <c r="AD31" i="34"/>
  <c r="AC31" i="34"/>
  <c r="AB31" i="34"/>
  <c r="AA31" i="34"/>
  <c r="Z31" i="34"/>
  <c r="Y31" i="34"/>
  <c r="X31" i="34"/>
  <c r="W31" i="34"/>
  <c r="V31" i="34"/>
  <c r="U31" i="34"/>
  <c r="T31" i="34"/>
  <c r="S31" i="34"/>
  <c r="R31" i="34"/>
  <c r="Q31" i="34"/>
  <c r="P31" i="34"/>
  <c r="O31" i="34"/>
  <c r="N31" i="34"/>
  <c r="M31" i="34"/>
  <c r="L31" i="34"/>
  <c r="K31" i="34"/>
  <c r="J31" i="34"/>
  <c r="I31" i="34"/>
  <c r="H31" i="34"/>
  <c r="G31" i="34"/>
  <c r="F31" i="34"/>
  <c r="E31" i="34"/>
  <c r="D31" i="34"/>
  <c r="AH31" i="33"/>
  <c r="AG31" i="33"/>
  <c r="AF31" i="33"/>
  <c r="AE31" i="33"/>
  <c r="AD31" i="33"/>
  <c r="AC31" i="33"/>
  <c r="AB31" i="33"/>
  <c r="AA31" i="33"/>
  <c r="Z31" i="33"/>
  <c r="Y31" i="33"/>
  <c r="X31" i="33"/>
  <c r="W31" i="33"/>
  <c r="V31" i="33"/>
  <c r="U31" i="33"/>
  <c r="T31" i="33"/>
  <c r="S31" i="33"/>
  <c r="R31" i="33"/>
  <c r="Q31" i="33"/>
  <c r="P31" i="33"/>
  <c r="O31" i="33"/>
  <c r="N31" i="33"/>
  <c r="M31" i="33"/>
  <c r="L31" i="33"/>
  <c r="K31" i="33"/>
  <c r="J31" i="33"/>
  <c r="I31" i="33"/>
  <c r="H31" i="33"/>
  <c r="G31" i="33"/>
  <c r="F31" i="33"/>
  <c r="E31" i="33"/>
  <c r="D31" i="33"/>
  <c r="AH31" i="32"/>
  <c r="AG31" i="32"/>
  <c r="AF31" i="32"/>
  <c r="AE31" i="32"/>
  <c r="AD31" i="32"/>
  <c r="AC31" i="32"/>
  <c r="AB31" i="32"/>
  <c r="AA31" i="32"/>
  <c r="Z31" i="32"/>
  <c r="Y31" i="32"/>
  <c r="X31" i="32"/>
  <c r="W31" i="32"/>
  <c r="V31" i="32"/>
  <c r="U31" i="32"/>
  <c r="T31" i="32"/>
  <c r="S31" i="32"/>
  <c r="R31" i="32"/>
  <c r="Q31" i="32"/>
  <c r="P31" i="32"/>
  <c r="O31" i="32"/>
  <c r="N31" i="32"/>
  <c r="M31" i="32"/>
  <c r="L31" i="32"/>
  <c r="K31" i="32"/>
  <c r="J31" i="32"/>
  <c r="I31" i="32"/>
  <c r="H31" i="32"/>
  <c r="G31" i="32"/>
  <c r="F31" i="32"/>
  <c r="E31" i="32"/>
  <c r="D31" i="3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D31" i="2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I14" i="1"/>
  <c r="E37" i="34"/>
  <c r="E34" i="34" s="1"/>
  <c r="F37" i="34"/>
  <c r="F34" i="34" s="1"/>
  <c r="G37" i="34"/>
  <c r="H37" i="34"/>
  <c r="H34" i="34" s="1"/>
  <c r="I37" i="34"/>
  <c r="I34" i="34" s="1"/>
  <c r="J37" i="34"/>
  <c r="J34" i="34" s="1"/>
  <c r="K37" i="34"/>
  <c r="K34" i="34" s="1"/>
  <c r="L37" i="34"/>
  <c r="L34" i="34" s="1"/>
  <c r="M37" i="34"/>
  <c r="M34" i="34" s="1"/>
  <c r="N37" i="34"/>
  <c r="N34" i="34" s="1"/>
  <c r="O37" i="34"/>
  <c r="P37" i="34"/>
  <c r="Q37" i="34"/>
  <c r="Q34" i="34" s="1"/>
  <c r="R37" i="34"/>
  <c r="R34" i="34" s="1"/>
  <c r="S37" i="34"/>
  <c r="S34" i="34" s="1"/>
  <c r="T37" i="34"/>
  <c r="T34" i="34" s="1"/>
  <c r="U37" i="34"/>
  <c r="U34" i="34" s="1"/>
  <c r="V37" i="34"/>
  <c r="W37" i="34"/>
  <c r="W34" i="34" s="1"/>
  <c r="X37" i="34"/>
  <c r="Y37" i="34"/>
  <c r="Z37" i="34"/>
  <c r="Z34" i="34" s="1"/>
  <c r="AA37" i="34"/>
  <c r="AA34" i="34" s="1"/>
  <c r="AB37" i="34"/>
  <c r="AB34" i="34" s="1"/>
  <c r="AC37" i="34"/>
  <c r="AC34" i="34" s="1"/>
  <c r="AD37" i="34"/>
  <c r="AD34" i="34" s="1"/>
  <c r="AE37" i="34"/>
  <c r="AE34" i="34" s="1"/>
  <c r="AF37" i="34"/>
  <c r="AG37" i="34"/>
  <c r="AG34" i="34" s="1"/>
  <c r="AH37" i="34"/>
  <c r="D37" i="34"/>
  <c r="D34" i="34" s="1"/>
  <c r="E37" i="33"/>
  <c r="E34" i="33" s="1"/>
  <c r="G37" i="33"/>
  <c r="G34" i="33" s="1"/>
  <c r="H37" i="33"/>
  <c r="I37" i="33"/>
  <c r="K37" i="33"/>
  <c r="K34" i="33" s="1"/>
  <c r="L37" i="33"/>
  <c r="L34" i="33" s="1"/>
  <c r="M37" i="33"/>
  <c r="O37" i="33"/>
  <c r="P37" i="33"/>
  <c r="P34" i="33" s="1"/>
  <c r="Q37" i="33"/>
  <c r="S37" i="33"/>
  <c r="S34" i="33" s="1"/>
  <c r="T37" i="33"/>
  <c r="T34" i="33" s="1"/>
  <c r="U37" i="33"/>
  <c r="W37" i="33"/>
  <c r="W34" i="33" s="1"/>
  <c r="X37" i="33"/>
  <c r="Y37" i="33"/>
  <c r="Y34" i="33" s="1"/>
  <c r="AA37" i="33"/>
  <c r="AA34" i="33" s="1"/>
  <c r="AB37" i="33"/>
  <c r="AB34" i="33" s="1"/>
  <c r="AC37" i="33"/>
  <c r="AE37" i="33"/>
  <c r="AE34" i="33" s="1"/>
  <c r="AF37" i="33"/>
  <c r="AG37" i="33"/>
  <c r="AG34" i="33" s="1"/>
  <c r="D37" i="33"/>
  <c r="D34" i="33" s="1"/>
  <c r="H37" i="32"/>
  <c r="H34" i="32" s="1"/>
  <c r="L37" i="32"/>
  <c r="L34" i="32" s="1"/>
  <c r="T37" i="32"/>
  <c r="T34" i="32" s="1"/>
  <c r="AB37" i="32"/>
  <c r="AB34" i="32" s="1"/>
  <c r="F37" i="2"/>
  <c r="J37" i="2"/>
  <c r="Z37" i="2"/>
  <c r="AD37" i="2"/>
  <c r="O34" i="33"/>
  <c r="AF34" i="34"/>
  <c r="X34" i="34"/>
  <c r="P34" i="34"/>
  <c r="O34" i="34"/>
  <c r="G34" i="34"/>
  <c r="L67" i="34" s="1"/>
  <c r="C34" i="2"/>
  <c r="C34" i="32"/>
  <c r="AF34" i="33"/>
  <c r="AC34" i="33"/>
  <c r="X34" i="33"/>
  <c r="U34" i="33"/>
  <c r="Q34" i="33"/>
  <c r="M34" i="33"/>
  <c r="I34" i="33"/>
  <c r="H34" i="33"/>
  <c r="C34" i="33"/>
  <c r="AH34" i="34"/>
  <c r="Y34" i="34"/>
  <c r="V34" i="34"/>
  <c r="C34" i="34"/>
  <c r="G37" i="35"/>
  <c r="G34" i="35" s="1"/>
  <c r="K37" i="35"/>
  <c r="K34" i="35" s="1"/>
  <c r="AA37" i="35"/>
  <c r="AA34" i="35" s="1"/>
  <c r="D37" i="35"/>
  <c r="D34" i="35" s="1"/>
  <c r="C152" i="31"/>
  <c r="C119" i="31"/>
  <c r="C86" i="31"/>
  <c r="C53" i="31"/>
  <c r="AB151" i="31"/>
  <c r="AA151" i="31"/>
  <c r="Z151" i="31"/>
  <c r="Y151" i="31"/>
  <c r="X151" i="31"/>
  <c r="W151" i="31"/>
  <c r="V151" i="31"/>
  <c r="U151" i="31"/>
  <c r="T151" i="31"/>
  <c r="S151" i="31"/>
  <c r="R151" i="31"/>
  <c r="Q151" i="31"/>
  <c r="P151" i="31"/>
  <c r="O151" i="31"/>
  <c r="N151" i="31"/>
  <c r="M151" i="31"/>
  <c r="L151" i="31"/>
  <c r="K151" i="31"/>
  <c r="J151" i="31"/>
  <c r="I151" i="31"/>
  <c r="H151" i="31"/>
  <c r="G151" i="31"/>
  <c r="F151" i="31"/>
  <c r="E151" i="31"/>
  <c r="D151" i="31"/>
  <c r="X150" i="31"/>
  <c r="X152" i="31" s="1"/>
  <c r="V150" i="31"/>
  <c r="N150" i="31"/>
  <c r="L150" i="31"/>
  <c r="L152" i="31" s="1"/>
  <c r="D150" i="31"/>
  <c r="AB118" i="31"/>
  <c r="AA118" i="31"/>
  <c r="Z118" i="31"/>
  <c r="Y118" i="31"/>
  <c r="X118" i="31"/>
  <c r="W118" i="31"/>
  <c r="V118" i="31"/>
  <c r="U118" i="31"/>
  <c r="T118" i="31"/>
  <c r="S118" i="31"/>
  <c r="R118" i="31"/>
  <c r="Q118" i="31"/>
  <c r="P118" i="31"/>
  <c r="O118" i="31"/>
  <c r="N118" i="31"/>
  <c r="M118" i="31"/>
  <c r="L118" i="31"/>
  <c r="K118" i="31"/>
  <c r="J118" i="31"/>
  <c r="I118" i="31"/>
  <c r="H118" i="31"/>
  <c r="G118" i="31"/>
  <c r="F118" i="31"/>
  <c r="E118" i="31"/>
  <c r="D118" i="31"/>
  <c r="X117" i="31"/>
  <c r="T117" i="31"/>
  <c r="L117" i="31"/>
  <c r="J117" i="31"/>
  <c r="J119" i="31" s="1"/>
  <c r="AB85" i="31"/>
  <c r="AA85" i="31"/>
  <c r="Z85" i="31"/>
  <c r="Y85" i="31"/>
  <c r="X85" i="31"/>
  <c r="W85" i="31"/>
  <c r="V85" i="31"/>
  <c r="U85" i="31"/>
  <c r="T85" i="31"/>
  <c r="S85" i="31"/>
  <c r="R85" i="31"/>
  <c r="Q85" i="31"/>
  <c r="P85" i="31"/>
  <c r="O85" i="31"/>
  <c r="N85" i="31"/>
  <c r="M85" i="31"/>
  <c r="L85" i="31"/>
  <c r="K85" i="31"/>
  <c r="J85" i="31"/>
  <c r="I85" i="31"/>
  <c r="H85" i="31"/>
  <c r="G85" i="31"/>
  <c r="F85" i="31"/>
  <c r="E85" i="31"/>
  <c r="D85" i="31"/>
  <c r="AB84" i="31"/>
  <c r="AB86" i="31" s="1"/>
  <c r="T84" i="31"/>
  <c r="T86" i="31" s="1"/>
  <c r="P84" i="31"/>
  <c r="P86" i="31" s="1"/>
  <c r="H84" i="31"/>
  <c r="H86" i="31" s="1"/>
  <c r="F84" i="31"/>
  <c r="AB52" i="31"/>
  <c r="AA52" i="31"/>
  <c r="Z52" i="31"/>
  <c r="Y52" i="31"/>
  <c r="X52" i="31"/>
  <c r="W52" i="31"/>
  <c r="V52" i="31"/>
  <c r="U52" i="31"/>
  <c r="T52" i="31"/>
  <c r="S52" i="31"/>
  <c r="R52" i="31"/>
  <c r="Q52" i="31"/>
  <c r="P52" i="31"/>
  <c r="O52" i="31"/>
  <c r="N52" i="31"/>
  <c r="M52" i="31"/>
  <c r="L52" i="31"/>
  <c r="K52" i="31"/>
  <c r="J52" i="31"/>
  <c r="I52" i="31"/>
  <c r="H52" i="31"/>
  <c r="G52" i="31"/>
  <c r="F52" i="31"/>
  <c r="E52" i="31"/>
  <c r="D52" i="31"/>
  <c r="AB51" i="31"/>
  <c r="Z51" i="31"/>
  <c r="Z53" i="31" s="1"/>
  <c r="R51" i="31"/>
  <c r="R53" i="31" s="1"/>
  <c r="P51" i="31"/>
  <c r="H51" i="31"/>
  <c r="D51" i="31"/>
  <c r="L18" i="31"/>
  <c r="N18" i="31"/>
  <c r="V18" i="31"/>
  <c r="X18" i="31"/>
  <c r="F67" i="33" l="1"/>
  <c r="F65" i="33"/>
  <c r="E65" i="33"/>
  <c r="K67" i="34"/>
  <c r="O67" i="34"/>
  <c r="G65" i="34"/>
  <c r="G67" i="34"/>
  <c r="E37" i="2"/>
  <c r="R37" i="2"/>
  <c r="AH37" i="2"/>
  <c r="Z150" i="31"/>
  <c r="R150" i="31"/>
  <c r="J150" i="31"/>
  <c r="J152" i="31" s="1"/>
  <c r="V117" i="31"/>
  <c r="V119" i="31" s="1"/>
  <c r="N117" i="31"/>
  <c r="N119" i="31" s="1"/>
  <c r="F117" i="31"/>
  <c r="F119" i="31" s="1"/>
  <c r="Z84" i="31"/>
  <c r="Z86" i="31" s="1"/>
  <c r="R84" i="31"/>
  <c r="J84" i="31"/>
  <c r="V51" i="31"/>
  <c r="V53" i="31" s="1"/>
  <c r="N51" i="31"/>
  <c r="N53" i="31" s="1"/>
  <c r="F51" i="31"/>
  <c r="F53" i="31" s="1"/>
  <c r="J18" i="31"/>
  <c r="R18" i="31"/>
  <c r="Z18" i="31"/>
  <c r="O37" i="35"/>
  <c r="O34" i="35" s="1"/>
  <c r="AE37" i="35"/>
  <c r="AE34" i="35" s="1"/>
  <c r="T18" i="31"/>
  <c r="H18" i="31"/>
  <c r="J51" i="31"/>
  <c r="J53" i="31" s="1"/>
  <c r="T51" i="31"/>
  <c r="L84" i="31"/>
  <c r="L86" i="31" s="1"/>
  <c r="V84" i="31"/>
  <c r="V86" i="31" s="1"/>
  <c r="D117" i="31"/>
  <c r="P117" i="31"/>
  <c r="Z117" i="31"/>
  <c r="Z119" i="31" s="1"/>
  <c r="F150" i="31"/>
  <c r="AC150" i="31" s="1"/>
  <c r="AC152" i="31" s="1"/>
  <c r="P150" i="31"/>
  <c r="P152" i="31" s="1"/>
  <c r="AB150" i="31"/>
  <c r="AB152" i="31" s="1"/>
  <c r="W37" i="35"/>
  <c r="W34" i="35" s="1"/>
  <c r="V37" i="2"/>
  <c r="N67" i="34"/>
  <c r="J67" i="34"/>
  <c r="F67" i="34"/>
  <c r="F65" i="34"/>
  <c r="M67" i="34"/>
  <c r="I67" i="34"/>
  <c r="E67" i="34"/>
  <c r="I65" i="34"/>
  <c r="E65" i="34"/>
  <c r="E37" i="32"/>
  <c r="E34" i="32" s="1"/>
  <c r="P37" i="32"/>
  <c r="P34" i="32" s="1"/>
  <c r="AF37" i="32"/>
  <c r="AF34" i="32" s="1"/>
  <c r="AB18" i="31"/>
  <c r="P18" i="31"/>
  <c r="F18" i="31"/>
  <c r="L51" i="31"/>
  <c r="L53" i="31" s="1"/>
  <c r="X51" i="31"/>
  <c r="D84" i="31"/>
  <c r="N84" i="31"/>
  <c r="X84" i="31"/>
  <c r="X86" i="31" s="1"/>
  <c r="H117" i="31"/>
  <c r="R117" i="31"/>
  <c r="R119" i="31" s="1"/>
  <c r="AB117" i="31"/>
  <c r="H150" i="31"/>
  <c r="H152" i="31" s="1"/>
  <c r="T150" i="31"/>
  <c r="T152" i="31" s="1"/>
  <c r="S37" i="35"/>
  <c r="S34" i="35" s="1"/>
  <c r="N37" i="2"/>
  <c r="X37" i="32"/>
  <c r="X34" i="32" s="1"/>
  <c r="H67" i="33"/>
  <c r="D67" i="33"/>
  <c r="D65" i="33"/>
  <c r="K67" i="33"/>
  <c r="C67" i="33"/>
  <c r="G65" i="33"/>
  <c r="H37" i="35"/>
  <c r="H34" i="35" s="1"/>
  <c r="F37" i="33"/>
  <c r="F34" i="33" s="1"/>
  <c r="N67" i="33" s="1"/>
  <c r="J37" i="33"/>
  <c r="J34" i="33" s="1"/>
  <c r="J67" i="33" s="1"/>
  <c r="N37" i="33"/>
  <c r="N34" i="33" s="1"/>
  <c r="R37" i="33"/>
  <c r="R34" i="33" s="1"/>
  <c r="V37" i="33"/>
  <c r="V34" i="33" s="1"/>
  <c r="Z37" i="33"/>
  <c r="Z34" i="33" s="1"/>
  <c r="AD37" i="33"/>
  <c r="AD34" i="33" s="1"/>
  <c r="AH37" i="33"/>
  <c r="AH34" i="33" s="1"/>
  <c r="H65" i="34"/>
  <c r="H67" i="34"/>
  <c r="P67" i="34"/>
  <c r="D37" i="32"/>
  <c r="D34" i="32" s="1"/>
  <c r="AE37" i="32"/>
  <c r="AE34" i="32" s="1"/>
  <c r="AA37" i="32"/>
  <c r="AA34" i="32" s="1"/>
  <c r="W37" i="32"/>
  <c r="W34" i="32" s="1"/>
  <c r="S37" i="32"/>
  <c r="S34" i="32" s="1"/>
  <c r="O37" i="32"/>
  <c r="O34" i="32" s="1"/>
  <c r="K37" i="32"/>
  <c r="K34" i="32" s="1"/>
  <c r="G37" i="32"/>
  <c r="G34" i="32" s="1"/>
  <c r="AH37" i="32"/>
  <c r="AH34" i="32" s="1"/>
  <c r="AD37" i="32"/>
  <c r="AD34" i="32" s="1"/>
  <c r="Z37" i="32"/>
  <c r="Z34" i="32" s="1"/>
  <c r="V37" i="32"/>
  <c r="V34" i="32" s="1"/>
  <c r="R37" i="32"/>
  <c r="R34" i="32" s="1"/>
  <c r="N37" i="32"/>
  <c r="N34" i="32" s="1"/>
  <c r="J37" i="32"/>
  <c r="J34" i="32" s="1"/>
  <c r="F37" i="32"/>
  <c r="F34" i="32" s="1"/>
  <c r="AG37" i="32"/>
  <c r="AG34" i="32" s="1"/>
  <c r="AC37" i="32"/>
  <c r="AC34" i="32" s="1"/>
  <c r="Y37" i="32"/>
  <c r="Y34" i="32" s="1"/>
  <c r="U37" i="32"/>
  <c r="U34" i="32" s="1"/>
  <c r="Q37" i="32"/>
  <c r="Q34" i="32" s="1"/>
  <c r="M37" i="32"/>
  <c r="M34" i="32" s="1"/>
  <c r="I37" i="32"/>
  <c r="I34" i="32" s="1"/>
  <c r="D18" i="31"/>
  <c r="Y18" i="31"/>
  <c r="U18" i="31"/>
  <c r="Q18" i="31"/>
  <c r="M18" i="31"/>
  <c r="I18" i="31"/>
  <c r="E18" i="31"/>
  <c r="G51" i="31"/>
  <c r="G53" i="31" s="1"/>
  <c r="K51" i="31"/>
  <c r="K53" i="31" s="1"/>
  <c r="O51" i="31"/>
  <c r="O53" i="31" s="1"/>
  <c r="S51" i="31"/>
  <c r="S53" i="31" s="1"/>
  <c r="W51" i="31"/>
  <c r="W53" i="31" s="1"/>
  <c r="AA51" i="31"/>
  <c r="AA53" i="31" s="1"/>
  <c r="E84" i="31"/>
  <c r="E86" i="31" s="1"/>
  <c r="I84" i="31"/>
  <c r="I86" i="31" s="1"/>
  <c r="M84" i="31"/>
  <c r="M86" i="31" s="1"/>
  <c r="Q84" i="31"/>
  <c r="Q86" i="31" s="1"/>
  <c r="U84" i="31"/>
  <c r="U86" i="31" s="1"/>
  <c r="Y84" i="31"/>
  <c r="Y86" i="31" s="1"/>
  <c r="G117" i="31"/>
  <c r="G119" i="31" s="1"/>
  <c r="K117" i="31"/>
  <c r="K119" i="31" s="1"/>
  <c r="O117" i="31"/>
  <c r="O119" i="31" s="1"/>
  <c r="S117" i="31"/>
  <c r="S119" i="31" s="1"/>
  <c r="W117" i="31"/>
  <c r="W119" i="31" s="1"/>
  <c r="AA117" i="31"/>
  <c r="AA119" i="31" s="1"/>
  <c r="E150" i="31"/>
  <c r="E152" i="31" s="1"/>
  <c r="I150" i="31"/>
  <c r="I152" i="31" s="1"/>
  <c r="M150" i="31"/>
  <c r="M152" i="31" s="1"/>
  <c r="Q150" i="31"/>
  <c r="Q152" i="31" s="1"/>
  <c r="U150" i="31"/>
  <c r="U152" i="31" s="1"/>
  <c r="Y150" i="31"/>
  <c r="Y152" i="31" s="1"/>
  <c r="AG37" i="2"/>
  <c r="Y37" i="2"/>
  <c r="Q37" i="2"/>
  <c r="I37" i="2"/>
  <c r="D37" i="2"/>
  <c r="G37" i="2"/>
  <c r="AA18" i="31"/>
  <c r="W18" i="31"/>
  <c r="S18" i="31"/>
  <c r="O18" i="31"/>
  <c r="K18" i="31"/>
  <c r="G18" i="31"/>
  <c r="E51" i="31"/>
  <c r="I51" i="31"/>
  <c r="I53" i="31" s="1"/>
  <c r="M51" i="31"/>
  <c r="Q51" i="31"/>
  <c r="Q53" i="31" s="1"/>
  <c r="U51" i="31"/>
  <c r="Y51" i="31"/>
  <c r="Y53" i="31" s="1"/>
  <c r="G84" i="31"/>
  <c r="G86" i="31" s="1"/>
  <c r="K84" i="31"/>
  <c r="K86" i="31" s="1"/>
  <c r="O84" i="31"/>
  <c r="S84" i="31"/>
  <c r="S86" i="31" s="1"/>
  <c r="W84" i="31"/>
  <c r="W86" i="31" s="1"/>
  <c r="AA84" i="31"/>
  <c r="AA86" i="31" s="1"/>
  <c r="E117" i="31"/>
  <c r="I117" i="31"/>
  <c r="I119" i="31" s="1"/>
  <c r="M117" i="31"/>
  <c r="M119" i="31" s="1"/>
  <c r="Q117" i="31"/>
  <c r="Q119" i="31" s="1"/>
  <c r="U117" i="31"/>
  <c r="Y117" i="31"/>
  <c r="Y119" i="31" s="1"/>
  <c r="G150" i="31"/>
  <c r="G152" i="31" s="1"/>
  <c r="K150" i="31"/>
  <c r="K152" i="31" s="1"/>
  <c r="O150" i="31"/>
  <c r="S150" i="31"/>
  <c r="W150" i="31"/>
  <c r="W152" i="31" s="1"/>
  <c r="AA150" i="31"/>
  <c r="AA152" i="31" s="1"/>
  <c r="AC37" i="2"/>
  <c r="U37" i="2"/>
  <c r="M37" i="2"/>
  <c r="E53" i="31"/>
  <c r="U53" i="31"/>
  <c r="O86" i="31"/>
  <c r="E119" i="31"/>
  <c r="U119" i="31"/>
  <c r="O152" i="31"/>
  <c r="S152" i="31"/>
  <c r="AC52" i="31"/>
  <c r="AC118" i="31"/>
  <c r="D53" i="31"/>
  <c r="H53" i="31"/>
  <c r="P53" i="31"/>
  <c r="T53" i="31"/>
  <c r="X53" i="31"/>
  <c r="AB53" i="31"/>
  <c r="F86" i="31"/>
  <c r="J86" i="31"/>
  <c r="N86" i="31"/>
  <c r="R86" i="31"/>
  <c r="AC85" i="31"/>
  <c r="D119" i="31"/>
  <c r="H119" i="31"/>
  <c r="L119" i="31"/>
  <c r="P119" i="31"/>
  <c r="T119" i="31"/>
  <c r="X119" i="31"/>
  <c r="AB119" i="31"/>
  <c r="F152" i="31"/>
  <c r="N152" i="31"/>
  <c r="R152" i="31"/>
  <c r="V152" i="31"/>
  <c r="Z152" i="31"/>
  <c r="AC151" i="31"/>
  <c r="AH37" i="35"/>
  <c r="AH34" i="35" s="1"/>
  <c r="AD37" i="35"/>
  <c r="AD34" i="35" s="1"/>
  <c r="Z37" i="35"/>
  <c r="Z34" i="35" s="1"/>
  <c r="V37" i="35"/>
  <c r="V34" i="35" s="1"/>
  <c r="R37" i="35"/>
  <c r="R34" i="35" s="1"/>
  <c r="N37" i="35"/>
  <c r="N34" i="35" s="1"/>
  <c r="J37" i="35"/>
  <c r="J34" i="35" s="1"/>
  <c r="F37" i="35"/>
  <c r="F34" i="35" s="1"/>
  <c r="AG37" i="35"/>
  <c r="AG34" i="35" s="1"/>
  <c r="AC37" i="35"/>
  <c r="AC34" i="35" s="1"/>
  <c r="Y37" i="35"/>
  <c r="Y34" i="35" s="1"/>
  <c r="U37" i="35"/>
  <c r="U34" i="35" s="1"/>
  <c r="Q37" i="35"/>
  <c r="Q34" i="35" s="1"/>
  <c r="M37" i="35"/>
  <c r="M34" i="35" s="1"/>
  <c r="I37" i="35"/>
  <c r="I34" i="35" s="1"/>
  <c r="E37" i="35"/>
  <c r="E34" i="35" s="1"/>
  <c r="P67" i="35" s="1"/>
  <c r="AF37" i="35"/>
  <c r="AF34" i="35" s="1"/>
  <c r="AB37" i="35"/>
  <c r="AB34" i="35" s="1"/>
  <c r="X37" i="35"/>
  <c r="X34" i="35" s="1"/>
  <c r="T37" i="35"/>
  <c r="T34" i="35" s="1"/>
  <c r="P37" i="35"/>
  <c r="P34" i="35" s="1"/>
  <c r="L37" i="35"/>
  <c r="L34" i="35" s="1"/>
  <c r="AF37" i="2"/>
  <c r="AB37" i="2"/>
  <c r="X37" i="2"/>
  <c r="T37" i="2"/>
  <c r="P37" i="2"/>
  <c r="L37" i="2"/>
  <c r="H37" i="2"/>
  <c r="AE37" i="2"/>
  <c r="AA37" i="2"/>
  <c r="W37" i="2"/>
  <c r="S37" i="2"/>
  <c r="O37" i="2"/>
  <c r="K37" i="2"/>
  <c r="D152" i="31"/>
  <c r="D86" i="31"/>
  <c r="Y5" i="38"/>
  <c r="Z5" i="38" s="1"/>
  <c r="Y12" i="38"/>
  <c r="X144" i="31" s="1"/>
  <c r="X12" i="31"/>
  <c r="AC51" i="31" l="1"/>
  <c r="AC53" i="31" s="1"/>
  <c r="N67" i="32"/>
  <c r="J67" i="32"/>
  <c r="F67" i="32"/>
  <c r="F65" i="32"/>
  <c r="M67" i="32"/>
  <c r="I67" i="32"/>
  <c r="E67" i="32"/>
  <c r="I65" i="32"/>
  <c r="E65" i="32"/>
  <c r="L67" i="32"/>
  <c r="D67" i="32"/>
  <c r="D65" i="32"/>
  <c r="P67" i="32"/>
  <c r="H67" i="32"/>
  <c r="H65" i="32"/>
  <c r="O67" i="32"/>
  <c r="G67" i="32"/>
  <c r="G65" i="32"/>
  <c r="K67" i="32"/>
  <c r="C67" i="32"/>
  <c r="O67" i="33"/>
  <c r="AC117" i="31"/>
  <c r="AC119" i="31" s="1"/>
  <c r="G67" i="33"/>
  <c r="H65" i="33"/>
  <c r="P67" i="33"/>
  <c r="I65" i="33"/>
  <c r="M67" i="33"/>
  <c r="AC18" i="31"/>
  <c r="D20" i="31"/>
  <c r="D22" i="31" s="1"/>
  <c r="O67" i="35"/>
  <c r="L67" i="33"/>
  <c r="I67" i="33"/>
  <c r="E67" i="33"/>
  <c r="AC84" i="31"/>
  <c r="AC86" i="31" s="1"/>
  <c r="M53" i="31"/>
  <c r="X45" i="31"/>
  <c r="X78" i="31"/>
  <c r="X111" i="31"/>
  <c r="AA5" i="38"/>
  <c r="Z12" i="38"/>
  <c r="E5" i="38"/>
  <c r="F5" i="38" s="1"/>
  <c r="Y12" i="31" l="1"/>
  <c r="Y78" i="31"/>
  <c r="Y144" i="31"/>
  <c r="Y111" i="31"/>
  <c r="Y45" i="31"/>
  <c r="AA12" i="38"/>
  <c r="AB5" i="38"/>
  <c r="G5" i="38"/>
  <c r="F12" i="38"/>
  <c r="Z12" i="31" l="1"/>
  <c r="Z144" i="31"/>
  <c r="Z111" i="31"/>
  <c r="Z78" i="31"/>
  <c r="Z45" i="31"/>
  <c r="E111" i="31"/>
  <c r="E78" i="31"/>
  <c r="E45" i="31"/>
  <c r="E12" i="31"/>
  <c r="E144" i="31"/>
  <c r="D111" i="31"/>
  <c r="D45" i="31"/>
  <c r="D12" i="31"/>
  <c r="D144" i="31"/>
  <c r="D78" i="31"/>
  <c r="AC5" i="38"/>
  <c r="AC12" i="38" s="1"/>
  <c r="AB12" i="38"/>
  <c r="H5" i="38"/>
  <c r="G12" i="38"/>
  <c r="AB12" i="31" l="1"/>
  <c r="AB144" i="31"/>
  <c r="AB111" i="31"/>
  <c r="AB78" i="31"/>
  <c r="AB45" i="31"/>
  <c r="AA12" i="31"/>
  <c r="AA144" i="31"/>
  <c r="AA111" i="31"/>
  <c r="AA78" i="31"/>
  <c r="AA45" i="31"/>
  <c r="F144" i="31"/>
  <c r="F111" i="31"/>
  <c r="F78" i="31"/>
  <c r="F45" i="31"/>
  <c r="F12" i="31"/>
  <c r="H12" i="38"/>
  <c r="I5" i="38"/>
  <c r="G12" i="31" l="1"/>
  <c r="G144" i="31"/>
  <c r="G111" i="31"/>
  <c r="G78" i="31"/>
  <c r="G45" i="31"/>
  <c r="I12" i="38"/>
  <c r="J5" i="38"/>
  <c r="H12" i="31" l="1"/>
  <c r="H144" i="31"/>
  <c r="H111" i="31"/>
  <c r="H78" i="31"/>
  <c r="H45" i="31"/>
  <c r="K5" i="38"/>
  <c r="J12" i="38"/>
  <c r="I12" i="31" l="1"/>
  <c r="I78" i="31"/>
  <c r="I144" i="31"/>
  <c r="I111" i="31"/>
  <c r="I45" i="31"/>
  <c r="L5" i="38"/>
  <c r="K12" i="38"/>
  <c r="J144" i="31" l="1"/>
  <c r="J111" i="31"/>
  <c r="J78" i="31"/>
  <c r="J45" i="31"/>
  <c r="J12" i="31"/>
  <c r="L12" i="38"/>
  <c r="M5" i="38"/>
  <c r="K144" i="31" l="1"/>
  <c r="K111" i="31"/>
  <c r="K78" i="31"/>
  <c r="K45" i="31"/>
  <c r="K12" i="31"/>
  <c r="M12" i="38"/>
  <c r="N5" i="38"/>
  <c r="L12" i="31" l="1"/>
  <c r="L144" i="31"/>
  <c r="L111" i="31"/>
  <c r="L78" i="31"/>
  <c r="L45" i="31"/>
  <c r="O5" i="38"/>
  <c r="N12" i="38"/>
  <c r="M45" i="31" l="1"/>
  <c r="M12" i="31"/>
  <c r="M144" i="31"/>
  <c r="M111" i="31"/>
  <c r="M78" i="31"/>
  <c r="P5" i="38"/>
  <c r="O12" i="38"/>
  <c r="N144" i="31" l="1"/>
  <c r="N111" i="31"/>
  <c r="N78" i="31"/>
  <c r="N45" i="31"/>
  <c r="N12" i="31"/>
  <c r="P12" i="38"/>
  <c r="Q5" i="38"/>
  <c r="O144" i="31" l="1"/>
  <c r="O111" i="31"/>
  <c r="O78" i="31"/>
  <c r="O45" i="31"/>
  <c r="O12" i="31"/>
  <c r="R5" i="38"/>
  <c r="Q12" i="38"/>
  <c r="P12" i="31" l="1"/>
  <c r="P144" i="31"/>
  <c r="P111" i="31"/>
  <c r="P78" i="31"/>
  <c r="P45" i="31"/>
  <c r="S5" i="38"/>
  <c r="R12" i="38"/>
  <c r="Q78" i="31" l="1"/>
  <c r="Q12" i="31"/>
  <c r="Q111" i="31"/>
  <c r="Q144" i="31"/>
  <c r="Q45" i="31"/>
  <c r="T5" i="38"/>
  <c r="S12" i="38"/>
  <c r="R144" i="31" l="1"/>
  <c r="R111" i="31"/>
  <c r="R78" i="31"/>
  <c r="R45" i="31"/>
  <c r="R12" i="31"/>
  <c r="T12" i="38"/>
  <c r="U5" i="38"/>
  <c r="S12" i="31" l="1"/>
  <c r="S144" i="31"/>
  <c r="S111" i="31"/>
  <c r="S78" i="31"/>
  <c r="S45" i="31"/>
  <c r="U12" i="38"/>
  <c r="V5" i="38"/>
  <c r="T12" i="31" l="1"/>
  <c r="T144" i="31"/>
  <c r="T111" i="31"/>
  <c r="T78" i="31"/>
  <c r="T45" i="31"/>
  <c r="W5" i="38"/>
  <c r="V12" i="38"/>
  <c r="U111" i="31" l="1"/>
  <c r="U12" i="31"/>
  <c r="U144" i="31"/>
  <c r="U45" i="31"/>
  <c r="U78" i="31"/>
  <c r="X5" i="38"/>
  <c r="W12" i="38"/>
  <c r="V144" i="31" l="1"/>
  <c r="V111" i="31"/>
  <c r="V78" i="31"/>
  <c r="V45" i="31"/>
  <c r="V12" i="31"/>
  <c r="X12" i="38"/>
  <c r="W144" i="31" l="1"/>
  <c r="AC144" i="31" s="1"/>
  <c r="W111" i="31"/>
  <c r="AC111" i="31" s="1"/>
  <c r="W78" i="31"/>
  <c r="AC78" i="31" s="1"/>
  <c r="W45" i="31"/>
  <c r="AC45" i="31" s="1"/>
  <c r="W12" i="31"/>
  <c r="AC12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D70" i="33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47" i="35" s="1"/>
  <c r="C25" i="35"/>
  <c r="C45" i="35" s="1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0" i="35" l="1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G76" i="32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C42" i="35" l="1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5" i="35"/>
  <c r="G77" i="35"/>
  <c r="H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14" i="1" l="1"/>
  <c r="G14" i="1"/>
  <c r="H14" i="1"/>
  <c r="F6" i="1"/>
  <c r="G6" i="1"/>
  <c r="H6" i="1"/>
  <c r="I6" i="1"/>
  <c r="E6" i="1"/>
  <c r="H7" i="1" l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16" i="36" l="1"/>
  <c r="AC17" i="36" s="1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8" i="37"/>
  <c r="AB9" i="37" s="1"/>
  <c r="AC26" i="36"/>
  <c r="AC28" i="37"/>
  <c r="Z26" i="36"/>
  <c r="Z28" i="37"/>
  <c r="Z36" i="36"/>
  <c r="Z37" i="36" s="1"/>
  <c r="Z38" i="37"/>
  <c r="Z46" i="36"/>
  <c r="Z48" i="37"/>
  <c r="Z49" i="37" s="1"/>
  <c r="D32" i="34"/>
  <c r="AA5" i="36"/>
  <c r="AA7" i="37"/>
  <c r="AC6" i="36"/>
  <c r="AC7" i="36" s="1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8" i="37"/>
  <c r="AB39" i="37" s="1"/>
  <c r="AC36" i="36"/>
  <c r="AC37" i="36" s="1"/>
  <c r="AC38" i="37"/>
  <c r="AC46" i="36"/>
  <c r="AC48" i="37"/>
  <c r="D32" i="33"/>
  <c r="AC15" i="36"/>
  <c r="AC17" i="37"/>
  <c r="AA35" i="36"/>
  <c r="AA37" i="37"/>
  <c r="Z6" i="36"/>
  <c r="Z7" i="36" s="1"/>
  <c r="Z8" i="37"/>
  <c r="Z9" i="37" s="1"/>
  <c r="AD46" i="36"/>
  <c r="AD48" i="37"/>
  <c r="D32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26" i="33"/>
  <c r="Z75" i="31"/>
  <c r="Z76" i="31" s="1"/>
  <c r="M27" i="32"/>
  <c r="AC27" i="32"/>
  <c r="R27" i="32"/>
  <c r="AH27" i="32"/>
  <c r="O27" i="32"/>
  <c r="AE27" i="32"/>
  <c r="D38" i="35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AB7" i="36"/>
  <c r="Z47" i="36"/>
  <c r="D38" i="32"/>
  <c r="D26" i="32"/>
  <c r="L27" i="33"/>
  <c r="M27" i="33"/>
  <c r="AC27" i="33"/>
  <c r="R27" i="33"/>
  <c r="AH27" i="33"/>
  <c r="K27" i="33"/>
  <c r="AA27" i="33"/>
  <c r="AB75" i="31"/>
  <c r="AB76" i="31" s="1"/>
  <c r="AB37" i="36"/>
  <c r="AF27" i="32"/>
  <c r="U27" i="32"/>
  <c r="J27" i="32"/>
  <c r="Z27" i="32"/>
  <c r="AB27" i="32"/>
  <c r="D38" i="34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C67" i="2" l="1"/>
  <c r="AB45" i="36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D46" i="33"/>
  <c r="D25" i="34"/>
  <c r="D95" i="34"/>
  <c r="D94" i="32"/>
  <c r="D46" i="32"/>
  <c r="D95" i="35"/>
  <c r="D25" i="35"/>
  <c r="D40" i="34"/>
  <c r="D46" i="34"/>
  <c r="D94" i="34"/>
  <c r="D46" i="35"/>
  <c r="D94" i="35"/>
  <c r="D96" i="35" s="1"/>
  <c r="D98" i="35" s="1"/>
  <c r="D100" i="35" s="1"/>
  <c r="D101" i="35" s="1"/>
  <c r="D102" i="35" s="1"/>
  <c r="C67" i="35"/>
  <c r="D40" i="33" l="1"/>
  <c r="C65" i="35"/>
  <c r="D40" i="35"/>
  <c r="D40" i="32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D42" i="33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42" i="32" l="1"/>
  <c r="D112" i="33"/>
  <c r="D108" i="33"/>
  <c r="D57" i="32"/>
  <c r="E32" i="32"/>
  <c r="E32" i="35"/>
  <c r="E32" i="33"/>
  <c r="E32" i="34"/>
  <c r="D112" i="32"/>
  <c r="D108" i="32"/>
  <c r="D55" i="34"/>
  <c r="D57" i="35"/>
  <c r="D55" i="32"/>
  <c r="D55" i="35"/>
  <c r="E26" i="33"/>
  <c r="E38" i="33"/>
  <c r="D48" i="34"/>
  <c r="E38" i="34"/>
  <c r="E26" i="34"/>
  <c r="D72" i="32"/>
  <c r="D43" i="32"/>
  <c r="D53" i="32"/>
  <c r="D72" i="35"/>
  <c r="D53" i="35"/>
  <c r="D43" i="35"/>
  <c r="D48" i="33"/>
  <c r="E38" i="35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U35" i="36" l="1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7" i="36" s="1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5"/>
  <c r="E95" i="35"/>
  <c r="E25" i="35"/>
  <c r="E25" i="34"/>
  <c r="E95" i="34"/>
  <c r="E40" i="33"/>
  <c r="E94" i="33"/>
  <c r="E46" i="33"/>
  <c r="E94" i="32"/>
  <c r="E46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6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E40" i="32" l="1"/>
  <c r="E40" i="34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2" i="34"/>
  <c r="F32" i="33"/>
  <c r="F30" i="33" s="1"/>
  <c r="F47" i="33" s="1"/>
  <c r="AC9" i="31"/>
  <c r="F32" i="32"/>
  <c r="F30" i="32" s="1"/>
  <c r="F47" i="32" s="1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E57" i="34"/>
  <c r="E57" i="32"/>
  <c r="E108" i="32"/>
  <c r="E110" i="32"/>
  <c r="E112" i="32"/>
  <c r="F38" i="33"/>
  <c r="F26" i="33"/>
  <c r="E55" i="32"/>
  <c r="I80" i="34"/>
  <c r="E72" i="32"/>
  <c r="E103" i="32" s="1"/>
  <c r="E104" i="32" s="1"/>
  <c r="E43" i="32"/>
  <c r="E53" i="32"/>
  <c r="F38" i="35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F30" i="34" l="1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J79" i="35"/>
  <c r="K80" i="35" s="1"/>
  <c r="J79" i="32"/>
  <c r="K79" i="32" s="1"/>
  <c r="L79" i="32" s="1"/>
  <c r="F94" i="35"/>
  <c r="F46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F46" i="34"/>
  <c r="F94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F40" i="34" l="1"/>
  <c r="E65" i="35"/>
  <c r="F40" i="35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F27" i="35"/>
  <c r="F28" i="35" s="1"/>
  <c r="F24" i="35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80" i="33"/>
  <c r="M79" i="33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F42" i="35" l="1"/>
  <c r="F112" i="34"/>
  <c r="F110" i="34"/>
  <c r="G32" i="34"/>
  <c r="T39" i="37"/>
  <c r="K39" i="37"/>
  <c r="G32" i="33"/>
  <c r="Q39" i="37"/>
  <c r="R39" i="37"/>
  <c r="H39" i="37"/>
  <c r="M39" i="37"/>
  <c r="G32" i="32"/>
  <c r="G30" i="32" s="1"/>
  <c r="G47" i="32" s="1"/>
  <c r="G32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N79" i="32"/>
  <c r="O79" i="32" s="1"/>
  <c r="F48" i="32"/>
  <c r="F108" i="33"/>
  <c r="F110" i="33"/>
  <c r="F112" i="33"/>
  <c r="G26" i="32"/>
  <c r="G38" i="32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N80" i="33"/>
  <c r="N80" i="34"/>
  <c r="N79" i="34"/>
  <c r="M80" i="35"/>
  <c r="M79" i="35"/>
  <c r="G26" i="35"/>
  <c r="G38" i="35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C41" i="37" l="1"/>
  <c r="C61" i="37" s="1"/>
  <c r="C42" i="37"/>
  <c r="B61" i="37" s="1"/>
  <c r="G30" i="34"/>
  <c r="G47" i="34" s="1"/>
  <c r="G30" i="35"/>
  <c r="G47" i="35" s="1"/>
  <c r="G30" i="33"/>
  <c r="G47" i="33" s="1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G95" i="32"/>
  <c r="G25" i="32"/>
  <c r="O80" i="34"/>
  <c r="G94" i="33"/>
  <c r="G46" i="33"/>
  <c r="G40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G40" i="34" l="1"/>
  <c r="F65" i="35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G42" i="34" l="1"/>
  <c r="H32" i="32"/>
  <c r="G108" i="35"/>
  <c r="H32" i="34"/>
  <c r="H30" i="34" s="1"/>
  <c r="H47" i="34" s="1"/>
  <c r="H32" i="35"/>
  <c r="G110" i="35"/>
  <c r="H32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Q79" i="34"/>
  <c r="H26" i="32"/>
  <c r="H38" i="32"/>
  <c r="O83" i="34"/>
  <c r="Q83" i="34"/>
  <c r="R83" i="34"/>
  <c r="S82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G101" i="33"/>
  <c r="G102" i="33" s="1"/>
  <c r="G42" i="35"/>
  <c r="H10" i="31"/>
  <c r="M10" i="31"/>
  <c r="P10" i="31"/>
  <c r="O5" i="36" l="1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K89" i="32"/>
  <c r="S82" i="35"/>
  <c r="H46" i="34"/>
  <c r="H40" i="34"/>
  <c r="H94" i="34"/>
  <c r="T80" i="32"/>
  <c r="T79" i="32"/>
  <c r="O86" i="35"/>
  <c r="H94" i="32"/>
  <c r="H46" i="32"/>
  <c r="H40" i="32"/>
  <c r="M85" i="33"/>
  <c r="N86" i="33" s="1"/>
  <c r="T82" i="35"/>
  <c r="U83" i="35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G65" i="35" l="1"/>
  <c r="H40" i="35"/>
  <c r="H40" i="33"/>
  <c r="G5" i="36"/>
  <c r="G7" i="37"/>
  <c r="S5" i="36"/>
  <c r="S7" i="37"/>
  <c r="T5" i="36"/>
  <c r="T7" i="37"/>
  <c r="H5" i="36"/>
  <c r="H7" i="37"/>
  <c r="I5" i="36"/>
  <c r="I7" i="37"/>
  <c r="N5" i="36"/>
  <c r="N7" i="37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H42" i="33" l="1"/>
  <c r="I32" i="34"/>
  <c r="I30" i="34" s="1"/>
  <c r="I47" i="34" s="1"/>
  <c r="I32" i="33"/>
  <c r="I30" i="33" s="1"/>
  <c r="I47" i="33" s="1"/>
  <c r="I32" i="32"/>
  <c r="I30" i="32" s="1"/>
  <c r="I47" i="32" s="1"/>
  <c r="I32" i="35"/>
  <c r="I30" i="35" s="1"/>
  <c r="I47" i="35" s="1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H65" i="35" l="1"/>
  <c r="J32" i="32"/>
  <c r="J32" i="35"/>
  <c r="J30" i="35" s="1"/>
  <c r="J47" i="35" s="1"/>
  <c r="J32" i="34"/>
  <c r="J32" i="33"/>
  <c r="J30" i="33" s="1"/>
  <c r="J47" i="33" s="1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8" i="34"/>
  <c r="P86" i="33"/>
  <c r="J38" i="33"/>
  <c r="J28" i="33"/>
  <c r="J26" i="33"/>
  <c r="I94" i="32"/>
  <c r="I40" i="32"/>
  <c r="I46" i="32"/>
  <c r="I94" i="35"/>
  <c r="I46" i="35"/>
  <c r="I40" i="35"/>
  <c r="H67" i="35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I46" i="34"/>
  <c r="I40" i="34"/>
  <c r="I94" i="34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I43" i="35" s="1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J38" i="35"/>
  <c r="J26" i="35"/>
  <c r="J28" i="35"/>
  <c r="C61" i="34"/>
  <c r="U80" i="33"/>
  <c r="U79" i="33"/>
  <c r="H103" i="34"/>
  <c r="H104" i="34" s="1"/>
  <c r="Q85" i="32"/>
  <c r="C63" i="35"/>
  <c r="J38" i="34"/>
  <c r="J28" i="34"/>
  <c r="J26" i="34"/>
  <c r="S83" i="33"/>
  <c r="S82" i="33"/>
  <c r="M89" i="32"/>
  <c r="N88" i="32"/>
  <c r="M88" i="35"/>
  <c r="J38" i="32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K32" i="32" l="1"/>
  <c r="K32" i="34"/>
  <c r="K32" i="35"/>
  <c r="K32" i="33"/>
  <c r="I65" i="35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96" i="35"/>
  <c r="I98" i="35" s="1"/>
  <c r="I100" i="35" s="1"/>
  <c r="I55" i="32"/>
  <c r="I57" i="32"/>
  <c r="I48" i="32"/>
  <c r="K38" i="33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40" i="33"/>
  <c r="J94" i="33"/>
  <c r="J46" i="33"/>
  <c r="R86" i="32"/>
  <c r="R85" i="32"/>
  <c r="K38" i="32"/>
  <c r="K26" i="32"/>
  <c r="K28" i="32"/>
  <c r="U85" i="33"/>
  <c r="U86" i="33"/>
  <c r="J46" i="32"/>
  <c r="J94" i="32"/>
  <c r="K28" i="34"/>
  <c r="K38" i="34"/>
  <c r="K26" i="34"/>
  <c r="N89" i="35"/>
  <c r="J94" i="35"/>
  <c r="J46" i="35"/>
  <c r="J40" i="35"/>
  <c r="I67" i="35"/>
  <c r="L92" i="32"/>
  <c r="L71" i="32" s="1"/>
  <c r="L97" i="32" s="1"/>
  <c r="M91" i="34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V80" i="35"/>
  <c r="V79" i="35"/>
  <c r="N88" i="35"/>
  <c r="O89" i="35" s="1"/>
  <c r="O89" i="32"/>
  <c r="O88" i="32"/>
  <c r="P88" i="32" s="1"/>
  <c r="J94" i="34"/>
  <c r="J96" i="34" s="1"/>
  <c r="J98" i="34" s="1"/>
  <c r="J100" i="34" s="1"/>
  <c r="J101" i="34" s="1"/>
  <c r="J102" i="34" s="1"/>
  <c r="J46" i="34"/>
  <c r="T85" i="34"/>
  <c r="T86" i="34"/>
  <c r="X83" i="35"/>
  <c r="X82" i="35"/>
  <c r="I43" i="34"/>
  <c r="S86" i="33"/>
  <c r="I57" i="35"/>
  <c r="I55" i="35"/>
  <c r="I48" i="35"/>
  <c r="I43" i="32"/>
  <c r="J95" i="33"/>
  <c r="J45" i="33"/>
  <c r="J24" i="33"/>
  <c r="J43" i="33" s="1"/>
  <c r="B19" i="30"/>
  <c r="B16" i="30"/>
  <c r="J40" i="32" l="1"/>
  <c r="J42" i="32" s="1"/>
  <c r="J40" i="34"/>
  <c r="J42" i="34" s="1"/>
  <c r="I103" i="33"/>
  <c r="I104" i="33" s="1"/>
  <c r="Z82" i="32"/>
  <c r="AA83" i="32" s="1"/>
  <c r="K30" i="34"/>
  <c r="K47" i="34" s="1"/>
  <c r="L32" i="35"/>
  <c r="L30" i="35" s="1"/>
  <c r="L47" i="35" s="1"/>
  <c r="L32" i="33"/>
  <c r="L30" i="33" s="1"/>
  <c r="L47" i="33" s="1"/>
  <c r="J53" i="35"/>
  <c r="L32" i="32"/>
  <c r="K30" i="35"/>
  <c r="K47" i="35" s="1"/>
  <c r="L32" i="34"/>
  <c r="L30" i="34" s="1"/>
  <c r="L47" i="34" s="1"/>
  <c r="K30" i="33"/>
  <c r="K47" i="33" s="1"/>
  <c r="K30" i="32"/>
  <c r="K47" i="32" s="1"/>
  <c r="I112" i="33"/>
  <c r="I108" i="33"/>
  <c r="AA82" i="32"/>
  <c r="AB83" i="32"/>
  <c r="Y83" i="32"/>
  <c r="AB82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28" i="35"/>
  <c r="L28" i="33"/>
  <c r="L26" i="33"/>
  <c r="L38" i="33"/>
  <c r="W80" i="33"/>
  <c r="W79" i="33"/>
  <c r="L26" i="34"/>
  <c r="L28" i="34"/>
  <c r="L38" i="34"/>
  <c r="K46" i="32"/>
  <c r="K94" i="32"/>
  <c r="S85" i="32"/>
  <c r="J42" i="33"/>
  <c r="V86" i="35"/>
  <c r="V85" i="35"/>
  <c r="K94" i="33"/>
  <c r="K46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40" i="34"/>
  <c r="K94" i="34"/>
  <c r="K46" i="34"/>
  <c r="K95" i="32"/>
  <c r="K45" i="32"/>
  <c r="K24" i="32"/>
  <c r="K53" i="32" s="1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53" i="34" s="1"/>
  <c r="K95" i="34"/>
  <c r="K45" i="34"/>
  <c r="J53" i="32"/>
  <c r="L38" i="32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K40" i="32" l="1"/>
  <c r="K53" i="35"/>
  <c r="K40" i="35"/>
  <c r="K40" i="33"/>
  <c r="K42" i="33" s="1"/>
  <c r="J103" i="35"/>
  <c r="J104" i="35" s="1"/>
  <c r="J110" i="35"/>
  <c r="J112" i="35"/>
  <c r="M32" i="34"/>
  <c r="M32" i="32"/>
  <c r="M30" i="32" s="1"/>
  <c r="M47" i="32" s="1"/>
  <c r="N92" i="32"/>
  <c r="N71" i="32" s="1"/>
  <c r="N97" i="32" s="1"/>
  <c r="M70" i="32"/>
  <c r="M32" i="33"/>
  <c r="M30" i="33" s="1"/>
  <c r="M47" i="33" s="1"/>
  <c r="O91" i="32"/>
  <c r="O70" i="32" s="1"/>
  <c r="M32" i="35"/>
  <c r="L30" i="32"/>
  <c r="L47" i="32" s="1"/>
  <c r="AC82" i="32"/>
  <c r="AD82" i="32" s="1"/>
  <c r="AE82" i="32" s="1"/>
  <c r="AC83" i="32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94" i="32"/>
  <c r="L46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26" i="34"/>
  <c r="M28" i="34"/>
  <c r="L45" i="35"/>
  <c r="L95" i="35"/>
  <c r="L24" i="35"/>
  <c r="L53" i="35" s="1"/>
  <c r="I103" i="35"/>
  <c r="I104" i="35" s="1"/>
  <c r="I112" i="35"/>
  <c r="I110" i="35"/>
  <c r="I108" i="35"/>
  <c r="K42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40" i="33"/>
  <c r="L94" i="33"/>
  <c r="L46" i="33"/>
  <c r="L45" i="32"/>
  <c r="L24" i="32"/>
  <c r="L43" i="32" s="1"/>
  <c r="L95" i="32"/>
  <c r="M38" i="32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T86" i="32"/>
  <c r="T85" i="32"/>
  <c r="K42" i="32"/>
  <c r="X80" i="33"/>
  <c r="X79" i="33"/>
  <c r="L45" i="33"/>
  <c r="L24" i="33"/>
  <c r="L43" i="33" s="1"/>
  <c r="L95" i="33"/>
  <c r="M28" i="35"/>
  <c r="M38" i="35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M38" i="33"/>
  <c r="M26" i="33"/>
  <c r="M28" i="33"/>
  <c r="L40" i="35"/>
  <c r="L94" i="35"/>
  <c r="L46" i="35"/>
  <c r="L43" i="35"/>
  <c r="K67" i="35"/>
  <c r="D18" i="30"/>
  <c r="C43" i="2"/>
  <c r="C94" i="2"/>
  <c r="C40" i="2"/>
  <c r="C42" i="2" s="1"/>
  <c r="C71" i="2"/>
  <c r="L40" i="32" l="1"/>
  <c r="L42" i="32" s="1"/>
  <c r="N32" i="34"/>
  <c r="M30" i="35"/>
  <c r="M47" i="35" s="1"/>
  <c r="N32" i="35"/>
  <c r="N30" i="35" s="1"/>
  <c r="N47" i="35" s="1"/>
  <c r="N32" i="33"/>
  <c r="N32" i="32"/>
  <c r="N30" i="32" s="1"/>
  <c r="N47" i="32" s="1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28" i="33"/>
  <c r="N26" i="33"/>
  <c r="M95" i="35"/>
  <c r="M45" i="35"/>
  <c r="M24" i="35"/>
  <c r="M53" i="35" s="1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26" i="34"/>
  <c r="N28" i="34"/>
  <c r="W85" i="34"/>
  <c r="W86" i="34"/>
  <c r="X86" i="33"/>
  <c r="X85" i="33"/>
  <c r="AA80" i="32"/>
  <c r="AA79" i="32"/>
  <c r="M95" i="33"/>
  <c r="M45" i="33"/>
  <c r="M24" i="33"/>
  <c r="M53" i="33" s="1"/>
  <c r="L48" i="34"/>
  <c r="L55" i="34"/>
  <c r="L57" i="34"/>
  <c r="P91" i="34"/>
  <c r="Q91" i="34" s="1"/>
  <c r="Q70" i="34" s="1"/>
  <c r="M46" i="32"/>
  <c r="M94" i="32"/>
  <c r="M40" i="32"/>
  <c r="L48" i="33"/>
  <c r="L57" i="33"/>
  <c r="L55" i="33"/>
  <c r="M94" i="33"/>
  <c r="M46" i="33"/>
  <c r="M40" i="33"/>
  <c r="N26" i="35"/>
  <c r="N38" i="35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L110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M40" i="34"/>
  <c r="L55" i="32"/>
  <c r="L57" i="32"/>
  <c r="L48" i="32"/>
  <c r="L18" i="30"/>
  <c r="H18" i="30"/>
  <c r="C20" i="31"/>
  <c r="C14" i="31"/>
  <c r="L108" i="34" l="1"/>
  <c r="L112" i="35"/>
  <c r="L112" i="34"/>
  <c r="M40" i="35"/>
  <c r="M42" i="35" s="1"/>
  <c r="L103" i="35"/>
  <c r="L104" i="35" s="1"/>
  <c r="L108" i="35"/>
  <c r="O32" i="35"/>
  <c r="O32" i="34"/>
  <c r="O30" i="34" s="1"/>
  <c r="O47" i="34" s="1"/>
  <c r="O32" i="32"/>
  <c r="O32" i="33"/>
  <c r="O30" i="33" s="1"/>
  <c r="O47" i="33" s="1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28" i="34"/>
  <c r="M112" i="35"/>
  <c r="M110" i="35"/>
  <c r="M108" i="35"/>
  <c r="M103" i="35"/>
  <c r="M104" i="35" s="1"/>
  <c r="AG82" i="32"/>
  <c r="AG83" i="32"/>
  <c r="O26" i="32"/>
  <c r="O38" i="32"/>
  <c r="O28" i="32"/>
  <c r="U88" i="32"/>
  <c r="O38" i="33"/>
  <c r="O26" i="33"/>
  <c r="O28" i="33"/>
  <c r="R91" i="34"/>
  <c r="Q70" i="35"/>
  <c r="T89" i="35"/>
  <c r="O28" i="35"/>
  <c r="O26" i="35"/>
  <c r="O38" i="35"/>
  <c r="M110" i="33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N94" i="33"/>
  <c r="N46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40" i="35"/>
  <c r="N94" i="35"/>
  <c r="M67" i="35"/>
  <c r="M43" i="32"/>
  <c r="N46" i="34"/>
  <c r="N40" i="34"/>
  <c r="N94" i="34"/>
  <c r="N53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53" i="33" s="1"/>
  <c r="N45" i="33"/>
  <c r="F18" i="30"/>
  <c r="J18" i="30"/>
  <c r="C10" i="31"/>
  <c r="D14" i="31"/>
  <c r="N40" i="33" l="1"/>
  <c r="N42" i="33" s="1"/>
  <c r="M103" i="33"/>
  <c r="M104" i="33" s="1"/>
  <c r="M112" i="33"/>
  <c r="P32" i="34"/>
  <c r="P30" i="34" s="1"/>
  <c r="P47" i="34" s="1"/>
  <c r="E5" i="36"/>
  <c r="E7" i="37"/>
  <c r="E9" i="37" s="1"/>
  <c r="P32" i="35"/>
  <c r="P30" i="35" s="1"/>
  <c r="P47" i="35" s="1"/>
  <c r="P32" i="33"/>
  <c r="P32" i="32"/>
  <c r="P30" i="32" s="1"/>
  <c r="P47" i="32" s="1"/>
  <c r="O30" i="32"/>
  <c r="O47" i="32" s="1"/>
  <c r="O30" i="35"/>
  <c r="O47" i="35" s="1"/>
  <c r="U88" i="33"/>
  <c r="N96" i="34"/>
  <c r="N98" i="34" s="1"/>
  <c r="N100" i="34" s="1"/>
  <c r="N101" i="34" s="1"/>
  <c r="N102" i="34" s="1"/>
  <c r="N103" i="34" s="1"/>
  <c r="N104" i="34" s="1"/>
  <c r="T91" i="32"/>
  <c r="P70" i="33"/>
  <c r="Q91" i="33"/>
  <c r="R92" i="33" s="1"/>
  <c r="R71" i="33" s="1"/>
  <c r="R97" i="33" s="1"/>
  <c r="Q92" i="33"/>
  <c r="Q71" i="33" s="1"/>
  <c r="Q97" i="33" s="1"/>
  <c r="V89" i="33"/>
  <c r="V88" i="33"/>
  <c r="W89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T70" i="32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40" i="33"/>
  <c r="O94" i="33"/>
  <c r="O45" i="32"/>
  <c r="O24" i="32"/>
  <c r="O53" i="32" s="1"/>
  <c r="O95" i="32"/>
  <c r="Z85" i="35"/>
  <c r="Z86" i="35"/>
  <c r="N57" i="35"/>
  <c r="N48" i="35"/>
  <c r="N55" i="35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28" i="34"/>
  <c r="Y86" i="34"/>
  <c r="Y85" i="34"/>
  <c r="AC80" i="32"/>
  <c r="AC79" i="32"/>
  <c r="W85" i="32"/>
  <c r="W86" i="32"/>
  <c r="AA80" i="35"/>
  <c r="AA79" i="35"/>
  <c r="U89" i="35"/>
  <c r="U88" i="35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26" i="33"/>
  <c r="P28" i="33"/>
  <c r="P38" i="33"/>
  <c r="P26" i="32"/>
  <c r="P38" i="32"/>
  <c r="P28" i="32"/>
  <c r="AH83" i="32"/>
  <c r="AH82" i="32"/>
  <c r="O40" i="34"/>
  <c r="O94" i="34"/>
  <c r="O46" i="34"/>
  <c r="O6" i="30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O45" i="34"/>
  <c r="O95" i="34"/>
  <c r="O24" i="34"/>
  <c r="O53" i="34" s="1"/>
  <c r="Z86" i="33"/>
  <c r="Z85" i="33"/>
  <c r="E7" i="36"/>
  <c r="C22" i="31"/>
  <c r="AC10" i="31"/>
  <c r="C30" i="31"/>
  <c r="C29" i="31"/>
  <c r="C21" i="31"/>
  <c r="N108" i="34" l="1"/>
  <c r="N110" i="34"/>
  <c r="O40" i="35"/>
  <c r="N112" i="34"/>
  <c r="Q32" i="32"/>
  <c r="Q32" i="33"/>
  <c r="Q30" i="33" s="1"/>
  <c r="Q47" i="33" s="1"/>
  <c r="Q32" i="35"/>
  <c r="Q32" i="34"/>
  <c r="Q30" i="34" s="1"/>
  <c r="Q47" i="34" s="1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08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P53" i="35" s="1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28" i="33"/>
  <c r="Q38" i="35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AA85" i="35"/>
  <c r="AA86" i="35"/>
  <c r="O42" i="33"/>
  <c r="O42" i="35"/>
  <c r="O57" i="32"/>
  <c r="O55" i="32"/>
  <c r="O48" i="32"/>
  <c r="P24" i="32"/>
  <c r="P53" i="32" s="1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0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12" i="32"/>
  <c r="O110" i="32"/>
  <c r="Q26" i="32"/>
  <c r="Q38" i="32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O103" i="32" l="1"/>
  <c r="O104" i="32" s="1"/>
  <c r="R32" i="32"/>
  <c r="R32" i="34"/>
  <c r="R32" i="33"/>
  <c r="R32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2" i="35" s="1"/>
  <c r="O112" i="34"/>
  <c r="C113" i="34" s="1"/>
  <c r="R6" i="30" s="1"/>
  <c r="O103" i="34"/>
  <c r="O104" i="34" s="1"/>
  <c r="P42" i="35"/>
  <c r="Z88" i="33"/>
  <c r="AA88" i="33" s="1"/>
  <c r="AB89" i="33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AA89" i="33"/>
  <c r="P96" i="32"/>
  <c r="P98" i="32" s="1"/>
  <c r="P100" i="32" s="1"/>
  <c r="P101" i="32" s="1"/>
  <c r="P102" i="32" s="1"/>
  <c r="P110" i="32" s="1"/>
  <c r="AG82" i="34"/>
  <c r="AG83" i="34"/>
  <c r="Z88" i="34"/>
  <c r="R38" i="32"/>
  <c r="R26" i="32"/>
  <c r="B4" i="30" s="1"/>
  <c r="R28" i="32"/>
  <c r="C109" i="32"/>
  <c r="AB85" i="35"/>
  <c r="AB86" i="35"/>
  <c r="R38" i="34"/>
  <c r="R26" i="34"/>
  <c r="R28" i="34"/>
  <c r="W91" i="32"/>
  <c r="W92" i="32"/>
  <c r="V7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28" i="33"/>
  <c r="R26" i="33"/>
  <c r="P112" i="32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03" i="35"/>
  <c r="P104" i="35" s="1"/>
  <c r="P110" i="35"/>
  <c r="Q95" i="34"/>
  <c r="Q45" i="34"/>
  <c r="Q24" i="34"/>
  <c r="Q43" i="34" s="1"/>
  <c r="Y85" i="32"/>
  <c r="Y86" i="32"/>
  <c r="R26" i="35"/>
  <c r="R28" i="35"/>
  <c r="R38" i="35"/>
  <c r="Q94" i="33"/>
  <c r="Q40" i="33"/>
  <c r="Q46" i="33"/>
  <c r="P42" i="32"/>
  <c r="P48" i="33"/>
  <c r="P57" i="33"/>
  <c r="P55" i="33"/>
  <c r="AC80" i="34"/>
  <c r="AC79" i="34"/>
  <c r="AC80" i="35"/>
  <c r="AC79" i="35"/>
  <c r="Q95" i="35"/>
  <c r="Q45" i="35"/>
  <c r="Q24" i="35"/>
  <c r="Q53" i="35" s="1"/>
  <c r="Q95" i="33"/>
  <c r="Q45" i="33"/>
  <c r="Q24" i="33"/>
  <c r="Q53" i="33" s="1"/>
  <c r="P55" i="32"/>
  <c r="P57" i="32"/>
  <c r="P48" i="32"/>
  <c r="P53" i="33"/>
  <c r="B5" i="30"/>
  <c r="E10" i="2"/>
  <c r="C10" i="2"/>
  <c r="C47" i="2" s="1"/>
  <c r="D10" i="2"/>
  <c r="D8" i="2"/>
  <c r="P108" i="35" l="1"/>
  <c r="P108" i="34"/>
  <c r="Q40" i="35"/>
  <c r="Q42" i="35" s="1"/>
  <c r="Q40" i="32"/>
  <c r="Q42" i="32" s="1"/>
  <c r="S32" i="33"/>
  <c r="S32" i="32"/>
  <c r="R30" i="35"/>
  <c r="R47" i="35" s="1"/>
  <c r="R30" i="34"/>
  <c r="R47" i="34" s="1"/>
  <c r="S32" i="35"/>
  <c r="S32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AH83" i="34"/>
  <c r="AH82" i="34"/>
  <c r="Q53" i="34"/>
  <c r="Q43" i="35"/>
  <c r="AA88" i="34"/>
  <c r="AB89" i="34" s="1"/>
  <c r="AA89" i="34"/>
  <c r="R46" i="35"/>
  <c r="R94" i="35"/>
  <c r="S26" i="33"/>
  <c r="S38" i="33"/>
  <c r="S28" i="33"/>
  <c r="AF83" i="35"/>
  <c r="AF82" i="35"/>
  <c r="AD80" i="34"/>
  <c r="AD79" i="34"/>
  <c r="Q55" i="33"/>
  <c r="Q57" i="33"/>
  <c r="Q48" i="33"/>
  <c r="S38" i="35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0" i="34"/>
  <c r="R46" i="34"/>
  <c r="R94" i="34"/>
  <c r="S26" i="32"/>
  <c r="S28" i="32"/>
  <c r="S38" i="32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S38" i="34"/>
  <c r="S28" i="34"/>
  <c r="S26" i="34"/>
  <c r="AC86" i="35"/>
  <c r="AC85" i="35"/>
  <c r="R46" i="32"/>
  <c r="R40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53" i="33" l="1"/>
  <c r="R40" i="35"/>
  <c r="R40" i="33"/>
  <c r="R42" i="33" s="1"/>
  <c r="S30" i="35"/>
  <c r="S47" i="35" s="1"/>
  <c r="S30" i="32"/>
  <c r="S47" i="32" s="1"/>
  <c r="T32" i="32"/>
  <c r="T32" i="35"/>
  <c r="T32" i="34"/>
  <c r="T30" i="34" s="1"/>
  <c r="T47" i="34" s="1"/>
  <c r="T32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V91" i="33"/>
  <c r="U70" i="33"/>
  <c r="AB88" i="34"/>
  <c r="AC89" i="34" s="1"/>
  <c r="V92" i="33"/>
  <c r="V71" i="33" s="1"/>
  <c r="V97" i="33" s="1"/>
  <c r="AC88" i="33"/>
  <c r="AC89" i="33"/>
  <c r="R53" i="34"/>
  <c r="AC88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6" i="33"/>
  <c r="R53" i="35"/>
  <c r="S45" i="34"/>
  <c r="S24" i="34"/>
  <c r="S95" i="34"/>
  <c r="T26" i="32"/>
  <c r="T28" i="32"/>
  <c r="T38" i="32"/>
  <c r="S24" i="33"/>
  <c r="S95" i="33"/>
  <c r="S45" i="33"/>
  <c r="R96" i="35"/>
  <c r="R98" i="35" s="1"/>
  <c r="R100" i="35" s="1"/>
  <c r="R101" i="35" s="1"/>
  <c r="R102" i="35" s="1"/>
  <c r="Y71" i="35"/>
  <c r="Y97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AC86" i="34"/>
  <c r="AC85" i="34"/>
  <c r="Z92" i="35"/>
  <c r="Z91" i="35"/>
  <c r="S45" i="32"/>
  <c r="S24" i="32"/>
  <c r="S43" i="32" s="1"/>
  <c r="S95" i="32"/>
  <c r="R42" i="34"/>
  <c r="S95" i="35"/>
  <c r="S45" i="35"/>
  <c r="S24" i="35"/>
  <c r="S53" i="35" s="1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40" i="32" l="1"/>
  <c r="S42" i="32" s="1"/>
  <c r="S53" i="33"/>
  <c r="S40" i="35"/>
  <c r="S42" i="35" s="1"/>
  <c r="S53" i="34"/>
  <c r="S40" i="34"/>
  <c r="S42" i="34" s="1"/>
  <c r="S40" i="33"/>
  <c r="S42" i="33" s="1"/>
  <c r="U32" i="33"/>
  <c r="U32" i="34"/>
  <c r="T30" i="32"/>
  <c r="T47" i="32" s="1"/>
  <c r="U32" i="32"/>
  <c r="U32" i="35"/>
  <c r="U30" i="35" s="1"/>
  <c r="U47" i="35" s="1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26" i="34"/>
  <c r="Z91" i="32"/>
  <c r="Z92" i="32"/>
  <c r="Y70" i="32"/>
  <c r="T46" i="32"/>
  <c r="T94" i="32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94" i="33"/>
  <c r="T45" i="33"/>
  <c r="T24" i="33"/>
  <c r="T95" i="33"/>
  <c r="AD86" i="34"/>
  <c r="AD85" i="34"/>
  <c r="T95" i="34"/>
  <c r="T45" i="34"/>
  <c r="T24" i="34"/>
  <c r="U38" i="32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26" i="35"/>
  <c r="U28" i="35"/>
  <c r="S96" i="34"/>
  <c r="S98" i="34" s="1"/>
  <c r="S100" i="34" s="1"/>
  <c r="S101" i="34" s="1"/>
  <c r="S102" i="34" s="1"/>
  <c r="U38" i="33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T40" i="34"/>
  <c r="T42" i="34" s="1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Z88" i="35"/>
  <c r="Z89" i="35"/>
  <c r="Z71" i="35" s="1"/>
  <c r="Z97" i="35" s="1"/>
  <c r="Y70" i="35"/>
  <c r="AF80" i="33"/>
  <c r="AF79" i="33"/>
  <c r="Z70" i="32"/>
  <c r="T40" i="35"/>
  <c r="T94" i="35"/>
  <c r="T96" i="35" s="1"/>
  <c r="T98" i="35" s="1"/>
  <c r="T100" i="35" s="1"/>
  <c r="T101" i="35" s="1"/>
  <c r="T102" i="35" s="1"/>
  <c r="T46" i="35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53" i="33" l="1"/>
  <c r="T40" i="33"/>
  <c r="T42" i="33" s="1"/>
  <c r="T40" i="32"/>
  <c r="U30" i="34"/>
  <c r="U47" i="34" s="1"/>
  <c r="V32" i="35"/>
  <c r="V30" i="35" s="1"/>
  <c r="V47" i="35" s="1"/>
  <c r="V32" i="33"/>
  <c r="V30" i="33" s="1"/>
  <c r="V47" i="33" s="1"/>
  <c r="V32" i="34"/>
  <c r="V30" i="34" s="1"/>
  <c r="V47" i="34" s="1"/>
  <c r="U30" i="32"/>
  <c r="U47" i="32" s="1"/>
  <c r="V32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26" i="32"/>
  <c r="V28" i="32"/>
  <c r="T48" i="33"/>
  <c r="T55" i="33"/>
  <c r="T57" i="33"/>
  <c r="T48" i="32"/>
  <c r="T55" i="32"/>
  <c r="T57" i="32"/>
  <c r="U95" i="34"/>
  <c r="U45" i="34"/>
  <c r="U24" i="34"/>
  <c r="U53" i="34" s="1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26" i="34"/>
  <c r="V28" i="34"/>
  <c r="C45" i="2"/>
  <c r="C46" i="2"/>
  <c r="L84" i="2"/>
  <c r="K81" i="2"/>
  <c r="I75" i="2"/>
  <c r="M87" i="2"/>
  <c r="J78" i="2"/>
  <c r="M90" i="2"/>
  <c r="U40" i="33" l="1"/>
  <c r="U42" i="33" s="1"/>
  <c r="W32" i="35"/>
  <c r="U53" i="32"/>
  <c r="W32" i="33"/>
  <c r="W30" i="33" s="1"/>
  <c r="W47" i="33" s="1"/>
  <c r="U40" i="32"/>
  <c r="U42" i="32" s="1"/>
  <c r="W32" i="32"/>
  <c r="W30" i="32" s="1"/>
  <c r="W47" i="32" s="1"/>
  <c r="W32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28" i="35"/>
  <c r="AC89" i="32"/>
  <c r="AC88" i="32"/>
  <c r="AF83" i="33"/>
  <c r="AF82" i="33"/>
  <c r="U42" i="35"/>
  <c r="U53" i="33"/>
  <c r="V40" i="34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26" i="32"/>
  <c r="W28" i="32"/>
  <c r="AC91" i="35"/>
  <c r="AC92" i="35"/>
  <c r="U55" i="35"/>
  <c r="U57" i="35"/>
  <c r="U48" i="35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40" i="35"/>
  <c r="V42" i="35" s="1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V53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2" l="1"/>
  <c r="V42" i="32" s="1"/>
  <c r="U110" i="34"/>
  <c r="U112" i="34"/>
  <c r="U108" i="34"/>
  <c r="X32" i="32"/>
  <c r="X30" i="32" s="1"/>
  <c r="X47" i="32" s="1"/>
  <c r="X32" i="35"/>
  <c r="X32" i="34"/>
  <c r="X30" i="34" s="1"/>
  <c r="X47" i="34" s="1"/>
  <c r="X32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91" i="32"/>
  <c r="AC70" i="32" s="1"/>
  <c r="AB70" i="32"/>
  <c r="V57" i="35"/>
  <c r="V48" i="35"/>
  <c r="V55" i="35"/>
  <c r="W45" i="32"/>
  <c r="W24" i="32"/>
  <c r="W53" i="32" s="1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AC71" i="32"/>
  <c r="AC97" i="32" s="1"/>
  <c r="X26" i="35"/>
  <c r="X28" i="35"/>
  <c r="X38" i="35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40" i="35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28" i="32"/>
  <c r="X26" i="32"/>
  <c r="W95" i="35"/>
  <c r="W45" i="35"/>
  <c r="W24" i="35"/>
  <c r="W53" i="35" s="1"/>
  <c r="W46" i="33"/>
  <c r="W94" i="33"/>
  <c r="W40" i="33"/>
  <c r="W42" i="33" s="1"/>
  <c r="C5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X30" i="33" l="1"/>
  <c r="X47" i="33" s="1"/>
  <c r="X30" i="35"/>
  <c r="X47" i="35" s="1"/>
  <c r="Y32" i="32"/>
  <c r="Y32" i="35"/>
  <c r="Y32" i="33"/>
  <c r="Y30" i="33" s="1"/>
  <c r="Y47" i="33" s="1"/>
  <c r="Y32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40" i="32"/>
  <c r="X94" i="32"/>
  <c r="X46" i="32"/>
  <c r="W57" i="33"/>
  <c r="W48" i="33"/>
  <c r="W55" i="33"/>
  <c r="Y26" i="33"/>
  <c r="Y38" i="33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94" i="33"/>
  <c r="W57" i="35"/>
  <c r="W48" i="35"/>
  <c r="W55" i="35"/>
  <c r="AE92" i="35"/>
  <c r="AE91" i="35"/>
  <c r="Y38" i="34"/>
  <c r="Y26" i="34"/>
  <c r="Y28" i="34"/>
  <c r="Y26" i="35"/>
  <c r="Y28" i="35"/>
  <c r="Y38" i="35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26" i="32"/>
  <c r="Y28" i="32"/>
  <c r="AB92" i="34"/>
  <c r="AB71" i="34" s="1"/>
  <c r="AB97" i="34" s="1"/>
  <c r="AB91" i="34"/>
  <c r="AA70" i="34"/>
  <c r="X95" i="33"/>
  <c r="X24" i="33"/>
  <c r="X45" i="33"/>
  <c r="V103" i="33"/>
  <c r="V104" i="33" s="1"/>
  <c r="V108" i="33"/>
  <c r="V112" i="33"/>
  <c r="V110" i="33"/>
  <c r="AH83" i="33"/>
  <c r="AH82" i="33"/>
  <c r="X94" i="34"/>
  <c r="X40" i="34"/>
  <c r="X46" i="34"/>
  <c r="X53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53" i="33" l="1"/>
  <c r="X40" i="33"/>
  <c r="X42" i="33" s="1"/>
  <c r="X40" i="35"/>
  <c r="X42" i="35" s="1"/>
  <c r="W112" i="33"/>
  <c r="W103" i="33"/>
  <c r="W104" i="33" s="1"/>
  <c r="W108" i="33"/>
  <c r="Z32" i="34"/>
  <c r="Y30" i="32"/>
  <c r="Y47" i="32" s="1"/>
  <c r="Z32" i="32"/>
  <c r="Z30" i="32" s="1"/>
  <c r="Z47" i="32" s="1"/>
  <c r="Z32" i="35"/>
  <c r="Z30" i="35" s="1"/>
  <c r="Z47" i="35" s="1"/>
  <c r="Z32" i="33"/>
  <c r="Z30" i="33" s="1"/>
  <c r="Z47" i="33" s="1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28" i="32"/>
  <c r="Z26" i="35"/>
  <c r="Z28" i="35"/>
  <c r="Z38" i="35"/>
  <c r="Y94" i="34"/>
  <c r="Y46" i="34"/>
  <c r="X96" i="33"/>
  <c r="X98" i="33" s="1"/>
  <c r="X100" i="33" s="1"/>
  <c r="X101" i="33" s="1"/>
  <c r="X102" i="33" s="1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53" i="35"/>
  <c r="Z38" i="33"/>
  <c r="Z26" i="33"/>
  <c r="Z28" i="33"/>
  <c r="X96" i="32"/>
  <c r="X98" i="32" s="1"/>
  <c r="X100" i="32" s="1"/>
  <c r="X101" i="32" s="1"/>
  <c r="X102" i="32" s="1"/>
  <c r="Z38" i="34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40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0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53" i="35" l="1"/>
  <c r="X108" i="34"/>
  <c r="AA32" i="34"/>
  <c r="X110" i="34"/>
  <c r="Y40" i="34"/>
  <c r="AA32" i="32"/>
  <c r="AA30" i="32" s="1"/>
  <c r="AA47" i="32" s="1"/>
  <c r="AA32" i="33"/>
  <c r="AA30" i="33" s="1"/>
  <c r="AA47" i="33" s="1"/>
  <c r="X103" i="34"/>
  <c r="X104" i="34" s="1"/>
  <c r="AA32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40" i="34"/>
  <c r="Z95" i="33"/>
  <c r="Z24" i="33"/>
  <c r="Z53" i="33" s="1"/>
  <c r="Z45" i="33"/>
  <c r="X108" i="33"/>
  <c r="X103" i="33"/>
  <c r="X104" i="33" s="1"/>
  <c r="X112" i="33"/>
  <c r="X110" i="33"/>
  <c r="Y42" i="34"/>
  <c r="AA38" i="32"/>
  <c r="AA28" i="32"/>
  <c r="AA26" i="32"/>
  <c r="AG92" i="35"/>
  <c r="AG91" i="35"/>
  <c r="Z40" i="35"/>
  <c r="Z94" i="35"/>
  <c r="Z46" i="35"/>
  <c r="Z94" i="32"/>
  <c r="Z46" i="32"/>
  <c r="Z40" i="32"/>
  <c r="Z46" i="33"/>
  <c r="Z40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26" i="34"/>
  <c r="AA28" i="34"/>
  <c r="X112" i="32"/>
  <c r="X108" i="32"/>
  <c r="X110" i="32"/>
  <c r="X103" i="32"/>
  <c r="X104" i="32" s="1"/>
  <c r="AF71" i="32"/>
  <c r="AF97" i="32" s="1"/>
  <c r="Y48" i="34"/>
  <c r="Y55" i="34"/>
  <c r="Y57" i="34"/>
  <c r="AA38" i="35"/>
  <c r="AA28" i="35"/>
  <c r="AA26" i="35"/>
  <c r="Z95" i="32"/>
  <c r="Z45" i="32"/>
  <c r="Z24" i="32"/>
  <c r="Z43" i="32" s="1"/>
  <c r="AA26" i="33"/>
  <c r="AA38" i="33"/>
  <c r="AA28" i="33"/>
  <c r="AH86" i="32"/>
  <c r="AH85" i="32"/>
  <c r="Y110" i="34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AB32" i="35" l="1"/>
  <c r="AB30" i="35" s="1"/>
  <c r="AB47" i="35" s="1"/>
  <c r="AB32" i="32"/>
  <c r="AB32" i="33"/>
  <c r="AB30" i="33" s="1"/>
  <c r="AB47" i="33" s="1"/>
  <c r="AA30" i="35"/>
  <c r="AA47" i="35" s="1"/>
  <c r="AB32" i="34"/>
  <c r="AB30" i="34" s="1"/>
  <c r="AB47" i="34" s="1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28" i="33"/>
  <c r="AA24" i="33"/>
  <c r="AA43" i="33" s="1"/>
  <c r="AA45" i="33"/>
  <c r="AA95" i="33"/>
  <c r="AB28" i="34"/>
  <c r="AB26" i="34"/>
  <c r="AB38" i="34"/>
  <c r="Z55" i="32"/>
  <c r="Z48" i="32"/>
  <c r="Z57" i="32"/>
  <c r="AA95" i="32"/>
  <c r="AA45" i="32"/>
  <c r="AA24" i="32"/>
  <c r="AA43" i="32" s="1"/>
  <c r="Z108" i="34"/>
  <c r="Z112" i="34"/>
  <c r="AB38" i="35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AA53" i="35" l="1"/>
  <c r="AA40" i="35"/>
  <c r="AA40" i="34"/>
  <c r="Z110" i="34"/>
  <c r="AC32" i="34"/>
  <c r="AC32" i="33"/>
  <c r="AC30" i="33" s="1"/>
  <c r="AC47" i="33" s="1"/>
  <c r="AB30" i="32"/>
  <c r="AB47" i="32" s="1"/>
  <c r="AC32" i="32"/>
  <c r="AC32" i="35"/>
  <c r="AC30" i="35" s="1"/>
  <c r="AC47" i="35" s="1"/>
  <c r="AD70" i="33"/>
  <c r="AE92" i="33"/>
  <c r="AE71" i="33" s="1"/>
  <c r="AE97" i="33" s="1"/>
  <c r="AE91" i="33"/>
  <c r="AC26" i="32"/>
  <c r="AC28" i="32"/>
  <c r="AC38" i="32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28" i="34"/>
  <c r="AC26" i="34"/>
  <c r="AC38" i="33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D32" i="35" l="1"/>
  <c r="AD32" i="34"/>
  <c r="AD30" i="34" s="1"/>
  <c r="AD47" i="34" s="1"/>
  <c r="AD32" i="33"/>
  <c r="AD32" i="32"/>
  <c r="AD30" i="32" s="1"/>
  <c r="AD47" i="32" s="1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26" i="33"/>
  <c r="AD28" i="33"/>
  <c r="AD38" i="34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A110" i="35"/>
  <c r="AA108" i="35"/>
  <c r="AA103" i="35"/>
  <c r="AA104" i="35" s="1"/>
  <c r="AA112" i="35"/>
  <c r="AB43" i="33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B110" i="32"/>
  <c r="AB112" i="32"/>
  <c r="AB103" i="32"/>
  <c r="AB104" i="32" s="1"/>
  <c r="AB108" i="32"/>
  <c r="M146" i="31"/>
  <c r="K120" i="31"/>
  <c r="K129" i="3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M18" i="30" l="1"/>
  <c r="AC40" i="32"/>
  <c r="AC42" i="32" s="1"/>
  <c r="AE32" i="32"/>
  <c r="AE32" i="33"/>
  <c r="G6" i="30"/>
  <c r="AE32" i="35"/>
  <c r="AE32" i="34"/>
  <c r="AE30" i="34" s="1"/>
  <c r="AE47" i="34" s="1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28" i="32"/>
  <c r="AC108" i="32"/>
  <c r="AC110" i="32"/>
  <c r="AC112" i="32"/>
  <c r="AC103" i="32"/>
  <c r="AC104" i="32" s="1"/>
  <c r="AC112" i="35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26" i="33"/>
  <c r="AE28" i="33"/>
  <c r="AE26" i="35"/>
  <c r="AE38" i="35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D24" i="35"/>
  <c r="AD43" i="35" s="1"/>
  <c r="AD95" i="35"/>
  <c r="AD45" i="35"/>
  <c r="AC42" i="33"/>
  <c r="AC57" i="35"/>
  <c r="AC55" i="35"/>
  <c r="AC48" i="35"/>
  <c r="AC53" i="34"/>
  <c r="AE26" i="34"/>
  <c r="AE38" i="34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D40" i="33" l="1"/>
  <c r="AD42" i="33" s="1"/>
  <c r="AF32" i="35"/>
  <c r="AF32" i="32"/>
  <c r="AE30" i="33"/>
  <c r="AE47" i="33" s="1"/>
  <c r="AF32" i="34"/>
  <c r="AE30" i="35"/>
  <c r="AE47" i="35" s="1"/>
  <c r="AF32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D112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53" i="35"/>
  <c r="AC108" i="35"/>
  <c r="AD57" i="33"/>
  <c r="AD55" i="33"/>
  <c r="AD48" i="33"/>
  <c r="AF28" i="34"/>
  <c r="AF38" i="34"/>
  <c r="AF26" i="34"/>
  <c r="AD55" i="32"/>
  <c r="AD48" i="32"/>
  <c r="AD57" i="32"/>
  <c r="AF26" i="33"/>
  <c r="AF38" i="33"/>
  <c r="AF28" i="33"/>
  <c r="AD53" i="34"/>
  <c r="AD96" i="35"/>
  <c r="AD98" i="35" s="1"/>
  <c r="AD100" i="35" s="1"/>
  <c r="AD101" i="35" s="1"/>
  <c r="AD102" i="35" s="1"/>
  <c r="AF26" i="35"/>
  <c r="AF28" i="35"/>
  <c r="AF38" i="35"/>
  <c r="AF26" i="32"/>
  <c r="AF38" i="32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103" i="34"/>
  <c r="AD104" i="34" s="1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D108" i="34" l="1"/>
  <c r="AG32" i="32"/>
  <c r="AG30" i="32" s="1"/>
  <c r="AG47" i="32" s="1"/>
  <c r="AF30" i="32"/>
  <c r="AF47" i="32" s="1"/>
  <c r="AG32" i="35"/>
  <c r="AG30" i="35" s="1"/>
  <c r="AG47" i="35" s="1"/>
  <c r="AF30" i="34"/>
  <c r="AF47" i="34" s="1"/>
  <c r="AG32" i="33"/>
  <c r="AG32" i="34"/>
  <c r="AG30" i="34" s="1"/>
  <c r="AG47" i="34" s="1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28" i="32"/>
  <c r="AG26" i="32"/>
  <c r="AG26" i="35"/>
  <c r="AG28" i="35"/>
  <c r="AG38" i="35"/>
  <c r="AG26" i="33"/>
  <c r="AG38" i="33"/>
  <c r="AG28" i="33"/>
  <c r="AG28" i="34"/>
  <c r="AG26" i="34"/>
  <c r="AG38" i="34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3" i="33" l="1"/>
  <c r="AE104" i="33" s="1"/>
  <c r="AF53" i="33"/>
  <c r="AE108" i="33"/>
  <c r="AE110" i="33"/>
  <c r="AG30" i="33"/>
  <c r="AG47" i="33" s="1"/>
  <c r="AH32" i="34"/>
  <c r="AH32" i="32"/>
  <c r="AH30" i="32" s="1"/>
  <c r="AH47" i="32" s="1"/>
  <c r="AH32" i="33"/>
  <c r="AH32" i="35"/>
  <c r="AH30" i="35" s="1"/>
  <c r="AH47" i="35" s="1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26" i="34"/>
  <c r="AG40" i="35"/>
  <c r="AG94" i="35"/>
  <c r="AG46" i="35"/>
  <c r="AH26" i="32"/>
  <c r="AH28" i="32"/>
  <c r="AH38" i="32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26" i="33"/>
  <c r="AH28" i="33"/>
  <c r="AH38" i="35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112" i="35"/>
  <c r="AF110" i="35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G42" i="33" l="1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03" i="33" l="1"/>
  <c r="AG104" i="33" s="1"/>
  <c r="AG112" i="33"/>
  <c r="AG108" i="33"/>
  <c r="AH40" i="33"/>
  <c r="AH42" i="33" s="1"/>
  <c r="C50" i="33" s="1"/>
  <c r="AH53" i="33"/>
  <c r="AH96" i="35"/>
  <c r="AH98" i="35" s="1"/>
  <c r="AH100" i="35" s="1"/>
  <c r="AH101" i="35" s="1"/>
  <c r="AH102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AH108" i="34"/>
  <c r="C60" i="35"/>
  <c r="C50" i="35"/>
  <c r="C62" i="33"/>
  <c r="C51" i="33"/>
  <c r="AH57" i="34"/>
  <c r="AH48" i="34"/>
  <c r="AH55" i="34"/>
  <c r="C58" i="34"/>
  <c r="M6" i="30" s="1"/>
  <c r="C56" i="34"/>
  <c r="AH96" i="32"/>
  <c r="AH98" i="32" s="1"/>
  <c r="AH100" i="32" s="1"/>
  <c r="AH101" i="32" s="1"/>
  <c r="AH102" i="32" s="1"/>
  <c r="AH103" i="35"/>
  <c r="AH104" i="35" s="1"/>
  <c r="AH112" i="35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C50" i="34" l="1"/>
  <c r="C60" i="33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26" i="2" l="1"/>
  <c r="E32" i="2"/>
  <c r="E38" i="2"/>
  <c r="E34" i="2" s="1"/>
  <c r="E25" i="2"/>
  <c r="F80" i="2"/>
  <c r="G79" i="2"/>
  <c r="G80" i="2"/>
  <c r="E80" i="2"/>
  <c r="E71" i="2" s="1"/>
  <c r="E97" i="2" s="1"/>
  <c r="D67" i="2" l="1"/>
  <c r="D65" i="2"/>
  <c r="E24" i="2"/>
  <c r="E27" i="2"/>
  <c r="E28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E67" i="2" l="1"/>
  <c r="E65" i="2"/>
  <c r="F27" i="2"/>
  <c r="F28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F65" i="2" l="1"/>
  <c r="F67" i="2"/>
  <c r="G24" i="2"/>
  <c r="G27" i="2"/>
  <c r="G28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G65" i="2" l="1"/>
  <c r="G67" i="2"/>
  <c r="H24" i="2"/>
  <c r="H27" i="2"/>
  <c r="H28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H67" i="2" l="1"/>
  <c r="H65" i="2"/>
  <c r="I27" i="2"/>
  <c r="I28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I67" i="2" l="1"/>
  <c r="I65" i="2"/>
  <c r="J27" i="2"/>
  <c r="J28" i="2" s="1"/>
  <c r="J72" i="2"/>
  <c r="U83" i="2"/>
  <c r="U82" i="2"/>
  <c r="S79" i="2"/>
  <c r="S80" i="2"/>
  <c r="K26" i="2" l="1"/>
  <c r="K24" i="2" s="1"/>
  <c r="K32" i="2"/>
  <c r="K38" i="2"/>
  <c r="K34" i="2" s="1"/>
  <c r="J67" i="2" s="1"/>
  <c r="T80" i="2"/>
  <c r="T79" i="2"/>
  <c r="V83" i="2"/>
  <c r="V82" i="2"/>
  <c r="K27" i="2" l="1"/>
  <c r="K28" i="2" s="1"/>
  <c r="K72" i="2"/>
  <c r="W83" i="2"/>
  <c r="W82" i="2"/>
  <c r="U80" i="2"/>
  <c r="U79" i="2"/>
  <c r="L26" i="2" l="1"/>
  <c r="L24" i="2" s="1"/>
  <c r="L32" i="2"/>
  <c r="L38" i="2"/>
  <c r="L34" i="2" s="1"/>
  <c r="K67" i="2" s="1"/>
  <c r="X82" i="2"/>
  <c r="X83" i="2"/>
  <c r="V80" i="2"/>
  <c r="V79" i="2"/>
  <c r="L27" i="2" l="1"/>
  <c r="L28" i="2" s="1"/>
  <c r="L72" i="2"/>
  <c r="W79" i="2"/>
  <c r="W80" i="2"/>
  <c r="Y83" i="2"/>
  <c r="Y82" i="2"/>
  <c r="M26" i="2" l="1"/>
  <c r="M24" i="2" s="1"/>
  <c r="M32" i="2"/>
  <c r="M38" i="2"/>
  <c r="M34" i="2" s="1"/>
  <c r="L67" i="2" s="1"/>
  <c r="X80" i="2"/>
  <c r="X79" i="2"/>
  <c r="Z83" i="2"/>
  <c r="Z82" i="2"/>
  <c r="AA82" i="2" s="1"/>
  <c r="AB83" i="2" l="1"/>
  <c r="AB82" i="2"/>
  <c r="M27" i="2"/>
  <c r="M28" i="2" s="1"/>
  <c r="M72" i="2"/>
  <c r="AA83" i="2"/>
  <c r="Y79" i="2"/>
  <c r="Y80" i="2"/>
  <c r="N26" i="2" l="1"/>
  <c r="N24" i="2" s="1"/>
  <c r="N32" i="2"/>
  <c r="N38" i="2"/>
  <c r="N34" i="2" s="1"/>
  <c r="M67" i="2" s="1"/>
  <c r="Z80" i="2"/>
  <c r="Z79" i="2"/>
  <c r="AA79" i="2" s="1"/>
  <c r="AB80" i="2" l="1"/>
  <c r="AB79" i="2"/>
  <c r="N27" i="2"/>
  <c r="N28" i="2" s="1"/>
  <c r="N72" i="2"/>
  <c r="AA80" i="2"/>
  <c r="O26" i="2" l="1"/>
  <c r="O24" i="2" s="1"/>
  <c r="O32" i="2"/>
  <c r="O38" i="2"/>
  <c r="O34" i="2" s="1"/>
  <c r="N67" i="2" s="1"/>
  <c r="O27" i="2" l="1"/>
  <c r="O28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O67" i="2" s="1"/>
  <c r="G30" i="2"/>
  <c r="J86" i="2"/>
  <c r="I70" i="2"/>
  <c r="J85" i="2"/>
  <c r="K85" i="2" s="1"/>
  <c r="P27" i="2" l="1"/>
  <c r="P28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P67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Q72" i="2"/>
  <c r="H30" i="2"/>
  <c r="M89" i="2"/>
  <c r="L89" i="2"/>
  <c r="N86" i="2"/>
  <c r="O85" i="2" l="1"/>
  <c r="M88" i="2"/>
  <c r="N88" i="2" s="1"/>
  <c r="O88" i="2" s="1"/>
  <c r="R26" i="2"/>
  <c r="R32" i="2"/>
  <c r="R38" i="2"/>
  <c r="R34" i="2" s="1"/>
  <c r="H47" i="2"/>
  <c r="P86" i="2"/>
  <c r="P85" i="2"/>
  <c r="R24" i="2" l="1"/>
  <c r="B3" i="30"/>
  <c r="O89" i="2"/>
  <c r="N89" i="2"/>
  <c r="R27" i="2"/>
  <c r="R28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W72" i="2"/>
  <c r="AA89" i="2"/>
  <c r="X26" i="2" l="1"/>
  <c r="X24" i="2" s="1"/>
  <c r="X32" i="2"/>
  <c r="X38" i="2"/>
  <c r="X34" i="2" s="1"/>
  <c r="X27" i="2" l="1"/>
  <c r="X28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57" i="2" l="1"/>
  <c r="AA40" i="2"/>
  <c r="AA42" i="2" s="1"/>
  <c r="AA53" i="2"/>
  <c r="AA55" i="2"/>
  <c r="AA48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7" i="36" s="1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7" i="36" s="1"/>
  <c r="O8" i="37"/>
  <c r="O9" i="37" s="1"/>
  <c r="P6" i="36"/>
  <c r="P7" i="36" s="1"/>
  <c r="P8" i="37"/>
  <c r="P9" i="37" s="1"/>
  <c r="M6" i="36"/>
  <c r="M7" i="36" s="1"/>
  <c r="M8" i="37"/>
  <c r="M9" i="37" s="1"/>
  <c r="H6" i="36"/>
  <c r="H7" i="36" s="1"/>
  <c r="H8" i="37"/>
  <c r="H9" i="37" s="1"/>
  <c r="N3" i="30"/>
  <c r="O3" i="30"/>
  <c r="AC19" i="31"/>
  <c r="AC20" i="31" s="1"/>
  <c r="W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B23" i="31" l="1"/>
  <c r="C11" i="37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J15" i="30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7" i="36" s="1"/>
  <c r="T18" i="37"/>
  <c r="T19" i="37" s="1"/>
  <c r="R16" i="36"/>
  <c r="R17" i="36" s="1"/>
  <c r="R18" i="37"/>
  <c r="R19" i="37" s="1"/>
  <c r="X16" i="36"/>
  <c r="X17" i="36" s="1"/>
  <c r="X18" i="37"/>
  <c r="X19" i="37" s="1"/>
  <c r="K26" i="36"/>
  <c r="K28" i="37"/>
  <c r="K29" i="37" s="1"/>
  <c r="J26" i="36"/>
  <c r="J27" i="36" s="1"/>
  <c r="J28" i="37"/>
  <c r="J29" i="37" s="1"/>
  <c r="Q26" i="36"/>
  <c r="Q27" i="36" s="1"/>
  <c r="Q28" i="37"/>
  <c r="Q29" i="37" s="1"/>
  <c r="V26" i="36"/>
  <c r="V27" i="36" s="1"/>
  <c r="V28" i="37"/>
  <c r="V29" i="37" s="1"/>
  <c r="T26" i="36"/>
  <c r="T27" i="36" s="1"/>
  <c r="T28" i="37"/>
  <c r="T29" i="37" s="1"/>
  <c r="X46" i="36"/>
  <c r="X47" i="36" s="1"/>
  <c r="X48" i="37"/>
  <c r="X49" i="37" s="1"/>
  <c r="T46" i="36"/>
  <c r="T47" i="36" s="1"/>
  <c r="T48" i="37"/>
  <c r="T49" i="37" s="1"/>
  <c r="H46" i="36"/>
  <c r="H47" i="36" s="1"/>
  <c r="H48" i="37"/>
  <c r="H49" i="37" s="1"/>
  <c r="Y46" i="36"/>
  <c r="Y47" i="36" s="1"/>
  <c r="Y48" i="37"/>
  <c r="Y49" i="37" s="1"/>
  <c r="V46" i="36"/>
  <c r="V47" i="36" s="1"/>
  <c r="V48" i="37"/>
  <c r="V49" i="37" s="1"/>
  <c r="O16" i="36"/>
  <c r="O17" i="36" s="1"/>
  <c r="O18" i="37"/>
  <c r="O19" i="37" s="1"/>
  <c r="Y16" i="36"/>
  <c r="Y17" i="36" s="1"/>
  <c r="Y18" i="37"/>
  <c r="Y19" i="37" s="1"/>
  <c r="I16" i="36"/>
  <c r="I17" i="36" s="1"/>
  <c r="I18" i="37"/>
  <c r="I19" i="37" s="1"/>
  <c r="I26" i="36"/>
  <c r="I27" i="36" s="1"/>
  <c r="I28" i="37"/>
  <c r="I29" i="37" s="1"/>
  <c r="M26" i="36"/>
  <c r="M27" i="36" s="1"/>
  <c r="M28" i="37"/>
  <c r="M29" i="37" s="1"/>
  <c r="U26" i="36"/>
  <c r="U27" i="36" s="1"/>
  <c r="U28" i="37"/>
  <c r="U29" i="37" s="1"/>
  <c r="O26" i="36"/>
  <c r="O27" i="36" s="1"/>
  <c r="O28" i="37"/>
  <c r="O29" i="37" s="1"/>
  <c r="O46" i="36"/>
  <c r="O47" i="36" s="1"/>
  <c r="O48" i="37"/>
  <c r="O49" i="37" s="1"/>
  <c r="L46" i="36"/>
  <c r="L47" i="36" s="1"/>
  <c r="L48" i="37"/>
  <c r="L49" i="37" s="1"/>
  <c r="J46" i="36"/>
  <c r="J47" i="36" s="1"/>
  <c r="J48" i="37"/>
  <c r="J49" i="37" s="1"/>
  <c r="I46" i="36"/>
  <c r="I48" i="37"/>
  <c r="I49" i="37" s="1"/>
  <c r="U46" i="36"/>
  <c r="U47" i="36" s="1"/>
  <c r="U48" i="37"/>
  <c r="U49" i="37" s="1"/>
  <c r="H16" i="36"/>
  <c r="H18" i="37"/>
  <c r="H19" i="37" s="1"/>
  <c r="U16" i="36"/>
  <c r="U17" i="36" s="1"/>
  <c r="U18" i="37"/>
  <c r="U19" i="37" s="1"/>
  <c r="Q16" i="36"/>
  <c r="Q17" i="36" s="1"/>
  <c r="Q18" i="37"/>
  <c r="Q19" i="37" s="1"/>
  <c r="V16" i="36"/>
  <c r="V17" i="36" s="1"/>
  <c r="V18" i="37"/>
  <c r="V19" i="37" s="1"/>
  <c r="G26" i="36"/>
  <c r="G28" i="37"/>
  <c r="G29" i="37" s="1"/>
  <c r="H26" i="36"/>
  <c r="H27" i="36" s="1"/>
  <c r="H28" i="37"/>
  <c r="H29" i="37" s="1"/>
  <c r="X26" i="36"/>
  <c r="X27" i="36" s="1"/>
  <c r="X28" i="37"/>
  <c r="X29" i="37" s="1"/>
  <c r="N26" i="36"/>
  <c r="N27" i="36" s="1"/>
  <c r="N28" i="37"/>
  <c r="N29" i="37" s="1"/>
  <c r="R26" i="36"/>
  <c r="R27" i="36" s="1"/>
  <c r="R28" i="37"/>
  <c r="R29" i="37" s="1"/>
  <c r="P46" i="36"/>
  <c r="P47" i="36" s="1"/>
  <c r="P48" i="37"/>
  <c r="P49" i="37" s="1"/>
  <c r="K46" i="36"/>
  <c r="K47" i="36" s="1"/>
  <c r="K48" i="37"/>
  <c r="K49" i="37" s="1"/>
  <c r="S46" i="36"/>
  <c r="S47" i="36" s="1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7" i="36" s="1"/>
  <c r="S18" i="37"/>
  <c r="S19" i="37" s="1"/>
  <c r="L16" i="36"/>
  <c r="L17" i="36" s="1"/>
  <c r="L18" i="37"/>
  <c r="L19" i="37" s="1"/>
  <c r="P16" i="36"/>
  <c r="P17" i="36" s="1"/>
  <c r="P18" i="37"/>
  <c r="P19" i="37" s="1"/>
  <c r="K16" i="36"/>
  <c r="K18" i="37"/>
  <c r="K19" i="37" s="1"/>
  <c r="M16" i="36"/>
  <c r="M17" i="36" s="1"/>
  <c r="M18" i="37"/>
  <c r="M19" i="37" s="1"/>
  <c r="N16" i="36"/>
  <c r="N17" i="36" s="1"/>
  <c r="N18" i="37"/>
  <c r="N19" i="37" s="1"/>
  <c r="W16" i="36"/>
  <c r="W17" i="36" s="1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7" i="36" s="1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7" i="36" s="1"/>
  <c r="M48" i="37"/>
  <c r="M49" i="37" s="1"/>
  <c r="W46" i="36"/>
  <c r="W47" i="36" s="1"/>
  <c r="W48" i="37"/>
  <c r="W49" i="37" s="1"/>
  <c r="G46" i="36"/>
  <c r="G47" i="36" s="1"/>
  <c r="G48" i="37"/>
  <c r="G49" i="37" s="1"/>
  <c r="K17" i="36"/>
  <c r="G27" i="36"/>
  <c r="H17" i="36"/>
  <c r="I47" i="36"/>
  <c r="K27" i="36"/>
  <c r="N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F3" i="30"/>
  <c r="AE32" i="2"/>
  <c r="AE26" i="2"/>
  <c r="AE24" i="2" s="1"/>
  <c r="AE38" i="2"/>
  <c r="AE34" i="2" s="1"/>
  <c r="AE46" i="2" s="1"/>
  <c r="AD53" i="2"/>
  <c r="AC96" i="2"/>
  <c r="AE28" i="2"/>
  <c r="AD43" i="2"/>
  <c r="AC98" i="2"/>
  <c r="AC100" i="2" s="1"/>
  <c r="AC101" i="2" s="1"/>
  <c r="AC102" i="2" s="1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94" i="2"/>
  <c r="AE43" i="2"/>
  <c r="AF91" i="2"/>
  <c r="AG90" i="2"/>
  <c r="AD86" i="2"/>
  <c r="AD88" i="2"/>
  <c r="AE89" i="2" s="1"/>
  <c r="AC70" i="2"/>
  <c r="AD40" i="2" l="1"/>
  <c r="AD42" i="2" s="1"/>
  <c r="AD46" i="2"/>
  <c r="AD94" i="2"/>
  <c r="AD96" i="2" s="1"/>
  <c r="AF32" i="2"/>
  <c r="AE30" i="2"/>
  <c r="AF28" i="2"/>
  <c r="AF38" i="2"/>
  <c r="AF34" i="2" s="1"/>
  <c r="AF46" i="2" s="1"/>
  <c r="AD71" i="2"/>
  <c r="AD97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D98" i="2" l="1"/>
  <c r="AD100" i="2" s="1"/>
  <c r="AD57" i="2"/>
  <c r="AD48" i="2"/>
  <c r="AD55" i="2"/>
  <c r="AF94" i="2"/>
  <c r="AH32" i="2"/>
  <c r="AH30" i="2" s="1"/>
  <c r="AH47" i="2" s="1"/>
  <c r="AG32" i="2"/>
  <c r="AE47" i="2"/>
  <c r="AE53" i="2"/>
  <c r="AE40" i="2"/>
  <c r="AE42" i="2" s="1"/>
  <c r="AF30" i="2"/>
  <c r="AF53" i="2" s="1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D101" i="2"/>
  <c r="AD102" i="2" s="1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C56" i="2" s="1"/>
  <c r="L3" i="30" s="1"/>
  <c r="AG40" i="2"/>
  <c r="AG42" i="2" s="1"/>
  <c r="C50" i="2" s="1"/>
  <c r="H3" i="30" s="1"/>
  <c r="AG53" i="2"/>
  <c r="AG70" i="2"/>
  <c r="AH85" i="2"/>
  <c r="C60" i="2"/>
  <c r="J3" i="30" s="1"/>
  <c r="C58" i="2"/>
  <c r="M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<sst xmlns="http://schemas.openxmlformats.org/spreadsheetml/2006/main" count="1269" uniqueCount="182">
  <si>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</si>
  <si>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</si>
  <si>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</si>
  <si>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</si>
  <si>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</si>
  <si>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</si>
  <si>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</si>
  <si>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</si>
  <si>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</si>
  <si>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</si>
  <si>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</si>
  <si>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</si>
  <si>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</si>
  <si>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</si>
  <si>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</si>
  <si>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</si>
  <si>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</si>
  <si>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</si>
  <si>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</si>
  <si>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</si>
  <si>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</si>
  <si>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</si>
  <si>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</si>
  <si>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</si>
  <si>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</si>
  <si>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</si>
  <si>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</si>
  <si>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</si>
  <si>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</si>
  <si>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</si>
  <si>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</si>
  <si>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</si>
  <si>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</si>
  <si>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</si>
  <si>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</si>
  <si>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</si>
  <si>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</si>
  <si>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</si>
  <si>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</si>
  <si>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</si>
  <si>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</si>
  <si>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</si>
  <si>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</si>
  <si>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</si>
  <si>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</si>
  <si>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</si>
  <si>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</si>
  <si>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</si>
  <si>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</si>
  <si>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</si>
  <si>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</si>
  <si>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</si>
  <si>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</si>
  <si>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</si>
  <si>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</si>
  <si>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</si>
  <si>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</si>
  <si>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</si>
  <si>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</si>
  <si>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</si>
  <si>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</si>
  <si>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</si>
  <si>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</si>
  <si>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</si>
  <si>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</si>
  <si>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</si>
  <si>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</si>
  <si>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</si>
  <si>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</si>
  <si>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</si>
  <si>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</si>
  <si>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</si>
  <si>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</si>
  <si>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</si>
  <si>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</si>
  <si>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</si>
  <si>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</si>
  <si>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</si>
  <si>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</si>
  <si>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</si>
  <si>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</si>
  <si>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</si>
  <si>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</si>
  <si>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</si>
  <si>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</si>
  <si>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</si>
  <si>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</si>
  <si>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</si>
  <si>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</si>
  <si>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</si>
  <si>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</si>
  <si>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</si>
  <si>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</si>
  <si>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</si>
  <si>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</si>
  <si>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</si>
  <si>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</si>
  <si>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</si>
  <si>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</si>
  <si>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</si>
  <si>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</si>
  <si>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</si>
  <si>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</si>
  <si>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</si>
  <si>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</si>
  <si>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</si>
  <si>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</si>
  <si>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</si>
  <si>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</si>
  <si>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</si>
  <si>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</si>
  <si>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</si>
  <si>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</si>
  <si>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</si>
  <si>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</si>
  <si>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</si>
  <si>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</si>
  <si>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</si>
  <si>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</si>
  <si>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</si>
  <si>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</si>
  <si>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</si>
  <si>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</si>
  <si>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</si>
  <si>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</si>
  <si>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</si>
  <si>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</si>
  <si>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</si>
  <si>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</si>
  <si>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</si>
  <si>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</si>
  <si>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</si>
  <si>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</si>
  <si>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</si>
  <si>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</si>
  <si>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</si>
  <si>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</si>
  <si>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</si>
  <si>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</si>
  <si>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</si>
  <si>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</si>
  <si>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</si>
  <si>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</si>
  <si>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</si>
  <si>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</si>
  <si>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</si>
  <si>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</si>
  <si>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</si>
  <si>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</si>
  <si>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</si>
  <si>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</si>
  <si>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</si>
  <si>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</si>
  <si>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</si>
  <si>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</si>
  <si>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</si>
  <si>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</si>
  <si>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</si>
  <si>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</si>
  <si>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</si>
  <si>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</si>
  <si>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</si>
  <si>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</si>
  <si>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</si>
  <si>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</si>
  <si>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</si>
  <si>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</si>
  <si>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</si>
  <si>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</si>
  <si>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</si>
  <si>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</si>
  <si>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</si>
  <si>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</si>
  <si>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</si>
  <si>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</si>
  <si>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</si>
  <si>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</si>
  <si>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</si>
  <si>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>USD/yYear</t>
  </si>
  <si>
    <t xml:space="preserve">Total avoided tons of CO2 per kWh </t>
  </si>
  <si>
    <t xml:space="preserve"> (solar) USD/kWh</t>
  </si>
  <si>
    <t>(diesel) USD/kWh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</si>
</sst>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3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168" fontId="8" fillId="9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65" fontId="19" fillId="9" borderId="0" xfId="0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2" fontId="0" fillId="11" borderId="0" xfId="0" applyNumberFormat="1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2" fontId="0" fillId="0" borderId="0" xfId="0" applyNumberFormat="1" applyFont="1" applyBorder="1" applyAlignment="1">
      <alignment horizontal="center"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C1" zoomScale="64" zoomScaleNormal="64" workbookViewId="0">
      <selection activeCell="J15" sqref="J15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300" t="s">
        <v>94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</row>
    <row r="2" spans="1:18" s="114" customFormat="1" ht="91.5" customHeight="1" x14ac:dyDescent="0.25">
      <c r="A2" s="53" t="s">
        <v>130</v>
      </c>
      <c r="B2" s="53" t="s">
        <v>73</v>
      </c>
      <c r="C2" s="53" t="s">
        <v>159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5">
        <f>SUM('Minigrids - BF'!$D$25:$R$26)</f>
        <v>17064688.498093128</v>
      </c>
      <c r="C3" s="275">
        <f>SUM('Minigrids - BF'!$C$23:$H$23)</f>
        <v>10944444.444444444</v>
      </c>
      <c r="D3" s="275">
        <f>SUM('Minigrids - BF'!$C$94:$Q$94)</f>
        <v>20859392.560501926</v>
      </c>
      <c r="E3" s="275">
        <f>SUM('Minigrids - BF'!$D$30:$R$30)</f>
        <v>14632665.364714976</v>
      </c>
      <c r="F3" s="275">
        <f>SUM('Minigrids - BF'!$D$42:$AC$42)</f>
        <v>44003859.098600522</v>
      </c>
      <c r="G3" s="275">
        <f>SUM('Minigrids - BF'!$D$43:$AC$43)</f>
        <v>16311329.324305534</v>
      </c>
      <c r="H3" s="276">
        <f>'Minigrids - BF'!$C$50</f>
        <v>19620132.737828918</v>
      </c>
      <c r="I3" s="276">
        <f>'Minigrids - BF'!$C$51</f>
        <v>4769985.2476299349</v>
      </c>
      <c r="J3" s="258">
        <f>'Minigrids - BF'!$C$60</f>
        <v>0.24043319225311277</v>
      </c>
      <c r="K3" s="258">
        <f>'Minigrids - BF'!$C$62</f>
        <v>0.1029871416091919</v>
      </c>
      <c r="L3" s="255">
        <f>'Minigrids - BF'!$C$56</f>
        <v>2.1537610938124674</v>
      </c>
      <c r="M3" s="255">
        <f>'Minigrids - BF'!$C$58</f>
        <v>0.99054084043395796</v>
      </c>
      <c r="N3" s="263">
        <f>'Minigrids - BF'!$C$64</f>
        <v>5</v>
      </c>
      <c r="O3" s="255">
        <f>'Minigrids - BF'!$C$66</f>
        <v>8</v>
      </c>
      <c r="P3" s="264">
        <f>AVERAGE('Minigrids - BF'!$D$108:$O$108)</f>
        <v>1.6657051524575277</v>
      </c>
      <c r="Q3" s="256">
        <f>'Minigrids - BF'!$C$111</f>
        <v>1.6657051524575277</v>
      </c>
      <c r="R3" s="256">
        <f>'Minigrids - BF'!$C$113</f>
        <v>1.6657051524575277</v>
      </c>
    </row>
    <row r="4" spans="1:18" x14ac:dyDescent="0.25">
      <c r="A4" s="114" t="s">
        <v>123</v>
      </c>
      <c r="B4" s="275">
        <f>SUM('Minigrids - GH'!$D$25:$R$26)</f>
        <v>12798516.373569852</v>
      </c>
      <c r="C4" s="275">
        <f>SUM('Minigrids - GH'!$C$23:$H$23)</f>
        <v>8208333.333333334</v>
      </c>
      <c r="D4" s="275">
        <f>SUM('Minigrids - GH'!$C$94:$Q$94)</f>
        <v>15644544.420376439</v>
      </c>
      <c r="E4" s="275">
        <f>SUM('Minigrids - GH'!$D$30:$R$30)</f>
        <v>10974499.023536235</v>
      </c>
      <c r="F4" s="275">
        <f>SUM('Minigrids - GH'!$D$42:$AC$42)</f>
        <v>33002894.323950395</v>
      </c>
      <c r="G4" s="275">
        <f>SUM('Minigrids - GH'!$D$43:$AC$43)</f>
        <v>12233496.993229141</v>
      </c>
      <c r="H4" s="276">
        <f>'Minigrids - GH'!$C$50</f>
        <v>7121239.6000130288</v>
      </c>
      <c r="I4" s="276">
        <f>'Minigrids - GH'!$C$51</f>
        <v>352068.80945241975</v>
      </c>
      <c r="J4" s="258">
        <f>'Minigrids - GH'!$C$60</f>
        <v>0.24043319225311277</v>
      </c>
      <c r="K4" s="258">
        <f>'Minigrids - GH'!$C$62</f>
        <v>0.1029871416091919</v>
      </c>
      <c r="L4" s="255">
        <f>'Minigrids - GH'!$C$56</f>
        <v>1.7195428096715903</v>
      </c>
      <c r="M4" s="255">
        <f>'Minigrids - GH'!$C$58</f>
        <v>0.67025632929617251</v>
      </c>
      <c r="N4" s="263">
        <f>'Minigrids - GH'!$C$64</f>
        <v>5</v>
      </c>
      <c r="O4" s="255">
        <f>'Minigrids - GH'!$C$66</f>
        <v>8</v>
      </c>
      <c r="P4" s="264">
        <f>AVERAGE('Minigrids - GH'!$D$108:$O$108)</f>
        <v>1.3000608877008288</v>
      </c>
      <c r="Q4" s="256">
        <f>'Minigrids - GH'!$C$111</f>
        <v>1.3000608877008288</v>
      </c>
      <c r="R4" s="256">
        <f>'Minigrids - GH'!$C$113</f>
        <v>1.3000608877008288</v>
      </c>
    </row>
    <row r="5" spans="1:18" x14ac:dyDescent="0.25">
      <c r="A5" s="114" t="s">
        <v>124</v>
      </c>
      <c r="B5" s="275">
        <f>SUM('Minigrids - CIV'!$D$25:$R$26)</f>
        <v>12798516.373569852</v>
      </c>
      <c r="C5" s="275">
        <f>SUM('Minigrids - CIV'!$C$23:$H$23)</f>
        <v>8208333.333333334</v>
      </c>
      <c r="D5" s="275">
        <f>SUM('Minigrids - CIV'!$C$94:$Q$94)</f>
        <v>15644544.420376439</v>
      </c>
      <c r="E5" s="275">
        <f>SUM('Minigrids - CIV'!$D$30:$R$30)</f>
        <v>10974499.023536235</v>
      </c>
      <c r="F5" s="275">
        <f>SUM('Minigrids - CIV'!$D$42:$AC$42)</f>
        <v>33002894.323950395</v>
      </c>
      <c r="G5" s="275">
        <f>SUM('Minigrids - CIV'!$D$43:$AC$43)</f>
        <v>12233496.993229141</v>
      </c>
      <c r="H5" s="276">
        <f>'Minigrids - CIV'!$C$50</f>
        <v>17367387.906349037</v>
      </c>
      <c r="I5" s="276">
        <f>'Minigrids - CIV'!$C$51</f>
        <v>4732043.0859153662</v>
      </c>
      <c r="J5" s="258">
        <f>'Minigrids - CIV'!$C$60</f>
        <v>0.24043319225311277</v>
      </c>
      <c r="K5" s="258">
        <f>'Minigrids - CIV'!$C$62</f>
        <v>0.1029871416091919</v>
      </c>
      <c r="L5" s="255">
        <f>'Minigrids - CIV'!$C$56</f>
        <v>2.2567442542961769</v>
      </c>
      <c r="M5" s="255">
        <f>'Minigrids - CIV'!$C$58</f>
        <v>1.0888842478086724</v>
      </c>
      <c r="N5" s="263">
        <f>'Minigrids - CIV'!$C$64</f>
        <v>5</v>
      </c>
      <c r="O5" s="255">
        <f>'Minigrids - CIV'!$C$66</f>
        <v>8</v>
      </c>
      <c r="P5" s="264">
        <f>AVERAGE('Minigrids - CIV'!$D$108:$O$108)</f>
        <v>1.3633691804690224</v>
      </c>
      <c r="Q5" s="256">
        <f>'Minigrids - CIV'!$C$111</f>
        <v>1.3633691804690224</v>
      </c>
      <c r="R5" s="256">
        <f>'Minigrids - CIV'!$C$113</f>
        <v>1.3633691804690224</v>
      </c>
    </row>
    <row r="6" spans="1:18" x14ac:dyDescent="0.25">
      <c r="A6" s="114" t="s">
        <v>14</v>
      </c>
      <c r="B6" s="275">
        <f>SUM('Minigrids - ML'!$D$25:$R$26)</f>
        <v>17064688.498093128</v>
      </c>
      <c r="C6" s="275">
        <f>SUM('Minigrids - ML'!$C$23:$H$23)</f>
        <v>10944444.444444444</v>
      </c>
      <c r="D6" s="275">
        <f>SUM('Minigrids - ML'!$C$94:$Q$94)</f>
        <v>20859392.560501926</v>
      </c>
      <c r="E6" s="275">
        <f>SUM('Minigrids - ML'!$D$30:$R$30)</f>
        <v>14632665.364714976</v>
      </c>
      <c r="F6" s="275">
        <f>SUM('Minigrids - ML'!$D$42:$AC$42)</f>
        <v>44003859.098600522</v>
      </c>
      <c r="G6" s="275">
        <f>SUM('Minigrids - ML'!$D$43:$AC$43)</f>
        <v>16311329.324305534</v>
      </c>
      <c r="H6" s="276">
        <f>'Minigrids - ML'!$C$50</f>
        <v>23156517.20846539</v>
      </c>
      <c r="I6" s="276">
        <f>'Minigrids - ML'!$C$51</f>
        <v>6309390.7812204892</v>
      </c>
      <c r="J6" s="258">
        <f>'Minigrids - ML'!$C$60</f>
        <v>0.24043319225311277</v>
      </c>
      <c r="K6" s="258">
        <f>'Minigrids - ML'!$C$62</f>
        <v>0.1029871416091919</v>
      </c>
      <c r="L6" s="255">
        <f>'Minigrids - ML'!$C$56</f>
        <v>2.2567442542961786</v>
      </c>
      <c r="M6" s="255">
        <f>'Minigrids - ML'!$C$58</f>
        <v>1.0888842478086733</v>
      </c>
      <c r="N6" s="263">
        <f>'Minigrids - ML'!$C$64</f>
        <v>5</v>
      </c>
      <c r="O6" s="255">
        <f>'Minigrids - ML'!$C$66</f>
        <v>8</v>
      </c>
      <c r="P6" s="264">
        <f>AVERAGE('Minigrids - ML'!$D$108:$O$108)</f>
        <v>1.8811702626373792</v>
      </c>
      <c r="Q6" s="256">
        <f>'Minigrids - ML'!$C$111</f>
        <v>1.8811702626373792</v>
      </c>
      <c r="R6" s="256">
        <f>'Minigrids - ML'!$C$113</f>
        <v>1.8811702626373792</v>
      </c>
    </row>
    <row r="7" spans="1:18" x14ac:dyDescent="0.25">
      <c r="A7" s="114" t="s">
        <v>125</v>
      </c>
      <c r="B7" s="275">
        <f>SUM('Minigrids - SN'!$D$25:$R$26)</f>
        <v>17064688.498093128</v>
      </c>
      <c r="C7" s="275">
        <f>SUM('Minigrids - SN'!$C$23:$H$23)</f>
        <v>10944444.444444444</v>
      </c>
      <c r="D7" s="275">
        <f>SUM('Minigrids - SN'!$C$94:$Q$94)</f>
        <v>20859392.560501926</v>
      </c>
      <c r="E7" s="275">
        <f>SUM('Minigrids - SN'!$D$30:$R$30)</f>
        <v>14632665.364714976</v>
      </c>
      <c r="F7" s="275">
        <f>SUM('Minigrids - SN'!$D$42:$AC$42)</f>
        <v>44003859.098600522</v>
      </c>
      <c r="G7" s="275">
        <f>SUM('Minigrids - SN'!$D$43:$AC$43)</f>
        <v>16311329.324305534</v>
      </c>
      <c r="H7" s="276">
        <f>'Minigrids - SN'!$C$50</f>
        <v>23156517.20846539</v>
      </c>
      <c r="I7" s="276">
        <f>'Minigrids - SN'!$C$51</f>
        <v>6309390.7812204892</v>
      </c>
      <c r="J7" s="258">
        <f>'Minigrids - SN'!$C$60</f>
        <v>0.24043319225311277</v>
      </c>
      <c r="K7" s="258">
        <f>'Minigrids - SN'!$C$62</f>
        <v>0.1029871416091919</v>
      </c>
      <c r="L7" s="255">
        <f>'Minigrids - SN'!$C$56</f>
        <v>2.2567442542961786</v>
      </c>
      <c r="M7" s="255">
        <f>'Minigrids - SN'!$C$58</f>
        <v>1.0888842478086733</v>
      </c>
      <c r="N7" s="263">
        <f>'Minigrids - SN'!$C$64</f>
        <v>5</v>
      </c>
      <c r="O7" s="255">
        <f>'Minigrids - SN'!$C$66</f>
        <v>8</v>
      </c>
      <c r="P7" s="264">
        <f>AVERAGE('Minigrids - SN'!$D$108:$O$108)</f>
        <v>1.681317213379417</v>
      </c>
      <c r="Q7" s="256">
        <f>'Minigrids - SN'!$C$111</f>
        <v>1.681317213379417</v>
      </c>
      <c r="R7" s="256">
        <f>'Minigrids - SN'!$C$113</f>
        <v>1.681317213379417</v>
      </c>
    </row>
    <row r="13" spans="1:18" x14ac:dyDescent="0.25">
      <c r="B13" s="299" t="s">
        <v>160</v>
      </c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</row>
    <row r="14" spans="1:18" s="114" customFormat="1" ht="30" x14ac:dyDescent="0.25">
      <c r="A14" s="53" t="s">
        <v>130</v>
      </c>
      <c r="B14" s="53" t="s">
        <v>73</v>
      </c>
      <c r="C14" s="53" t="s">
        <v>159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3" t="s">
        <v>0</v>
      </c>
      <c r="B15" s="275">
        <f>'Minigrids - 1 item'!$AC$10</f>
        <v>95763.499999999985</v>
      </c>
      <c r="C15" s="275">
        <f>'Minigrids - 1 item'!C8</f>
        <v>27361</v>
      </c>
      <c r="D15" s="275">
        <f>'Minigrids - 1 item'!$AC$20</f>
        <v>152511.60000000003</v>
      </c>
      <c r="E15" s="275">
        <f>'Minigrids - 1 item'!$AC$14</f>
        <v>100660.88100523554</v>
      </c>
      <c r="F15" s="276">
        <f>'Minigrids - 1 item'!$B$27</f>
        <v>20041.864761571047</v>
      </c>
      <c r="G15" s="276">
        <f>'Minigrids - 1 item'!$B$28</f>
        <v>76107.671734220596</v>
      </c>
      <c r="H15" s="255">
        <f>'Minigrids - 1 item'!$B$25</f>
        <v>1.3040708921372302</v>
      </c>
      <c r="I15" s="256">
        <f>'Minigrids - 1 item'!$B$26</f>
        <v>2.154689342435113</v>
      </c>
      <c r="J15" s="257">
        <f>'Minigrids - 1 item'!$B$23</f>
        <v>0.1147776186466217</v>
      </c>
      <c r="K15" s="258">
        <f>'Minigrids - 1 item'!$B$24</f>
        <v>0.26366394162178031</v>
      </c>
      <c r="L15" s="254">
        <f>'Minigrids - 1 item'!$B$29</f>
        <v>9</v>
      </c>
      <c r="M15" s="254">
        <f>'Minigrids - 1 item'!$B$30</f>
        <v>4</v>
      </c>
    </row>
    <row r="16" spans="1:18" x14ac:dyDescent="0.25">
      <c r="A16" s="253" t="s">
        <v>123</v>
      </c>
      <c r="B16" s="275">
        <f>'Minigrids - 1 item'!$AC$43</f>
        <v>95763.499999999985</v>
      </c>
      <c r="C16" s="275">
        <f>'Minigrids - 1 item'!C41</f>
        <v>27361</v>
      </c>
      <c r="D16" s="275">
        <f>'Minigrids - 1 item'!$AC$53</f>
        <v>152511.60000000003</v>
      </c>
      <c r="E16" s="275">
        <f>'Minigrids - 1 item'!$AC$47</f>
        <v>100660.88100523554</v>
      </c>
      <c r="F16" s="276">
        <f>'Minigrids - 1 item'!$B$60</f>
        <v>4376.3812418905363</v>
      </c>
      <c r="G16" s="276">
        <f>'Minigrids - 1 item'!$B$61</f>
        <v>41583.182422841186</v>
      </c>
      <c r="H16" s="255">
        <f>'Minigrids - 1 item'!$B$58</f>
        <v>1.0823065615812648</v>
      </c>
      <c r="I16" s="256">
        <f>'Minigrids - 1 item'!$B$59</f>
        <v>1.7820545276242972</v>
      </c>
      <c r="J16" s="257">
        <f>'Minigrids - 1 item'!$B$56</f>
        <v>0.1147776186466217</v>
      </c>
      <c r="K16" s="258">
        <f>'Minigrids - 1 item'!$B$57</f>
        <v>0.26366394162178031</v>
      </c>
      <c r="L16" s="254">
        <f>'Minigrids - 1 item'!$B$62</f>
        <v>9</v>
      </c>
      <c r="M16" s="254">
        <f>'Minigrids - 1 item'!$B$63</f>
        <v>4</v>
      </c>
    </row>
    <row r="17" spans="1:16" x14ac:dyDescent="0.25">
      <c r="A17" s="253" t="s">
        <v>124</v>
      </c>
      <c r="B17" s="275">
        <f>'Minigrids - 1 item'!$AC$76</f>
        <v>95763.499999999985</v>
      </c>
      <c r="C17" s="275">
        <f>'Minigrids - 1 item'!C74</f>
        <v>27361</v>
      </c>
      <c r="D17" s="275">
        <f>'Minigrids - 1 item'!$AC$86</f>
        <v>152511.60000000003</v>
      </c>
      <c r="E17" s="275">
        <f>'Minigrids - 1 item'!$AC$80</f>
        <v>100660.88100523554</v>
      </c>
      <c r="F17" s="276">
        <f>'Minigrids - 1 item'!$B$93</f>
        <v>25183.959043889095</v>
      </c>
      <c r="G17" s="277">
        <f>'Minigrids - 1 item'!$B$94</f>
        <v>87469.785379168839</v>
      </c>
      <c r="H17" s="260">
        <f>'Minigrids - 1 item'!$B$91</f>
        <v>1.3592900531134606</v>
      </c>
      <c r="I17" s="261">
        <f>'Minigrids - 1 item'!$B$92</f>
        <v>2.2478984650481464</v>
      </c>
      <c r="J17" s="257">
        <f>'Minigrids - 1 item'!$B$89</f>
        <v>0.1147776186466217</v>
      </c>
      <c r="K17" s="262">
        <f>'Minigrids - 1 item'!$B$90</f>
        <v>0.26366394162178031</v>
      </c>
      <c r="L17" s="259">
        <f>'Minigrids - 1 item'!$B$95</f>
        <v>9</v>
      </c>
      <c r="M17" s="259">
        <f>'Minigrids - 1 item'!$B$96</f>
        <v>4</v>
      </c>
      <c r="N17" s="106"/>
      <c r="O17" s="106"/>
      <c r="P17" s="106"/>
    </row>
    <row r="18" spans="1:16" x14ac:dyDescent="0.25">
      <c r="A18" s="253" t="s">
        <v>14</v>
      </c>
      <c r="B18" s="275">
        <f>'Minigrids - 1 item'!$AC$109</f>
        <v>95763.499999999985</v>
      </c>
      <c r="C18" s="275">
        <f>'Minigrids - 1 item'!C107</f>
        <v>27361</v>
      </c>
      <c r="D18" s="275">
        <f>'Minigrids - 1 item'!$AC$119</f>
        <v>152511.60000000003</v>
      </c>
      <c r="E18" s="275">
        <f>'Minigrids - 1 item'!$AC$113</f>
        <v>100660.88100523554</v>
      </c>
      <c r="F18" s="276">
        <f>'Minigrids - 1 item'!$B$126</f>
        <v>25183.959043889095</v>
      </c>
      <c r="G18" s="277">
        <f>'Minigrids - 1 item'!$B$127</f>
        <v>87469.785379168839</v>
      </c>
      <c r="H18" s="260">
        <f>'Minigrids - 1 item'!$B$124</f>
        <v>1.3592900531134606</v>
      </c>
      <c r="I18" s="261">
        <f>'Minigrids - 1 item'!$B$125</f>
        <v>2.2478984650481464</v>
      </c>
      <c r="J18" s="257">
        <f>'Minigrids - 1 item'!$B$122</f>
        <v>0.1147776186466217</v>
      </c>
      <c r="K18" s="262">
        <f>'Minigrids - 1 item'!$B$123</f>
        <v>0.26366394162178031</v>
      </c>
      <c r="L18" s="259">
        <f>'Minigrids - 1 item'!$B$128</f>
        <v>9</v>
      </c>
      <c r="M18" s="259">
        <f>'Minigrids - 1 item'!$B$129</f>
        <v>4</v>
      </c>
      <c r="N18" s="106"/>
      <c r="O18" s="106"/>
      <c r="P18" s="106"/>
    </row>
    <row r="19" spans="1:16" x14ac:dyDescent="0.25">
      <c r="A19" s="253" t="s">
        <v>125</v>
      </c>
      <c r="B19" s="275">
        <f>'Minigrids - 1 item'!$AC$142</f>
        <v>95763.499999999985</v>
      </c>
      <c r="C19" s="275">
        <f>'Minigrids - 1 item'!C140</f>
        <v>27361</v>
      </c>
      <c r="D19" s="275">
        <f>'Minigrids - 1 item'!$AC$152</f>
        <v>152511.60000000003</v>
      </c>
      <c r="E19" s="275">
        <f>'Minigrids - 1 item'!$AC$146</f>
        <v>100660.88100523554</v>
      </c>
      <c r="F19" s="276">
        <f>'Minigrids - 1 item'!$B$159</f>
        <v>25183.959043889095</v>
      </c>
      <c r="G19" s="277">
        <f>'Minigrids - 1 item'!$B$160</f>
        <v>87469.785379168839</v>
      </c>
      <c r="H19" s="260">
        <f>'Minigrids - 1 item'!$B$157</f>
        <v>1.3592900531134606</v>
      </c>
      <c r="I19" s="261">
        <f>'Minigrids - 1 item'!$B$158</f>
        <v>2.2478984650481464</v>
      </c>
      <c r="J19" s="257">
        <f>'Minigrids - 1 item'!$B$155</f>
        <v>0.1147776186466217</v>
      </c>
      <c r="K19" s="262">
        <f>'Minigrids - 1 item'!$B$156</f>
        <v>0.26366394162178031</v>
      </c>
      <c r="L19" s="259">
        <f>'Minigrids - 1 item'!$B$161</f>
        <v>9</v>
      </c>
      <c r="M19" s="259">
        <f>'Minigrids - 1 item'!$B$162</f>
        <v>4</v>
      </c>
      <c r="N19" s="106"/>
      <c r="O19" s="106"/>
      <c r="P19" s="106"/>
    </row>
    <row r="20" spans="1:16" x14ac:dyDescent="0.25">
      <c r="G20" s="106"/>
      <c r="H20" s="106"/>
      <c r="I20" s="106"/>
      <c r="J20" s="239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9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9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2" t="s">
        <v>130</v>
      </c>
      <c r="B1" s="322"/>
      <c r="C1" s="249"/>
      <c r="E1" s="247">
        <v>44197</v>
      </c>
      <c r="F1" s="247">
        <v>44562</v>
      </c>
      <c r="G1" s="247">
        <v>44927</v>
      </c>
      <c r="H1" s="247">
        <v>45292</v>
      </c>
      <c r="I1" s="247">
        <v>45658</v>
      </c>
      <c r="J1" s="247">
        <v>46023</v>
      </c>
      <c r="K1" s="247">
        <v>46388</v>
      </c>
      <c r="L1" s="247">
        <v>46753</v>
      </c>
      <c r="M1" s="247">
        <v>47119</v>
      </c>
      <c r="N1" s="247">
        <v>47484</v>
      </c>
      <c r="O1" s="247">
        <v>47849</v>
      </c>
      <c r="P1" s="247">
        <v>48214</v>
      </c>
      <c r="Q1" s="247">
        <v>48580</v>
      </c>
      <c r="R1" s="247">
        <v>48945</v>
      </c>
      <c r="S1" s="247">
        <v>49310</v>
      </c>
      <c r="T1" s="247">
        <v>49675</v>
      </c>
      <c r="U1" s="247">
        <v>50041</v>
      </c>
      <c r="V1" s="247">
        <v>50406</v>
      </c>
      <c r="W1" s="247">
        <v>50771</v>
      </c>
      <c r="X1" s="247">
        <v>51136</v>
      </c>
      <c r="Y1" s="247">
        <v>51502</v>
      </c>
      <c r="Z1" s="247">
        <v>51867</v>
      </c>
      <c r="AA1" s="247">
        <v>52232</v>
      </c>
      <c r="AB1" s="247">
        <v>52597</v>
      </c>
      <c r="AC1" s="247">
        <v>52963</v>
      </c>
      <c r="AD1" s="247">
        <v>53328</v>
      </c>
      <c r="AE1" s="244"/>
    </row>
    <row r="2" spans="1:31" s="106" customFormat="1" ht="15.75" customHeight="1" x14ac:dyDescent="0.25">
      <c r="A2" s="278"/>
      <c r="B2" s="278"/>
      <c r="C2" s="279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1"/>
    </row>
    <row r="3" spans="1:31" s="106" customFormat="1" ht="15.75" customHeight="1" x14ac:dyDescent="0.25">
      <c r="A3" s="282" t="s">
        <v>161</v>
      </c>
      <c r="B3" s="278">
        <v>0.8</v>
      </c>
      <c r="C3" s="279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1"/>
    </row>
    <row r="4" spans="1:31" ht="14.25" customHeight="1" x14ac:dyDescent="0.25"/>
    <row r="5" spans="1:31" x14ac:dyDescent="0.25">
      <c r="A5" s="321" t="s">
        <v>148</v>
      </c>
      <c r="B5" s="321"/>
      <c r="C5" s="321"/>
      <c r="D5" s="246">
        <v>1.81</v>
      </c>
    </row>
    <row r="6" spans="1:31" x14ac:dyDescent="0.25">
      <c r="A6" s="248" t="s">
        <v>0</v>
      </c>
    </row>
    <row r="7" spans="1:31" x14ac:dyDescent="0.25">
      <c r="A7" s="4" t="s">
        <v>127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128</v>
      </c>
      <c r="E8" s="245">
        <f>'Minigrids - 1 item'!C20*$D$5*$B$3</f>
        <v>0</v>
      </c>
      <c r="F8" s="245">
        <f>'Minigrids - 1 item'!D20*$D$5*$B$3</f>
        <v>8833.4718720000001</v>
      </c>
      <c r="G8" s="245">
        <f>'Minigrids - 1 item'!E20*$D$5*$B$3</f>
        <v>8833.4718720000001</v>
      </c>
      <c r="H8" s="245">
        <f>'Minigrids - 1 item'!F20*$D$5*$B$3</f>
        <v>8833.4718720000001</v>
      </c>
      <c r="I8" s="245">
        <f>'Minigrids - 1 item'!G20*$D$5*$B$3</f>
        <v>8833.4718720000001</v>
      </c>
      <c r="J8" s="245">
        <f>'Minigrids - 1 item'!H20*$D$5*$B$3</f>
        <v>8833.4718720000001</v>
      </c>
      <c r="K8" s="245">
        <f>'Minigrids - 1 item'!I20*$D$5*$B$3</f>
        <v>8833.4718720000001</v>
      </c>
      <c r="L8" s="245">
        <f>'Minigrids - 1 item'!J20*$D$5*$B$3</f>
        <v>8833.4718720000001</v>
      </c>
      <c r="M8" s="245">
        <f>'Minigrids - 1 item'!K20*$D$5*$B$3</f>
        <v>8833.4718720000001</v>
      </c>
      <c r="N8" s="245">
        <f>'Minigrids - 1 item'!L20*$D$5*$B$3</f>
        <v>8833.4718720000001</v>
      </c>
      <c r="O8" s="245">
        <f>'Minigrids - 1 item'!M20*$D$5*$B$3</f>
        <v>8833.4718720000001</v>
      </c>
      <c r="P8" s="245">
        <f>'Minigrids - 1 item'!N20*$D$5*$B$3</f>
        <v>8833.4718720000001</v>
      </c>
      <c r="Q8" s="245">
        <f>'Minigrids - 1 item'!O20*$D$5*$B$3</f>
        <v>8833.4718720000001</v>
      </c>
      <c r="R8" s="245">
        <f>'Minigrids - 1 item'!P20*$D$5*$B$3</f>
        <v>8833.4718720000001</v>
      </c>
      <c r="S8" s="245">
        <f>'Minigrids - 1 item'!Q20*$D$5*$B$3</f>
        <v>8833.4718720000001</v>
      </c>
      <c r="T8" s="245">
        <f>'Minigrids - 1 item'!R20*$D$5*$B$3</f>
        <v>8833.4718720000001</v>
      </c>
      <c r="U8" s="245">
        <f>'Minigrids - 1 item'!S20*$D$5*$B$3</f>
        <v>8833.4718720000001</v>
      </c>
      <c r="V8" s="245">
        <f>'Minigrids - 1 item'!T20*$D$5*$B$3</f>
        <v>8833.4718720000001</v>
      </c>
      <c r="W8" s="245">
        <f>'Minigrids - 1 item'!U20*$D$5*$B$3</f>
        <v>8833.4718720000001</v>
      </c>
      <c r="X8" s="245">
        <f>'Minigrids - 1 item'!V20*$D$5*$B$3</f>
        <v>8833.4718720000001</v>
      </c>
      <c r="Y8" s="245">
        <f>'Minigrids - 1 item'!W20*$D$5*$B$3</f>
        <v>8833.4718720000001</v>
      </c>
      <c r="Z8" s="245">
        <f>'Minigrids - 1 item'!X20*$D$5*$B$3</f>
        <v>8833.4718720000001</v>
      </c>
      <c r="AA8" s="245">
        <f>'Minigrids - 1 item'!Y20*$D$5*$B$3</f>
        <v>8833.4718720000001</v>
      </c>
      <c r="AB8" s="245">
        <f>'Minigrids - 1 item'!Z20*$D$5*$B$3</f>
        <v>8833.4718720000001</v>
      </c>
      <c r="AC8" s="245">
        <f>'Minigrids - 1 item'!AA20*$D$5*$B$3</f>
        <v>8833.4718720000001</v>
      </c>
      <c r="AD8" s="245">
        <f>'Minigrids - 1 item'!AB20*$D$5*$B$3</f>
        <v>8833.4718720000001</v>
      </c>
      <c r="AE8" s="4" t="s">
        <v>12</v>
      </c>
    </row>
    <row r="9" spans="1:31" x14ac:dyDescent="0.25">
      <c r="A9" s="4" t="s">
        <v>129</v>
      </c>
      <c r="E9" s="245">
        <f>E8-E7</f>
        <v>-27361</v>
      </c>
      <c r="F9" s="245">
        <f>F8-F7</f>
        <v>6097.3718719999997</v>
      </c>
      <c r="G9" s="245">
        <f t="shared" ref="G9:AD9" si="0">G8-G7</f>
        <v>6097.3718719999997</v>
      </c>
      <c r="H9" s="245">
        <f t="shared" si="0"/>
        <v>6097.3718719999997</v>
      </c>
      <c r="I9" s="245">
        <f t="shared" si="0"/>
        <v>6097.3718719999997</v>
      </c>
      <c r="J9" s="245">
        <f t="shared" si="0"/>
        <v>6097.3718719999997</v>
      </c>
      <c r="K9" s="245">
        <f t="shared" si="0"/>
        <v>6097.3718719999997</v>
      </c>
      <c r="L9" s="245">
        <f t="shared" si="0"/>
        <v>6097.3718719999997</v>
      </c>
      <c r="M9" s="245">
        <f t="shared" si="0"/>
        <v>6097.3718719999997</v>
      </c>
      <c r="N9" s="245">
        <f t="shared" si="0"/>
        <v>6097.3718719999997</v>
      </c>
      <c r="O9" s="245">
        <f t="shared" si="0"/>
        <v>6097.3718719999997</v>
      </c>
      <c r="P9" s="245">
        <f t="shared" si="0"/>
        <v>6097.3718719999997</v>
      </c>
      <c r="Q9" s="245">
        <f t="shared" si="0"/>
        <v>6097.3718719999997</v>
      </c>
      <c r="R9" s="245">
        <f t="shared" si="0"/>
        <v>6097.3718719999997</v>
      </c>
      <c r="S9" s="245">
        <f t="shared" si="0"/>
        <v>6097.3718719999997</v>
      </c>
      <c r="T9" s="245">
        <f t="shared" si="0"/>
        <v>6097.3718719999997</v>
      </c>
      <c r="U9" s="245">
        <f t="shared" si="0"/>
        <v>6097.3718719999997</v>
      </c>
      <c r="V9" s="245">
        <f t="shared" si="0"/>
        <v>6097.3718719999997</v>
      </c>
      <c r="W9" s="245">
        <f t="shared" si="0"/>
        <v>6097.3718719999997</v>
      </c>
      <c r="X9" s="245">
        <f t="shared" si="0"/>
        <v>6097.3718719999997</v>
      </c>
      <c r="Y9" s="245">
        <f t="shared" si="0"/>
        <v>6097.3718719999997</v>
      </c>
      <c r="Z9" s="245">
        <f t="shared" si="0"/>
        <v>6097.3718719999997</v>
      </c>
      <c r="AA9" s="245">
        <f t="shared" si="0"/>
        <v>6097.3718719999997</v>
      </c>
      <c r="AB9" s="245">
        <f t="shared" si="0"/>
        <v>6097.3718719999997</v>
      </c>
      <c r="AC9" s="245">
        <f t="shared" si="0"/>
        <v>6097.3718719999997</v>
      </c>
      <c r="AD9" s="245">
        <f t="shared" si="0"/>
        <v>6097.3718719999997</v>
      </c>
      <c r="AE9" s="4" t="s">
        <v>12</v>
      </c>
    </row>
    <row r="11" spans="1:31" x14ac:dyDescent="0.25">
      <c r="A11" s="4" t="s">
        <v>84</v>
      </c>
      <c r="C11" s="12">
        <f>XNPV(B$13,E9:AD9,$E$1:$AD$1)</f>
        <v>58549.113843039369</v>
      </c>
    </row>
    <row r="12" spans="1:31" x14ac:dyDescent="0.25">
      <c r="A12" s="4" t="s">
        <v>83</v>
      </c>
      <c r="C12" s="250">
        <f>XIRR(E9:AD9,$E$1:$AD$1,0.1)</f>
        <v>0.22122635245323177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21" t="s">
        <v>148</v>
      </c>
      <c r="B15" s="321"/>
      <c r="C15" s="321"/>
      <c r="D15" s="246">
        <v>2.1800000000000002</v>
      </c>
    </row>
    <row r="16" spans="1:31" x14ac:dyDescent="0.25">
      <c r="A16" s="248" t="s">
        <v>123</v>
      </c>
    </row>
    <row r="17" spans="1:31" x14ac:dyDescent="0.25">
      <c r="A17" s="4" t="s">
        <v>127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128</v>
      </c>
      <c r="E18" s="57">
        <f>'Minigrids - 1 item'!C53*$D$15*$B$3</f>
        <v>0</v>
      </c>
      <c r="F18" s="57">
        <f>'Minigrids - 1 item'!D53*$D$15*$B$3</f>
        <v>10639.209216000001</v>
      </c>
      <c r="G18" s="57">
        <f>'Minigrids - 1 item'!E53*$D$15*$B$3</f>
        <v>10639.209216000001</v>
      </c>
      <c r="H18" s="57">
        <f>'Minigrids - 1 item'!F53*$D$15*$B$3</f>
        <v>10639.209216000001</v>
      </c>
      <c r="I18" s="57">
        <f>'Minigrids - 1 item'!G53*$D$15*$B$3</f>
        <v>10639.209216000001</v>
      </c>
      <c r="J18" s="57">
        <f>'Minigrids - 1 item'!H53*$D$15*$B$3</f>
        <v>10639.209216000001</v>
      </c>
      <c r="K18" s="57">
        <f>'Minigrids - 1 item'!I53*$D$15*$B$3</f>
        <v>10639.209216000001</v>
      </c>
      <c r="L18" s="57">
        <f>'Minigrids - 1 item'!J53*$D$15*$B$3</f>
        <v>10639.209216000001</v>
      </c>
      <c r="M18" s="57">
        <f>'Minigrids - 1 item'!K53*$D$15*$B$3</f>
        <v>10639.209216000001</v>
      </c>
      <c r="N18" s="57">
        <f>'Minigrids - 1 item'!L53*$D$15*$B$3</f>
        <v>10639.209216000001</v>
      </c>
      <c r="O18" s="57">
        <f>'Minigrids - 1 item'!M53*$D$15*$B$3</f>
        <v>10639.209216000001</v>
      </c>
      <c r="P18" s="57">
        <f>'Minigrids - 1 item'!N53*$D$15*$B$3</f>
        <v>10639.209216000001</v>
      </c>
      <c r="Q18" s="57">
        <f>'Minigrids - 1 item'!O53*$D$15*$B$3</f>
        <v>10639.209216000001</v>
      </c>
      <c r="R18" s="57">
        <f>'Minigrids - 1 item'!P53*$D$15*$B$3</f>
        <v>10639.209216000001</v>
      </c>
      <c r="S18" s="57">
        <f>'Minigrids - 1 item'!Q53*$D$15*$B$3</f>
        <v>10639.209216000001</v>
      </c>
      <c r="T18" s="57">
        <f>'Minigrids - 1 item'!R53*$D$15*$B$3</f>
        <v>10639.209216000001</v>
      </c>
      <c r="U18" s="57">
        <f>'Minigrids - 1 item'!S53*$D$15*$B$3</f>
        <v>10639.209216000001</v>
      </c>
      <c r="V18" s="57">
        <f>'Minigrids - 1 item'!T53*$D$15*$B$3</f>
        <v>10639.209216000001</v>
      </c>
      <c r="W18" s="57">
        <f>'Minigrids - 1 item'!U53*$D$15*$B$3</f>
        <v>10639.209216000001</v>
      </c>
      <c r="X18" s="57">
        <f>'Minigrids - 1 item'!V53*$D$15*$B$3</f>
        <v>10639.209216000001</v>
      </c>
      <c r="Y18" s="57">
        <f>'Minigrids - 1 item'!W53*$D$15*$B$3</f>
        <v>10639.209216000001</v>
      </c>
      <c r="Z18" s="57">
        <f>'Minigrids - 1 item'!X53*$D$15*$B$3</f>
        <v>10639.209216000001</v>
      </c>
      <c r="AA18" s="57">
        <f>'Minigrids - 1 item'!Y53*$D$15*$B$3</f>
        <v>10639.209216000001</v>
      </c>
      <c r="AB18" s="57">
        <f>'Minigrids - 1 item'!Z53*$D$15*$B$3</f>
        <v>10639.209216000001</v>
      </c>
      <c r="AC18" s="57">
        <f>'Minigrids - 1 item'!AA53*$D$15*$B$3</f>
        <v>10639.209216000001</v>
      </c>
      <c r="AD18" s="57">
        <f>'Minigrids - 1 item'!AB53*$D$15*$B$3</f>
        <v>10639.209216000001</v>
      </c>
      <c r="AE18" s="4" t="s">
        <v>12</v>
      </c>
    </row>
    <row r="19" spans="1:31" x14ac:dyDescent="0.25">
      <c r="A19" s="4" t="s">
        <v>129</v>
      </c>
      <c r="E19" s="57">
        <f>E18-E17</f>
        <v>-27361</v>
      </c>
      <c r="F19" s="57">
        <f t="shared" ref="F19:AD19" si="1">F18-F17</f>
        <v>7903.1092160000007</v>
      </c>
      <c r="G19" s="57">
        <f t="shared" si="1"/>
        <v>7903.1092160000007</v>
      </c>
      <c r="H19" s="57">
        <f t="shared" si="1"/>
        <v>7903.1092160000007</v>
      </c>
      <c r="I19" s="57">
        <f t="shared" si="1"/>
        <v>7903.1092160000007</v>
      </c>
      <c r="J19" s="57">
        <f t="shared" si="1"/>
        <v>7903.1092160000007</v>
      </c>
      <c r="K19" s="57">
        <f t="shared" si="1"/>
        <v>7903.1092160000007</v>
      </c>
      <c r="L19" s="57">
        <f t="shared" si="1"/>
        <v>7903.1092160000007</v>
      </c>
      <c r="M19" s="57">
        <f t="shared" si="1"/>
        <v>7903.1092160000007</v>
      </c>
      <c r="N19" s="57">
        <f t="shared" si="1"/>
        <v>7903.1092160000007</v>
      </c>
      <c r="O19" s="57">
        <f t="shared" si="1"/>
        <v>7903.1092160000007</v>
      </c>
      <c r="P19" s="57">
        <f t="shared" si="1"/>
        <v>7903.1092160000007</v>
      </c>
      <c r="Q19" s="57">
        <f t="shared" si="1"/>
        <v>7903.1092160000007</v>
      </c>
      <c r="R19" s="57">
        <f t="shared" si="1"/>
        <v>7903.1092160000007</v>
      </c>
      <c r="S19" s="57">
        <f t="shared" si="1"/>
        <v>7903.1092160000007</v>
      </c>
      <c r="T19" s="57">
        <f t="shared" si="1"/>
        <v>7903.1092160000007</v>
      </c>
      <c r="U19" s="57">
        <f t="shared" si="1"/>
        <v>7903.1092160000007</v>
      </c>
      <c r="V19" s="57">
        <f t="shared" si="1"/>
        <v>7903.1092160000007</v>
      </c>
      <c r="W19" s="57">
        <f t="shared" si="1"/>
        <v>7903.1092160000007</v>
      </c>
      <c r="X19" s="57">
        <f t="shared" si="1"/>
        <v>7903.1092160000007</v>
      </c>
      <c r="Y19" s="57">
        <f t="shared" si="1"/>
        <v>7903.1092160000007</v>
      </c>
      <c r="Z19" s="57">
        <f t="shared" si="1"/>
        <v>7903.1092160000007</v>
      </c>
      <c r="AA19" s="57">
        <f t="shared" si="1"/>
        <v>7903.1092160000007</v>
      </c>
      <c r="AB19" s="57">
        <f t="shared" si="1"/>
        <v>7903.1092160000007</v>
      </c>
      <c r="AC19" s="57">
        <f t="shared" si="1"/>
        <v>7903.1092160000007</v>
      </c>
      <c r="AD19" s="57">
        <f t="shared" si="1"/>
        <v>7903.1092160000007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47192.166715756874</v>
      </c>
    </row>
    <row r="22" spans="1:31" x14ac:dyDescent="0.25">
      <c r="A22" s="4" t="s">
        <v>83</v>
      </c>
      <c r="C22" s="250">
        <f>XIRR(E19:AD19,$E$1:$AD$1,0.1)</f>
        <v>0.28818687796592712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21" t="s">
        <v>148</v>
      </c>
      <c r="B25" s="321"/>
      <c r="C25" s="321"/>
      <c r="D25" s="246">
        <v>1.73</v>
      </c>
    </row>
    <row r="26" spans="1:31" x14ac:dyDescent="0.25">
      <c r="A26" s="248" t="s">
        <v>124</v>
      </c>
    </row>
    <row r="27" spans="1:31" x14ac:dyDescent="0.25">
      <c r="A27" s="4" t="s">
        <v>127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128</v>
      </c>
      <c r="E28" s="57">
        <f>'Minigrids - 1 item'!C86*$D$25*$B$3</f>
        <v>0</v>
      </c>
      <c r="F28" s="57">
        <f>'Minigrids - 1 item'!D86*$D$25*$B$3</f>
        <v>8443.0421760000008</v>
      </c>
      <c r="G28" s="57">
        <f>'Minigrids - 1 item'!E86*$D$25*$B$3</f>
        <v>8443.0421760000008</v>
      </c>
      <c r="H28" s="57">
        <f>'Minigrids - 1 item'!F86*$D$25*$B$3</f>
        <v>8443.0421760000008</v>
      </c>
      <c r="I28" s="57">
        <f>'Minigrids - 1 item'!G86*$D$25*$B$3</f>
        <v>8443.0421760000008</v>
      </c>
      <c r="J28" s="57">
        <f>'Minigrids - 1 item'!H86*$D$25*$B$3</f>
        <v>8443.0421760000008</v>
      </c>
      <c r="K28" s="57">
        <f>'Minigrids - 1 item'!I86*$D$25*$B$3</f>
        <v>8443.0421760000008</v>
      </c>
      <c r="L28" s="57">
        <f>'Minigrids - 1 item'!J86*$D$25*$B$3</f>
        <v>8443.0421760000008</v>
      </c>
      <c r="M28" s="57">
        <f>'Minigrids - 1 item'!K86*$D$25*$B$3</f>
        <v>8443.0421760000008</v>
      </c>
      <c r="N28" s="57">
        <f>'Minigrids - 1 item'!L86*$D$25*$B$3</f>
        <v>8443.0421760000008</v>
      </c>
      <c r="O28" s="57">
        <f>'Minigrids - 1 item'!M86*$D$25*$B$3</f>
        <v>8443.0421760000008</v>
      </c>
      <c r="P28" s="57">
        <f>'Minigrids - 1 item'!N86*$D$25*$B$3</f>
        <v>8443.0421760000008</v>
      </c>
      <c r="Q28" s="57">
        <f>'Minigrids - 1 item'!O86*$D$25*$B$3</f>
        <v>8443.0421760000008</v>
      </c>
      <c r="R28" s="57">
        <f>'Minigrids - 1 item'!P86*$D$25*$B$3</f>
        <v>8443.0421760000008</v>
      </c>
      <c r="S28" s="57">
        <f>'Minigrids - 1 item'!Q86*$D$25*$B$3</f>
        <v>8443.0421760000008</v>
      </c>
      <c r="T28" s="57">
        <f>'Minigrids - 1 item'!R86*$D$25*$B$3</f>
        <v>8443.0421760000008</v>
      </c>
      <c r="U28" s="57">
        <f>'Minigrids - 1 item'!S86*$D$25*$B$3</f>
        <v>8443.0421760000008</v>
      </c>
      <c r="V28" s="57">
        <f>'Minigrids - 1 item'!T86*$D$25*$B$3</f>
        <v>8443.0421760000008</v>
      </c>
      <c r="W28" s="57">
        <f>'Minigrids - 1 item'!U86*$D$25*$B$3</f>
        <v>8443.0421760000008</v>
      </c>
      <c r="X28" s="57">
        <f>'Minigrids - 1 item'!V86*$D$25*$B$3</f>
        <v>8443.0421760000008</v>
      </c>
      <c r="Y28" s="57">
        <f>'Minigrids - 1 item'!W86*$D$25*$B$3</f>
        <v>8443.0421760000008</v>
      </c>
      <c r="Z28" s="57">
        <f>'Minigrids - 1 item'!X86*$D$25*$B$3</f>
        <v>8443.0421760000008</v>
      </c>
      <c r="AA28" s="57">
        <f>'Minigrids - 1 item'!Y86*$D$25*$B$3</f>
        <v>8443.0421760000008</v>
      </c>
      <c r="AB28" s="57">
        <f>'Minigrids - 1 item'!Z86*$D$25*$B$3</f>
        <v>8443.0421760000008</v>
      </c>
      <c r="AC28" s="57">
        <f>'Minigrids - 1 item'!AA86*$D$25*$B$3</f>
        <v>8443.0421760000008</v>
      </c>
      <c r="AD28" s="57">
        <f>'Minigrids - 1 item'!AB86*$D$25*$B$3</f>
        <v>8443.0421760000008</v>
      </c>
      <c r="AE28" s="4" t="s">
        <v>12</v>
      </c>
    </row>
    <row r="29" spans="1:31" x14ac:dyDescent="0.25">
      <c r="A29" s="4" t="s">
        <v>129</v>
      </c>
      <c r="E29" s="57">
        <f>E28-E27</f>
        <v>-27361</v>
      </c>
      <c r="F29" s="57">
        <f t="shared" ref="F29:AD29" si="2">F28-F27</f>
        <v>5706.9421760000005</v>
      </c>
      <c r="G29" s="57">
        <f t="shared" si="2"/>
        <v>5706.9421760000005</v>
      </c>
      <c r="H29" s="57">
        <f t="shared" si="2"/>
        <v>5706.9421760000005</v>
      </c>
      <c r="I29" s="57">
        <f t="shared" si="2"/>
        <v>5706.9421760000005</v>
      </c>
      <c r="J29" s="57">
        <f t="shared" si="2"/>
        <v>5706.9421760000005</v>
      </c>
      <c r="K29" s="57">
        <f t="shared" si="2"/>
        <v>5706.9421760000005</v>
      </c>
      <c r="L29" s="57">
        <f t="shared" si="2"/>
        <v>5706.9421760000005</v>
      </c>
      <c r="M29" s="57">
        <f t="shared" si="2"/>
        <v>5706.9421760000005</v>
      </c>
      <c r="N29" s="57">
        <f t="shared" si="2"/>
        <v>5706.9421760000005</v>
      </c>
      <c r="O29" s="57">
        <f t="shared" si="2"/>
        <v>5706.9421760000005</v>
      </c>
      <c r="P29" s="57">
        <f t="shared" si="2"/>
        <v>5706.9421760000005</v>
      </c>
      <c r="Q29" s="57">
        <f t="shared" si="2"/>
        <v>5706.9421760000005</v>
      </c>
      <c r="R29" s="57">
        <f t="shared" si="2"/>
        <v>5706.9421760000005</v>
      </c>
      <c r="S29" s="57">
        <f t="shared" si="2"/>
        <v>5706.9421760000005</v>
      </c>
      <c r="T29" s="57">
        <f t="shared" si="2"/>
        <v>5706.9421760000005</v>
      </c>
      <c r="U29" s="57">
        <f t="shared" si="2"/>
        <v>5706.9421760000005</v>
      </c>
      <c r="V29" s="57">
        <f t="shared" si="2"/>
        <v>5706.9421760000005</v>
      </c>
      <c r="W29" s="57">
        <f t="shared" si="2"/>
        <v>5706.9421760000005</v>
      </c>
      <c r="X29" s="57">
        <f t="shared" si="2"/>
        <v>5706.9421760000005</v>
      </c>
      <c r="Y29" s="57">
        <f t="shared" si="2"/>
        <v>5706.9421760000005</v>
      </c>
      <c r="Z29" s="57">
        <f t="shared" si="2"/>
        <v>5706.9421760000005</v>
      </c>
      <c r="AA29" s="57">
        <f t="shared" si="2"/>
        <v>5706.9421760000005</v>
      </c>
      <c r="AB29" s="57">
        <f t="shared" si="2"/>
        <v>5706.9421760000005</v>
      </c>
      <c r="AC29" s="57">
        <f t="shared" si="2"/>
        <v>5706.9421760000005</v>
      </c>
      <c r="AD29" s="57">
        <f t="shared" si="2"/>
        <v>5706.9421760000005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61770.569266513194</v>
      </c>
    </row>
    <row r="32" spans="1:31" x14ac:dyDescent="0.25">
      <c r="A32" s="4" t="s">
        <v>83</v>
      </c>
      <c r="C32" s="250">
        <f>XIRR(E29:AD29,$E$1:$AD$1,0.1)</f>
        <v>0.20656327605247501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21" t="s">
        <v>148</v>
      </c>
      <c r="B35" s="321"/>
      <c r="C35" s="321"/>
      <c r="D35" s="246">
        <v>1.73</v>
      </c>
    </row>
    <row r="36" spans="1:31" x14ac:dyDescent="0.25">
      <c r="A36" s="248" t="s">
        <v>14</v>
      </c>
    </row>
    <row r="37" spans="1:31" x14ac:dyDescent="0.25">
      <c r="A37" s="4" t="s">
        <v>127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128</v>
      </c>
      <c r="E38" s="57">
        <f>'Minigrids - 1 item'!C119*$D$35*$B$3</f>
        <v>0</v>
      </c>
      <c r="F38" s="57">
        <f>'Minigrids - 1 item'!D119*$D$35*$B$3</f>
        <v>8443.0421760000008</v>
      </c>
      <c r="G38" s="57">
        <f>'Minigrids - 1 item'!E119*$D$35*$B$3</f>
        <v>8443.0421760000008</v>
      </c>
      <c r="H38" s="57">
        <f>'Minigrids - 1 item'!F119*$D$35*$B$3</f>
        <v>8443.0421760000008</v>
      </c>
      <c r="I38" s="57">
        <f>'Minigrids - 1 item'!G119*$D$35*$B$3</f>
        <v>8443.0421760000008</v>
      </c>
      <c r="J38" s="57">
        <f>'Minigrids - 1 item'!H119*$D$35*$B$3</f>
        <v>8443.0421760000008</v>
      </c>
      <c r="K38" s="57">
        <f>'Minigrids - 1 item'!I119*$D$35*$B$3</f>
        <v>8443.0421760000008</v>
      </c>
      <c r="L38" s="57">
        <f>'Minigrids - 1 item'!J119*$D$35*$B$3</f>
        <v>8443.0421760000008</v>
      </c>
      <c r="M38" s="57">
        <f>'Minigrids - 1 item'!K119*$D$35*$B$3</f>
        <v>8443.0421760000008</v>
      </c>
      <c r="N38" s="57">
        <f>'Minigrids - 1 item'!L119*$D$35*$B$3</f>
        <v>8443.0421760000008</v>
      </c>
      <c r="O38" s="57">
        <f>'Minigrids - 1 item'!M119*$D$35*$B$3</f>
        <v>8443.0421760000008</v>
      </c>
      <c r="P38" s="57">
        <f>'Minigrids - 1 item'!N119*$D$35*$B$3</f>
        <v>8443.0421760000008</v>
      </c>
      <c r="Q38" s="57">
        <f>'Minigrids - 1 item'!O119*$D$35*$B$3</f>
        <v>8443.0421760000008</v>
      </c>
      <c r="R38" s="57">
        <f>'Minigrids - 1 item'!P119*$D$35*$B$3</f>
        <v>8443.0421760000008</v>
      </c>
      <c r="S38" s="57">
        <f>'Minigrids - 1 item'!Q119*$D$35*$B$3</f>
        <v>8443.0421760000008</v>
      </c>
      <c r="T38" s="57">
        <f>'Minigrids - 1 item'!R119*$D$35*$B$3</f>
        <v>8443.0421760000008</v>
      </c>
      <c r="U38" s="57">
        <f>'Minigrids - 1 item'!S119*$D$35*$B$3</f>
        <v>8443.0421760000008</v>
      </c>
      <c r="V38" s="57">
        <f>'Minigrids - 1 item'!T119*$D$35*$B$3</f>
        <v>8443.0421760000008</v>
      </c>
      <c r="W38" s="57">
        <f>'Minigrids - 1 item'!U119*$D$35*$B$3</f>
        <v>8443.0421760000008</v>
      </c>
      <c r="X38" s="57">
        <f>'Minigrids - 1 item'!V119*$D$35*$B$3</f>
        <v>8443.0421760000008</v>
      </c>
      <c r="Y38" s="57">
        <f>'Minigrids - 1 item'!W119*$D$35*$B$3</f>
        <v>8443.0421760000008</v>
      </c>
      <c r="Z38" s="57">
        <f>'Minigrids - 1 item'!X119*$D$35*$B$3</f>
        <v>8443.0421760000008</v>
      </c>
      <c r="AA38" s="57">
        <f>'Minigrids - 1 item'!Y119*$D$35*$B$3</f>
        <v>8443.0421760000008</v>
      </c>
      <c r="AB38" s="57">
        <f>'Minigrids - 1 item'!Z119*$D$35*$B$3</f>
        <v>8443.0421760000008</v>
      </c>
      <c r="AC38" s="57">
        <f>'Minigrids - 1 item'!AA119*$D$35*$B$3</f>
        <v>8443.0421760000008</v>
      </c>
      <c r="AD38" s="57">
        <f>'Minigrids - 1 item'!AB119*$D$35*$B$3</f>
        <v>8443.0421760000008</v>
      </c>
      <c r="AE38" s="4" t="s">
        <v>12</v>
      </c>
    </row>
    <row r="39" spans="1:31" x14ac:dyDescent="0.25">
      <c r="A39" s="4" t="s">
        <v>129</v>
      </c>
      <c r="E39" s="57">
        <f>E38-E37</f>
        <v>-27361</v>
      </c>
      <c r="F39" s="57">
        <f t="shared" ref="F39:AD39" si="3">F38-F37</f>
        <v>5706.9421760000005</v>
      </c>
      <c r="G39" s="57">
        <f t="shared" si="3"/>
        <v>5706.9421760000005</v>
      </c>
      <c r="H39" s="57">
        <f t="shared" si="3"/>
        <v>5706.9421760000005</v>
      </c>
      <c r="I39" s="57">
        <f t="shared" si="3"/>
        <v>5706.9421760000005</v>
      </c>
      <c r="J39" s="57">
        <f t="shared" si="3"/>
        <v>5706.9421760000005</v>
      </c>
      <c r="K39" s="57">
        <f t="shared" si="3"/>
        <v>5706.9421760000005</v>
      </c>
      <c r="L39" s="57">
        <f t="shared" si="3"/>
        <v>5706.9421760000005</v>
      </c>
      <c r="M39" s="57">
        <f t="shared" si="3"/>
        <v>5706.9421760000005</v>
      </c>
      <c r="N39" s="57">
        <f t="shared" si="3"/>
        <v>5706.9421760000005</v>
      </c>
      <c r="O39" s="57">
        <f t="shared" si="3"/>
        <v>5706.9421760000005</v>
      </c>
      <c r="P39" s="57">
        <f t="shared" si="3"/>
        <v>5706.9421760000005</v>
      </c>
      <c r="Q39" s="57">
        <f t="shared" si="3"/>
        <v>5706.9421760000005</v>
      </c>
      <c r="R39" s="57">
        <f t="shared" si="3"/>
        <v>5706.9421760000005</v>
      </c>
      <c r="S39" s="57">
        <f t="shared" si="3"/>
        <v>5706.9421760000005</v>
      </c>
      <c r="T39" s="57">
        <f t="shared" si="3"/>
        <v>5706.9421760000005</v>
      </c>
      <c r="U39" s="57">
        <f t="shared" si="3"/>
        <v>5706.9421760000005</v>
      </c>
      <c r="V39" s="57">
        <f t="shared" si="3"/>
        <v>5706.9421760000005</v>
      </c>
      <c r="W39" s="57">
        <f t="shared" si="3"/>
        <v>5706.9421760000005</v>
      </c>
      <c r="X39" s="57">
        <f t="shared" si="3"/>
        <v>5706.9421760000005</v>
      </c>
      <c r="Y39" s="57">
        <f t="shared" si="3"/>
        <v>5706.9421760000005</v>
      </c>
      <c r="Z39" s="57">
        <f t="shared" si="3"/>
        <v>5706.9421760000005</v>
      </c>
      <c r="AA39" s="57">
        <f t="shared" si="3"/>
        <v>5706.9421760000005</v>
      </c>
      <c r="AB39" s="57">
        <f t="shared" si="3"/>
        <v>5706.9421760000005</v>
      </c>
      <c r="AC39" s="57">
        <f t="shared" si="3"/>
        <v>5706.9421760000005</v>
      </c>
      <c r="AD39" s="57">
        <f t="shared" si="3"/>
        <v>5706.9421760000005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61770.569266513194</v>
      </c>
    </row>
    <row r="42" spans="1:31" x14ac:dyDescent="0.25">
      <c r="A42" s="4" t="s">
        <v>83</v>
      </c>
      <c r="C42" s="250">
        <f>XIRR(E39:AD39,$E$1:$AD$1,0.1)</f>
        <v>0.20656327605247501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21" t="s">
        <v>148</v>
      </c>
      <c r="B45" s="321"/>
      <c r="C45" s="321"/>
      <c r="D45" s="246">
        <v>1.73</v>
      </c>
    </row>
    <row r="46" spans="1:31" x14ac:dyDescent="0.25">
      <c r="A46" s="248" t="s">
        <v>125</v>
      </c>
    </row>
    <row r="47" spans="1:31" x14ac:dyDescent="0.25">
      <c r="A47" s="4" t="s">
        <v>127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128</v>
      </c>
      <c r="E48" s="57">
        <f>'Minigrids - 1 item'!C152*$D$45*$B$3</f>
        <v>0</v>
      </c>
      <c r="F48" s="57">
        <f>'Minigrids - 1 item'!D152*$D$45*$B$3</f>
        <v>8443.0421760000008</v>
      </c>
      <c r="G48" s="57">
        <f>'Minigrids - 1 item'!E152*$D$45*$B$3</f>
        <v>8443.0421760000008</v>
      </c>
      <c r="H48" s="57">
        <f>'Minigrids - 1 item'!F152*$D$45*$B$3</f>
        <v>8443.0421760000008</v>
      </c>
      <c r="I48" s="57">
        <f>'Minigrids - 1 item'!G152*$D$45*$B$3</f>
        <v>8443.0421760000008</v>
      </c>
      <c r="J48" s="57">
        <f>'Minigrids - 1 item'!H152*$D$45*$B$3</f>
        <v>8443.0421760000008</v>
      </c>
      <c r="K48" s="57">
        <f>'Minigrids - 1 item'!I152*$D$45*$B$3</f>
        <v>8443.0421760000008</v>
      </c>
      <c r="L48" s="57">
        <f>'Minigrids - 1 item'!J152*$D$45*$B$3</f>
        <v>8443.0421760000008</v>
      </c>
      <c r="M48" s="57">
        <f>'Minigrids - 1 item'!K152*$D$45*$B$3</f>
        <v>8443.0421760000008</v>
      </c>
      <c r="N48" s="57">
        <f>'Minigrids - 1 item'!L152*$D$45*$B$3</f>
        <v>8443.0421760000008</v>
      </c>
      <c r="O48" s="57">
        <f>'Minigrids - 1 item'!M152*$D$45*$B$3</f>
        <v>8443.0421760000008</v>
      </c>
      <c r="P48" s="57">
        <f>'Minigrids - 1 item'!N152*$D$45*$B$3</f>
        <v>8443.0421760000008</v>
      </c>
      <c r="Q48" s="57">
        <f>'Minigrids - 1 item'!O152*$D$45*$B$3</f>
        <v>8443.0421760000008</v>
      </c>
      <c r="R48" s="57">
        <f>'Minigrids - 1 item'!P152*$D$45*$B$3</f>
        <v>8443.0421760000008</v>
      </c>
      <c r="S48" s="57">
        <f>'Minigrids - 1 item'!Q152*$D$45*$B$3</f>
        <v>8443.0421760000008</v>
      </c>
      <c r="T48" s="57">
        <f>'Minigrids - 1 item'!R152*$D$45*$B$3</f>
        <v>8443.0421760000008</v>
      </c>
      <c r="U48" s="57">
        <f>'Minigrids - 1 item'!S152*$D$45*$B$3</f>
        <v>8443.0421760000008</v>
      </c>
      <c r="V48" s="57">
        <f>'Minigrids - 1 item'!T152*$D$45*$B$3</f>
        <v>8443.0421760000008</v>
      </c>
      <c r="W48" s="57">
        <f>'Minigrids - 1 item'!U152*$D$45*$B$3</f>
        <v>8443.0421760000008</v>
      </c>
      <c r="X48" s="57">
        <f>'Minigrids - 1 item'!V152*$D$45*$B$3</f>
        <v>8443.0421760000008</v>
      </c>
      <c r="Y48" s="57">
        <f>'Minigrids - 1 item'!W152*$D$45*$B$3</f>
        <v>8443.0421760000008</v>
      </c>
      <c r="Z48" s="57">
        <f>'Minigrids - 1 item'!X152*$D$45*$B$3</f>
        <v>8443.0421760000008</v>
      </c>
      <c r="AA48" s="57">
        <f>'Minigrids - 1 item'!Y152*$D$45*$B$3</f>
        <v>8443.0421760000008</v>
      </c>
      <c r="AB48" s="57">
        <f>'Minigrids - 1 item'!Z152*$D$45*$B$3</f>
        <v>8443.0421760000008</v>
      </c>
      <c r="AC48" s="57">
        <f>'Minigrids - 1 item'!AA152*$D$45*$B$3</f>
        <v>8443.0421760000008</v>
      </c>
      <c r="AD48" s="57">
        <f>'Minigrids - 1 item'!AB152*$D$45*$B$3</f>
        <v>8443.0421760000008</v>
      </c>
      <c r="AE48" s="4" t="s">
        <v>12</v>
      </c>
    </row>
    <row r="49" spans="1:31" x14ac:dyDescent="0.25">
      <c r="A49" s="4" t="s">
        <v>129</v>
      </c>
      <c r="E49" s="57">
        <f>E48-E47</f>
        <v>-27361</v>
      </c>
      <c r="F49" s="57">
        <f t="shared" ref="F49:AD49" si="4">F48-F47</f>
        <v>5706.9421760000005</v>
      </c>
      <c r="G49" s="57">
        <f t="shared" si="4"/>
        <v>5706.9421760000005</v>
      </c>
      <c r="H49" s="57">
        <f t="shared" si="4"/>
        <v>5706.9421760000005</v>
      </c>
      <c r="I49" s="57">
        <f t="shared" si="4"/>
        <v>5706.9421760000005</v>
      </c>
      <c r="J49" s="57">
        <f t="shared" si="4"/>
        <v>5706.9421760000005</v>
      </c>
      <c r="K49" s="57">
        <f t="shared" si="4"/>
        <v>5706.9421760000005</v>
      </c>
      <c r="L49" s="57">
        <f t="shared" si="4"/>
        <v>5706.9421760000005</v>
      </c>
      <c r="M49" s="57">
        <f t="shared" si="4"/>
        <v>5706.9421760000005</v>
      </c>
      <c r="N49" s="57">
        <f t="shared" si="4"/>
        <v>5706.9421760000005</v>
      </c>
      <c r="O49" s="57">
        <f t="shared" si="4"/>
        <v>5706.9421760000005</v>
      </c>
      <c r="P49" s="57">
        <f t="shared" si="4"/>
        <v>5706.9421760000005</v>
      </c>
      <c r="Q49" s="57">
        <f t="shared" si="4"/>
        <v>5706.9421760000005</v>
      </c>
      <c r="R49" s="57">
        <f t="shared" si="4"/>
        <v>5706.9421760000005</v>
      </c>
      <c r="S49" s="57">
        <f t="shared" si="4"/>
        <v>5706.9421760000005</v>
      </c>
      <c r="T49" s="57">
        <f t="shared" si="4"/>
        <v>5706.9421760000005</v>
      </c>
      <c r="U49" s="57">
        <f t="shared" si="4"/>
        <v>5706.9421760000005</v>
      </c>
      <c r="V49" s="57">
        <f t="shared" si="4"/>
        <v>5706.9421760000005</v>
      </c>
      <c r="W49" s="57">
        <f t="shared" si="4"/>
        <v>5706.9421760000005</v>
      </c>
      <c r="X49" s="57">
        <f t="shared" si="4"/>
        <v>5706.9421760000005</v>
      </c>
      <c r="Y49" s="57">
        <f t="shared" si="4"/>
        <v>5706.9421760000005</v>
      </c>
      <c r="Z49" s="57">
        <f t="shared" si="4"/>
        <v>5706.9421760000005</v>
      </c>
      <c r="AA49" s="57">
        <f t="shared" si="4"/>
        <v>5706.9421760000005</v>
      </c>
      <c r="AB49" s="57">
        <f t="shared" si="4"/>
        <v>5706.9421760000005</v>
      </c>
      <c r="AC49" s="57">
        <f t="shared" si="4"/>
        <v>5706.9421760000005</v>
      </c>
      <c r="AD49" s="57">
        <f t="shared" si="4"/>
        <v>5706.9421760000005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61770.569266513194</v>
      </c>
    </row>
    <row r="52" spans="1:31" x14ac:dyDescent="0.25">
      <c r="A52" s="4" t="s">
        <v>83</v>
      </c>
      <c r="C52" s="250">
        <f>XIRR(E49:AD49,$E$1:$AD$1,0.1)</f>
        <v>0.20656327605247501</v>
      </c>
    </row>
    <row r="53" spans="1:31" x14ac:dyDescent="0.25">
      <c r="A53" s="4" t="s">
        <v>79</v>
      </c>
      <c r="B53">
        <v>0.04</v>
      </c>
    </row>
    <row r="57" spans="1:31" x14ac:dyDescent="0.25">
      <c r="B57" s="243" t="s">
        <v>83</v>
      </c>
      <c r="C57" s="243" t="s">
        <v>84</v>
      </c>
    </row>
    <row r="58" spans="1:31" x14ac:dyDescent="0.25">
      <c r="A58" s="248" t="s">
        <v>0</v>
      </c>
      <c r="B58" s="251">
        <f>C12</f>
        <v>0.22122635245323177</v>
      </c>
      <c r="C58" s="52">
        <f>C11</f>
        <v>58549.113843039369</v>
      </c>
    </row>
    <row r="59" spans="1:31" x14ac:dyDescent="0.25">
      <c r="A59" s="248" t="s">
        <v>123</v>
      </c>
      <c r="B59" s="271">
        <f>C22</f>
        <v>0.28818687796592712</v>
      </c>
      <c r="C59" s="52">
        <f>C21</f>
        <v>47192.166715756874</v>
      </c>
    </row>
    <row r="60" spans="1:31" x14ac:dyDescent="0.25">
      <c r="A60" s="248" t="s">
        <v>124</v>
      </c>
      <c r="B60" s="251">
        <f>C32</f>
        <v>0.20656327605247501</v>
      </c>
      <c r="C60" s="52">
        <f>C31</f>
        <v>61770.569266513194</v>
      </c>
    </row>
    <row r="61" spans="1:31" x14ac:dyDescent="0.25">
      <c r="A61" s="248" t="s">
        <v>14</v>
      </c>
      <c r="B61" s="251">
        <f>C42</f>
        <v>0.20656327605247501</v>
      </c>
      <c r="C61" s="52">
        <f>C41</f>
        <v>61770.569266513194</v>
      </c>
    </row>
    <row r="62" spans="1:31" x14ac:dyDescent="0.25">
      <c r="A62" s="248" t="s">
        <v>125</v>
      </c>
      <c r="B62" s="251">
        <f>C52</f>
        <v>0.20656327605247501</v>
      </c>
      <c r="C62" s="52">
        <f>C51</f>
        <v>61770.569266513194</v>
      </c>
    </row>
    <row r="63" spans="1:31" x14ac:dyDescent="0.25">
      <c r="C63" s="252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3" t="s">
        <v>162</v>
      </c>
      <c r="E1" s="283">
        <v>1</v>
      </c>
      <c r="F1" s="283">
        <v>2</v>
      </c>
      <c r="G1" s="283">
        <v>3</v>
      </c>
      <c r="H1" s="283">
        <v>4</v>
      </c>
      <c r="I1" s="283">
        <v>5</v>
      </c>
      <c r="J1" s="283">
        <v>6</v>
      </c>
      <c r="K1" s="283">
        <v>7</v>
      </c>
      <c r="L1" s="283">
        <v>8</v>
      </c>
      <c r="M1" s="283">
        <v>9</v>
      </c>
      <c r="N1" s="283">
        <v>10</v>
      </c>
      <c r="O1" s="283">
        <v>11</v>
      </c>
      <c r="P1" s="283">
        <v>12</v>
      </c>
      <c r="Q1" s="283">
        <v>13</v>
      </c>
      <c r="R1" s="283">
        <v>14</v>
      </c>
      <c r="S1" s="283">
        <v>15</v>
      </c>
      <c r="T1" s="283">
        <v>16</v>
      </c>
      <c r="U1" s="283">
        <v>17</v>
      </c>
      <c r="V1" s="283">
        <v>18</v>
      </c>
      <c r="W1" s="283">
        <v>19</v>
      </c>
      <c r="X1" s="283">
        <v>20</v>
      </c>
      <c r="Y1" s="283">
        <v>21</v>
      </c>
      <c r="Z1" s="283">
        <v>22</v>
      </c>
      <c r="AA1" s="283">
        <v>23</v>
      </c>
      <c r="AB1" s="283">
        <v>24</v>
      </c>
      <c r="AC1" s="283">
        <v>25</v>
      </c>
    </row>
    <row r="2" spans="1:29" s="4" customFormat="1" x14ac:dyDescent="0.25">
      <c r="A2" s="4" t="s">
        <v>163</v>
      </c>
      <c r="B2" s="284"/>
    </row>
    <row r="3" spans="1:29" s="4" customFormat="1" x14ac:dyDescent="0.25">
      <c r="A3" t="s">
        <v>164</v>
      </c>
      <c r="B3" s="8" t="s">
        <v>165</v>
      </c>
      <c r="C3">
        <v>40</v>
      </c>
      <c r="D3" s="285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166</v>
      </c>
      <c r="B4" s="8" t="s">
        <v>167</v>
      </c>
      <c r="C4" s="286">
        <v>2.5000000000000001E-2</v>
      </c>
      <c r="D4" s="28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7" t="s">
        <v>168</v>
      </c>
      <c r="B5" s="288" t="s">
        <v>165</v>
      </c>
      <c r="C5" s="287"/>
      <c r="D5" s="289"/>
      <c r="E5" s="290">
        <f>C3</f>
        <v>40</v>
      </c>
      <c r="F5" s="291">
        <f t="shared" ref="F5:X5" si="0">E5*(1+$C$4)</f>
        <v>41</v>
      </c>
      <c r="G5" s="291">
        <f t="shared" si="0"/>
        <v>42.024999999999999</v>
      </c>
      <c r="H5" s="291">
        <f t="shared" si="0"/>
        <v>43.075624999999995</v>
      </c>
      <c r="I5" s="291">
        <f t="shared" si="0"/>
        <v>44.152515624999992</v>
      </c>
      <c r="J5" s="291">
        <f t="shared" si="0"/>
        <v>45.256328515624986</v>
      </c>
      <c r="K5" s="291">
        <f t="shared" si="0"/>
        <v>46.387736728515605</v>
      </c>
      <c r="L5" s="291">
        <f t="shared" si="0"/>
        <v>47.547430146728495</v>
      </c>
      <c r="M5" s="291">
        <f t="shared" si="0"/>
        <v>48.736115900396705</v>
      </c>
      <c r="N5" s="291">
        <f t="shared" si="0"/>
        <v>49.954518797906616</v>
      </c>
      <c r="O5" s="291">
        <f t="shared" si="0"/>
        <v>51.203381767854275</v>
      </c>
      <c r="P5" s="291">
        <f t="shared" si="0"/>
        <v>52.483466312050624</v>
      </c>
      <c r="Q5" s="291">
        <f t="shared" si="0"/>
        <v>53.795552969851883</v>
      </c>
      <c r="R5" s="291">
        <f t="shared" si="0"/>
        <v>55.140441794098173</v>
      </c>
      <c r="S5" s="291">
        <f t="shared" si="0"/>
        <v>56.518952838950625</v>
      </c>
      <c r="T5" s="291">
        <f t="shared" si="0"/>
        <v>57.931926659924386</v>
      </c>
      <c r="U5" s="291">
        <f t="shared" si="0"/>
        <v>59.380224826422491</v>
      </c>
      <c r="V5" s="291">
        <f t="shared" si="0"/>
        <v>60.864730447083048</v>
      </c>
      <c r="W5" s="291">
        <f t="shared" si="0"/>
        <v>62.386348708260115</v>
      </c>
      <c r="X5" s="291">
        <f t="shared" si="0"/>
        <v>63.946007425966613</v>
      </c>
      <c r="Y5" s="291">
        <f t="shared" ref="Y5" si="1">X5*(1+$C$4)</f>
        <v>65.544657611615776</v>
      </c>
      <c r="Z5" s="291">
        <f t="shared" ref="Z5" si="2">Y5*(1+$C$4)</f>
        <v>67.183274051906167</v>
      </c>
      <c r="AA5" s="291">
        <f t="shared" ref="AA5" si="3">Z5*(1+$C$4)</f>
        <v>68.862855903203823</v>
      </c>
      <c r="AB5" s="291">
        <f t="shared" ref="AB5" si="4">AA5*(1+$C$4)</f>
        <v>70.584427300783915</v>
      </c>
      <c r="AC5" s="291">
        <f t="shared" ref="AC5" si="5">AB5*(1+$C$4)</f>
        <v>72.349037983303504</v>
      </c>
    </row>
    <row r="6" spans="1:29" s="4" customFormat="1" x14ac:dyDescent="0.25">
      <c r="B6" s="284"/>
      <c r="D6" s="28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4"/>
      <c r="D7" s="285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169</v>
      </c>
      <c r="B8" s="284"/>
    </row>
    <row r="9" spans="1:29" s="295" customFormat="1" x14ac:dyDescent="0.25">
      <c r="A9" s="295" t="s">
        <v>130</v>
      </c>
      <c r="B9" s="296" t="s">
        <v>176</v>
      </c>
      <c r="E9" s="297">
        <f>Interventions!$L$13*Interventions!$L$15</f>
        <v>14.389760000000001</v>
      </c>
      <c r="F9" s="297">
        <f>Interventions!$L$13*Interventions!$L$15</f>
        <v>14.389760000000001</v>
      </c>
      <c r="G9" s="297">
        <f>Interventions!$L$13*Interventions!$L$15</f>
        <v>14.389760000000001</v>
      </c>
      <c r="H9" s="297">
        <f>Interventions!$L$13*Interventions!$L$15</f>
        <v>14.389760000000001</v>
      </c>
      <c r="I9" s="297">
        <f>Interventions!$L$13*Interventions!$L$15</f>
        <v>14.389760000000001</v>
      </c>
      <c r="J9" s="297">
        <f>Interventions!$L$13*Interventions!$L$15</f>
        <v>14.389760000000001</v>
      </c>
      <c r="K9" s="297">
        <f>Interventions!$L$13*Interventions!$L$15</f>
        <v>14.389760000000001</v>
      </c>
      <c r="L9" s="297">
        <f>Interventions!$L$13*Interventions!$L$15</f>
        <v>14.389760000000001</v>
      </c>
      <c r="M9" s="297">
        <f>Interventions!$L$13*Interventions!$L$15</f>
        <v>14.389760000000001</v>
      </c>
      <c r="N9" s="297">
        <f>Interventions!$L$13*Interventions!$L$15</f>
        <v>14.389760000000001</v>
      </c>
      <c r="O9" s="297">
        <f>Interventions!$L$13*Interventions!$L$15</f>
        <v>14.389760000000001</v>
      </c>
      <c r="P9" s="297">
        <f>Interventions!$L$13*Interventions!$L$15</f>
        <v>14.389760000000001</v>
      </c>
      <c r="Q9" s="297">
        <f>Interventions!$L$13*Interventions!$L$15</f>
        <v>14.389760000000001</v>
      </c>
      <c r="R9" s="297">
        <f>Interventions!$L$13*Interventions!$L$15</f>
        <v>14.389760000000001</v>
      </c>
      <c r="S9" s="297">
        <f>Interventions!$L$13*Interventions!$L$15</f>
        <v>14.389760000000001</v>
      </c>
      <c r="T9" s="297">
        <f>Interventions!$L$13*Interventions!$L$15</f>
        <v>14.389760000000001</v>
      </c>
      <c r="U9" s="297">
        <f>Interventions!$L$13*Interventions!$L$15</f>
        <v>14.389760000000001</v>
      </c>
      <c r="V9" s="297">
        <f>Interventions!$L$13*Interventions!$L$15</f>
        <v>14.389760000000001</v>
      </c>
      <c r="W9" s="297">
        <f>Interventions!$L$13*Interventions!$L$15</f>
        <v>14.389760000000001</v>
      </c>
      <c r="X9" s="297">
        <f>Interventions!$L$13*Interventions!$L$15</f>
        <v>14.389760000000001</v>
      </c>
      <c r="Y9" s="297">
        <f>Interventions!$L$13*Interventions!$L$15</f>
        <v>14.389760000000001</v>
      </c>
      <c r="Z9" s="297">
        <f>Interventions!$L$13*Interventions!$L$15</f>
        <v>14.389760000000001</v>
      </c>
      <c r="AA9" s="297">
        <f>Interventions!$L$13*Interventions!$L$15</f>
        <v>14.389760000000001</v>
      </c>
      <c r="AB9" s="297">
        <f>Interventions!$L$13*Interventions!$L$15</f>
        <v>14.389760000000001</v>
      </c>
      <c r="AC9" s="297">
        <f>Interventions!$L$13*Interventions!$L$15</f>
        <v>14.389760000000001</v>
      </c>
    </row>
    <row r="11" spans="1:29" x14ac:dyDescent="0.25">
      <c r="A11" s="4" t="s">
        <v>175</v>
      </c>
      <c r="B11" s="284"/>
    </row>
    <row r="12" spans="1:29" x14ac:dyDescent="0.25">
      <c r="A12" s="292" t="s">
        <v>130</v>
      </c>
      <c r="B12" s="293" t="s">
        <v>177</v>
      </c>
      <c r="C12" s="292"/>
      <c r="D12" s="292"/>
      <c r="E12" s="294">
        <f>E9*E5</f>
        <v>575.59040000000005</v>
      </c>
      <c r="F12" s="294">
        <f t="shared" ref="F12:X12" si="6">F9*F5</f>
        <v>589.98016000000007</v>
      </c>
      <c r="G12" s="294">
        <f t="shared" si="6"/>
        <v>604.72966399999996</v>
      </c>
      <c r="H12" s="294">
        <f t="shared" si="6"/>
        <v>619.84790559999999</v>
      </c>
      <c r="I12" s="294">
        <f t="shared" si="6"/>
        <v>635.34410323999998</v>
      </c>
      <c r="J12" s="294">
        <f t="shared" si="6"/>
        <v>651.22770582099986</v>
      </c>
      <c r="K12" s="294">
        <f t="shared" si="6"/>
        <v>667.5083984665248</v>
      </c>
      <c r="L12" s="294">
        <f t="shared" si="6"/>
        <v>684.19610842818781</v>
      </c>
      <c r="M12" s="294">
        <f t="shared" si="6"/>
        <v>701.30101113889248</v>
      </c>
      <c r="N12" s="294">
        <f t="shared" si="6"/>
        <v>718.83353641736471</v>
      </c>
      <c r="O12" s="294">
        <f t="shared" si="6"/>
        <v>736.80437482779871</v>
      </c>
      <c r="P12" s="294">
        <f t="shared" si="6"/>
        <v>755.22448419849366</v>
      </c>
      <c r="Q12" s="294">
        <f t="shared" si="6"/>
        <v>774.10509630345587</v>
      </c>
      <c r="R12" s="294">
        <f t="shared" si="6"/>
        <v>793.45772371104215</v>
      </c>
      <c r="S12" s="294">
        <f t="shared" si="6"/>
        <v>813.29416680381814</v>
      </c>
      <c r="T12" s="294">
        <f t="shared" si="6"/>
        <v>833.62652097391356</v>
      </c>
      <c r="U12" s="294">
        <f t="shared" si="6"/>
        <v>854.46718399826136</v>
      </c>
      <c r="V12" s="294">
        <f t="shared" si="6"/>
        <v>875.82886359821782</v>
      </c>
      <c r="W12" s="294">
        <f t="shared" si="6"/>
        <v>897.72458518817314</v>
      </c>
      <c r="X12" s="294">
        <f t="shared" si="6"/>
        <v>920.16769981787741</v>
      </c>
      <c r="Y12" s="294">
        <f t="shared" ref="Y12:AC12" si="7">Y9*Y5</f>
        <v>943.17189231332429</v>
      </c>
      <c r="Z12" s="294">
        <f t="shared" si="7"/>
        <v>966.75118962115732</v>
      </c>
      <c r="AA12" s="294">
        <f t="shared" si="7"/>
        <v>990.9199693616863</v>
      </c>
      <c r="AB12" s="294">
        <f t="shared" si="7"/>
        <v>1015.6929685957284</v>
      </c>
      <c r="AC12" s="294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abSelected="1" topLeftCell="A49" zoomScale="66" zoomScaleNormal="66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8">
        <v>0.1</v>
      </c>
      <c r="C3" s="269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0.95</v>
      </c>
      <c r="E8" s="49">
        <f t="shared" ref="E8:AB8" si="0">1*((1-$B$6)^E7)</f>
        <v>0.90249999999999997</v>
      </c>
      <c r="F8" s="49">
        <f t="shared" si="0"/>
        <v>0.85737499999999989</v>
      </c>
      <c r="G8" s="49">
        <f t="shared" si="0"/>
        <v>0.81450624999999999</v>
      </c>
      <c r="H8" s="49">
        <f t="shared" si="0"/>
        <v>0.77378093749999999</v>
      </c>
      <c r="I8" s="49">
        <f t="shared" si="0"/>
        <v>0.73509189062499991</v>
      </c>
      <c r="J8" s="49">
        <f t="shared" si="0"/>
        <v>0.69833729609374995</v>
      </c>
      <c r="K8" s="49">
        <f t="shared" si="0"/>
        <v>0.66342043128906247</v>
      </c>
      <c r="L8" s="49">
        <f t="shared" si="0"/>
        <v>0.6302494097246093</v>
      </c>
      <c r="M8" s="49">
        <f t="shared" si="0"/>
        <v>0.5987369392383789</v>
      </c>
      <c r="N8" s="49">
        <f t="shared" si="0"/>
        <v>0.56880009227645989</v>
      </c>
      <c r="O8" s="49">
        <f t="shared" si="0"/>
        <v>0.54036008766263688</v>
      </c>
      <c r="P8" s="49">
        <f t="shared" si="0"/>
        <v>0.51334208327950503</v>
      </c>
      <c r="Q8" s="49">
        <f t="shared" si="0"/>
        <v>0.48767497911552976</v>
      </c>
      <c r="R8" s="49">
        <f t="shared" si="0"/>
        <v>0.46329123015975332</v>
      </c>
      <c r="S8" s="49">
        <f t="shared" si="0"/>
        <v>0.44012666865176564</v>
      </c>
      <c r="T8" s="49">
        <f t="shared" si="0"/>
        <v>0.41812033521917735</v>
      </c>
      <c r="U8" s="49">
        <f t="shared" si="0"/>
        <v>0.39721431845821847</v>
      </c>
      <c r="V8" s="49">
        <f t="shared" si="0"/>
        <v>0.37735360253530753</v>
      </c>
      <c r="W8" s="49">
        <f t="shared" si="0"/>
        <v>0.35848592240854216</v>
      </c>
      <c r="X8" s="49">
        <f t="shared" si="0"/>
        <v>0.34056162628811509</v>
      </c>
      <c r="Y8" s="49">
        <f t="shared" si="0"/>
        <v>0.32353354497370929</v>
      </c>
      <c r="Z8" s="49">
        <f t="shared" si="0"/>
        <v>0.30735686772502385</v>
      </c>
      <c r="AA8" s="49">
        <f t="shared" si="0"/>
        <v>0.29198902433877266</v>
      </c>
      <c r="AB8" s="49">
        <f t="shared" si="0"/>
        <v>0.27738957312183399</v>
      </c>
      <c r="AC8" s="49">
        <f t="shared" ref="AC8:AD8" si="1">1*((1-$B$6)^AC7)</f>
        <v>0.26352009446574232</v>
      </c>
      <c r="AD8" s="49">
        <f t="shared" si="1"/>
        <v>0.2503440897424552</v>
      </c>
      <c r="AE8" s="49">
        <f t="shared" ref="AE8:AH8" si="2">1*((1-$B$6)^AE7)</f>
        <v>0.23782688525533241</v>
      </c>
      <c r="AF8" s="49">
        <f t="shared" si="2"/>
        <v>0.2259355409925658</v>
      </c>
      <c r="AG8" s="49">
        <f t="shared" si="2"/>
        <v>0.21463876394293749</v>
      </c>
      <c r="AH8" s="49">
        <f t="shared" si="2"/>
        <v>0.20390682574579064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0.05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0.05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5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33">SUM(C35:C37)</f>
        <v>0</v>
      </c>
      <c r="D34" s="116">
        <f>D37-D38</f>
        <v>369726.59233687702</v>
      </c>
      <c r="E34" s="116">
        <f t="shared" ref="E34:AH34" si="34">E37-E38</f>
        <v>705841.67627949244</v>
      </c>
      <c r="F34" s="116">
        <f t="shared" si="34"/>
        <v>1011400.8435000521</v>
      </c>
      <c r="G34" s="116">
        <f t="shared" si="34"/>
        <v>1289181.9046096515</v>
      </c>
      <c r="H34" s="116">
        <f t="shared" si="34"/>
        <v>1541710.1419820152</v>
      </c>
      <c r="I34" s="116">
        <f t="shared" si="34"/>
        <v>1771281.2668659817</v>
      </c>
      <c r="J34" s="116">
        <f t="shared" si="34"/>
        <v>1771281.2668659817</v>
      </c>
      <c r="K34" s="116">
        <f t="shared" si="34"/>
        <v>1771281.2668659817</v>
      </c>
      <c r="L34" s="116">
        <f t="shared" si="34"/>
        <v>1771281.2668659817</v>
      </c>
      <c r="M34" s="116">
        <f t="shared" si="34"/>
        <v>1771281.2668659817</v>
      </c>
      <c r="N34" s="116">
        <f t="shared" si="34"/>
        <v>1771281.2668659817</v>
      </c>
      <c r="O34" s="116">
        <f t="shared" si="34"/>
        <v>1771281.2668659817</v>
      </c>
      <c r="P34" s="116">
        <f t="shared" si="34"/>
        <v>1771281.2668659817</v>
      </c>
      <c r="Q34" s="116">
        <f t="shared" si="34"/>
        <v>1771281.2668659817</v>
      </c>
      <c r="R34" s="116">
        <f t="shared" si="34"/>
        <v>1771281.2668659817</v>
      </c>
      <c r="S34" s="116">
        <f t="shared" si="34"/>
        <v>1771281.2668659817</v>
      </c>
      <c r="T34" s="116">
        <f t="shared" si="34"/>
        <v>1771281.2668659817</v>
      </c>
      <c r="U34" s="116">
        <f t="shared" si="34"/>
        <v>1771281.2668659817</v>
      </c>
      <c r="V34" s="116">
        <f t="shared" si="34"/>
        <v>1771281.2668659817</v>
      </c>
      <c r="W34" s="116">
        <f t="shared" si="34"/>
        <v>1771281.2668659817</v>
      </c>
      <c r="X34" s="116">
        <f t="shared" si="34"/>
        <v>1771281.2668659817</v>
      </c>
      <c r="Y34" s="116">
        <f t="shared" si="34"/>
        <v>1771281.2668659817</v>
      </c>
      <c r="Z34" s="116">
        <f t="shared" si="34"/>
        <v>1771281.2668659817</v>
      </c>
      <c r="AA34" s="116">
        <f t="shared" si="34"/>
        <v>1771281.2668659817</v>
      </c>
      <c r="AB34" s="116">
        <f t="shared" si="34"/>
        <v>1771281.2668659817</v>
      </c>
      <c r="AC34" s="116">
        <f t="shared" si="34"/>
        <v>1771281.2668659817</v>
      </c>
      <c r="AD34" s="116">
        <f t="shared" si="34"/>
        <v>1401554.6745291047</v>
      </c>
      <c r="AE34" s="116">
        <f t="shared" si="34"/>
        <v>1065439.5905864891</v>
      </c>
      <c r="AF34" s="116">
        <f t="shared" si="34"/>
        <v>759880.42336592963</v>
      </c>
      <c r="AG34" s="116">
        <f t="shared" si="34"/>
        <v>482099.36225632991</v>
      </c>
      <c r="AH34" s="116">
        <f t="shared" si="34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C28*Interventions!$E$13</f>
        <v>566305.33002010651</v>
      </c>
      <c r="E37" s="42">
        <f>D28*Interventions!$E$13</f>
        <v>1081128.3573111123</v>
      </c>
      <c r="F37" s="42">
        <f>E28*Interventions!$E$13</f>
        <v>1549149.291212027</v>
      </c>
      <c r="G37" s="42">
        <f>F28*Interventions!$E$13</f>
        <v>1974622.8674855854</v>
      </c>
      <c r="H37" s="42">
        <f>G28*Interventions!$E$13</f>
        <v>2361417.0277342754</v>
      </c>
      <c r="I37" s="42">
        <f>H28*Interventions!$E$13</f>
        <v>2713048.0825058115</v>
      </c>
      <c r="J37" s="42">
        <f>I28*Interventions!$E$13</f>
        <v>2713048.0825058115</v>
      </c>
      <c r="K37" s="42">
        <f>J28*Interventions!$E$13</f>
        <v>2713048.0825058115</v>
      </c>
      <c r="L37" s="42">
        <f>K28*Interventions!$E$13</f>
        <v>2713048.0825058115</v>
      </c>
      <c r="M37" s="42">
        <f>L28*Interventions!$E$13</f>
        <v>2713048.0825058115</v>
      </c>
      <c r="N37" s="42">
        <f>M28*Interventions!$E$13</f>
        <v>2713048.0825058115</v>
      </c>
      <c r="O37" s="42">
        <f>N28*Interventions!$E$13</f>
        <v>2713048.0825058115</v>
      </c>
      <c r="P37" s="42">
        <f>O28*Interventions!$E$13</f>
        <v>2713048.0825058115</v>
      </c>
      <c r="Q37" s="42">
        <f>P28*Interventions!$E$13</f>
        <v>2713048.0825058115</v>
      </c>
      <c r="R37" s="42">
        <f>Q28*Interventions!$E$13</f>
        <v>2713048.0825058115</v>
      </c>
      <c r="S37" s="42">
        <f>R28*Interventions!$E$13</f>
        <v>2713048.0825058115</v>
      </c>
      <c r="T37" s="42">
        <f>S28*Interventions!$E$13</f>
        <v>2713048.0825058115</v>
      </c>
      <c r="U37" s="42">
        <f>T28*Interventions!$E$13</f>
        <v>2713048.0825058115</v>
      </c>
      <c r="V37" s="42">
        <f>U28*Interventions!$E$13</f>
        <v>2713048.0825058115</v>
      </c>
      <c r="W37" s="42">
        <f>V28*Interventions!$E$13</f>
        <v>2713048.0825058115</v>
      </c>
      <c r="X37" s="42">
        <f>W28*Interventions!$E$13</f>
        <v>2713048.0825058115</v>
      </c>
      <c r="Y37" s="42">
        <f>X28*Interventions!$E$13</f>
        <v>2713048.0825058115</v>
      </c>
      <c r="Z37" s="42">
        <f>Y28*Interventions!$E$13</f>
        <v>2713048.0825058115</v>
      </c>
      <c r="AA37" s="42">
        <f>Z28*Interventions!$E$13</f>
        <v>2713048.0825058115</v>
      </c>
      <c r="AB37" s="42">
        <f>AA28*Interventions!$E$13</f>
        <v>2713048.0825058115</v>
      </c>
      <c r="AC37" s="42">
        <f>AB28*Interventions!$E$13</f>
        <v>2713048.0825058115</v>
      </c>
      <c r="AD37" s="42">
        <f>AC28*Interventions!$E$13</f>
        <v>2146742.7524857051</v>
      </c>
      <c r="AE37" s="42">
        <f>AD28*Interventions!$E$13</f>
        <v>1631919.7251946989</v>
      </c>
      <c r="AF37" s="42">
        <f>AE28*Interventions!$E$13</f>
        <v>1163898.7912937845</v>
      </c>
      <c r="AG37" s="42">
        <f>AF28*Interventions!$E$13</f>
        <v>738425.21502022585</v>
      </c>
      <c r="AH37" s="42">
        <f>AG28*Interventions!$E$13</f>
        <v>351631.0547715362</v>
      </c>
    </row>
    <row r="38" spans="1:34" x14ac:dyDescent="0.25">
      <c r="A38" s="242" t="s">
        <v>36</v>
      </c>
      <c r="B38" s="28" t="s">
        <v>37</v>
      </c>
      <c r="C38" s="28"/>
      <c r="D38" s="42">
        <f>C28*Interventions!$E$14</f>
        <v>196578.7376832295</v>
      </c>
      <c r="E38" s="42">
        <f>D28*Interventions!$E$14</f>
        <v>375286.6810316199</v>
      </c>
      <c r="F38" s="42">
        <f>E28*Interventions!$E$14</f>
        <v>537748.44771197485</v>
      </c>
      <c r="G38" s="42">
        <f>F28*Interventions!$E$14</f>
        <v>685440.96287593385</v>
      </c>
      <c r="H38" s="42">
        <f>G28*Interventions!$E$14</f>
        <v>819706.88575226034</v>
      </c>
      <c r="I38" s="42">
        <f>H28*Interventions!$E$14</f>
        <v>941766.81563982985</v>
      </c>
      <c r="J38" s="42">
        <f>I28*Interventions!$E$14</f>
        <v>941766.81563982985</v>
      </c>
      <c r="K38" s="42">
        <f>J28*Interventions!$E$14</f>
        <v>941766.81563982985</v>
      </c>
      <c r="L38" s="42">
        <f>K28*Interventions!$E$14</f>
        <v>941766.81563982985</v>
      </c>
      <c r="M38" s="42">
        <f>L28*Interventions!$E$14</f>
        <v>941766.81563982985</v>
      </c>
      <c r="N38" s="42">
        <f>M28*Interventions!$E$14</f>
        <v>941766.81563982985</v>
      </c>
      <c r="O38" s="42">
        <f>N28*Interventions!$E$14</f>
        <v>941766.81563982985</v>
      </c>
      <c r="P38" s="42">
        <f>O28*Interventions!$E$14</f>
        <v>941766.81563982985</v>
      </c>
      <c r="Q38" s="42">
        <f>P28*Interventions!$E$14</f>
        <v>941766.81563982985</v>
      </c>
      <c r="R38" s="42">
        <f>Q28*Interventions!$E$14</f>
        <v>941766.81563982985</v>
      </c>
      <c r="S38" s="42">
        <f>R28*Interventions!$E$14</f>
        <v>941766.81563982985</v>
      </c>
      <c r="T38" s="42">
        <f>S28*Interventions!$E$14</f>
        <v>941766.81563982985</v>
      </c>
      <c r="U38" s="42">
        <f>T28*Interventions!$E$14</f>
        <v>941766.81563982985</v>
      </c>
      <c r="V38" s="42">
        <f>U28*Interventions!$E$14</f>
        <v>941766.81563982985</v>
      </c>
      <c r="W38" s="42">
        <f>V28*Interventions!$E$14</f>
        <v>941766.81563982985</v>
      </c>
      <c r="X38" s="42">
        <f>W28*Interventions!$E$14</f>
        <v>941766.81563982985</v>
      </c>
      <c r="Y38" s="42">
        <f>X28*Interventions!$E$14</f>
        <v>941766.81563982985</v>
      </c>
      <c r="Z38" s="42">
        <f>Y28*Interventions!$E$14</f>
        <v>941766.81563982985</v>
      </c>
      <c r="AA38" s="42">
        <f>Z28*Interventions!$E$14</f>
        <v>941766.81563982985</v>
      </c>
      <c r="AB38" s="42">
        <f>AA28*Interventions!$E$14</f>
        <v>941766.81563982985</v>
      </c>
      <c r="AC38" s="42">
        <f>AB28*Interventions!$E$14</f>
        <v>941766.81563982985</v>
      </c>
      <c r="AD38" s="42">
        <f>AC28*Interventions!$E$14</f>
        <v>745188.07795660035</v>
      </c>
      <c r="AE38" s="42">
        <f>AD28*Interventions!$E$14</f>
        <v>566480.13460820983</v>
      </c>
      <c r="AF38" s="42">
        <f>AE28*Interventions!$E$14</f>
        <v>404018.36792785494</v>
      </c>
      <c r="AG38" s="42">
        <f>AF28*Interventions!$E$14</f>
        <v>256325.85276389593</v>
      </c>
      <c r="AH38" s="42">
        <f>AG28*Interventions!$E$14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C40" si="35">C30+C34</f>
        <v>0</v>
      </c>
      <c r="D40" s="116">
        <f t="shared" si="35"/>
        <v>600975.43444877234</v>
      </c>
      <c r="E40" s="116">
        <f t="shared" si="35"/>
        <v>1148981.67616337</v>
      </c>
      <c r="F40" s="116">
        <f t="shared" si="35"/>
        <v>1648821.6733253361</v>
      </c>
      <c r="G40" s="116">
        <f t="shared" si="35"/>
        <v>2104865.117303798</v>
      </c>
      <c r="H40" s="116">
        <f t="shared" si="35"/>
        <v>2521087.6627140949</v>
      </c>
      <c r="I40" s="116">
        <f t="shared" si="35"/>
        <v>2901106.5949771926</v>
      </c>
      <c r="J40" s="116">
        <f t="shared" si="35"/>
        <v>2905833.7248962643</v>
      </c>
      <c r="K40" s="116">
        <f t="shared" si="35"/>
        <v>2910679.033063313</v>
      </c>
      <c r="L40" s="116">
        <f t="shared" si="35"/>
        <v>2915645.4739345377</v>
      </c>
      <c r="M40" s="116">
        <f t="shared" si="35"/>
        <v>2920736.0758275436</v>
      </c>
      <c r="N40" s="116">
        <f t="shared" si="35"/>
        <v>2925953.9427678739</v>
      </c>
      <c r="O40" s="116">
        <f t="shared" si="35"/>
        <v>2931302.2563817129</v>
      </c>
      <c r="P40" s="116">
        <f t="shared" si="35"/>
        <v>2936784.2778358981</v>
      </c>
      <c r="Q40" s="116">
        <f t="shared" si="35"/>
        <v>2942403.3498264374</v>
      </c>
      <c r="R40" s="116">
        <f t="shared" si="35"/>
        <v>2948162.8986167405</v>
      </c>
      <c r="S40" s="116">
        <f t="shared" si="35"/>
        <v>2954066.4361268012</v>
      </c>
      <c r="T40" s="116">
        <f t="shared" si="35"/>
        <v>2960117.5620746133</v>
      </c>
      <c r="U40" s="116">
        <f t="shared" si="35"/>
        <v>2966319.9661711203</v>
      </c>
      <c r="V40" s="116">
        <f t="shared" si="35"/>
        <v>2972677.4303700407</v>
      </c>
      <c r="W40" s="116">
        <f t="shared" si="35"/>
        <v>2979193.831173934</v>
      </c>
      <c r="X40" s="116">
        <f t="shared" si="35"/>
        <v>2985873.1419979241</v>
      </c>
      <c r="Y40" s="116">
        <f t="shared" si="35"/>
        <v>2992719.4355925145</v>
      </c>
      <c r="Z40" s="116">
        <f t="shared" si="35"/>
        <v>2999736.8865269693</v>
      </c>
      <c r="AA40" s="116">
        <f t="shared" si="35"/>
        <v>3006929.7737347856</v>
      </c>
      <c r="AB40" s="116">
        <f t="shared" si="35"/>
        <v>3014302.4831227977</v>
      </c>
      <c r="AC40" s="116">
        <f t="shared" si="35"/>
        <v>2712021.3982143151</v>
      </c>
      <c r="AD40" s="116">
        <f t="shared" ref="AD40:AH40" si="36">AD30+AD34</f>
        <v>2145930.3720947816</v>
      </c>
      <c r="AE40" s="116">
        <f t="shared" si="36"/>
        <v>1631302.1665315689</v>
      </c>
      <c r="AF40" s="116">
        <f t="shared" si="36"/>
        <v>1163458.3432922848</v>
      </c>
      <c r="AG40" s="116">
        <f t="shared" si="36"/>
        <v>738145.77671111713</v>
      </c>
      <c r="AH40" s="116">
        <f t="shared" si="36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-1223098.6396253016</v>
      </c>
      <c r="E42" s="31">
        <f t="shared" si="37"/>
        <v>-675092.3979107039</v>
      </c>
      <c r="F42" s="31">
        <f t="shared" si="37"/>
        <v>-175252.40074873785</v>
      </c>
      <c r="G42" s="31">
        <f t="shared" si="37"/>
        <v>280791.04322972381</v>
      </c>
      <c r="H42" s="31">
        <f t="shared" si="37"/>
        <v>697013.58864002069</v>
      </c>
      <c r="I42" s="31">
        <f t="shared" si="37"/>
        <v>2106674.7822049162</v>
      </c>
      <c r="J42" s="31">
        <f t="shared" si="37"/>
        <v>2111401.9121239879</v>
      </c>
      <c r="K42" s="31">
        <f t="shared" si="37"/>
        <v>2116247.2202910366</v>
      </c>
      <c r="L42" s="31">
        <f t="shared" si="37"/>
        <v>2121213.6611622614</v>
      </c>
      <c r="M42" s="31">
        <f t="shared" si="37"/>
        <v>2126304.2630552673</v>
      </c>
      <c r="N42" s="31">
        <f t="shared" si="37"/>
        <v>2131522.1299955975</v>
      </c>
      <c r="O42" s="31">
        <f t="shared" si="37"/>
        <v>2136870.4436094365</v>
      </c>
      <c r="P42" s="31">
        <f t="shared" si="37"/>
        <v>2142352.4650636218</v>
      </c>
      <c r="Q42" s="31">
        <f t="shared" si="37"/>
        <v>2147971.5370541611</v>
      </c>
      <c r="R42" s="31">
        <f t="shared" si="37"/>
        <v>2153731.0858444641</v>
      </c>
      <c r="S42" s="31">
        <f t="shared" si="37"/>
        <v>2159634.6233545248</v>
      </c>
      <c r="T42" s="31">
        <f t="shared" si="37"/>
        <v>2165685.7493023369</v>
      </c>
      <c r="U42" s="31">
        <f t="shared" si="37"/>
        <v>2171888.1533988439</v>
      </c>
      <c r="V42" s="31">
        <f t="shared" si="37"/>
        <v>2178245.6175977644</v>
      </c>
      <c r="W42" s="31">
        <f t="shared" si="37"/>
        <v>2184762.0184016577</v>
      </c>
      <c r="X42" s="31">
        <f t="shared" si="37"/>
        <v>2191441.3292256477</v>
      </c>
      <c r="Y42" s="31">
        <f t="shared" si="37"/>
        <v>2198287.6228202381</v>
      </c>
      <c r="Z42" s="31">
        <f t="shared" si="37"/>
        <v>2205305.0737546929</v>
      </c>
      <c r="AA42" s="31">
        <f t="shared" si="37"/>
        <v>2212497.9609625093</v>
      </c>
      <c r="AB42" s="31">
        <f t="shared" si="37"/>
        <v>2219870.6703505213</v>
      </c>
      <c r="AC42" s="31">
        <f t="shared" si="37"/>
        <v>1917589.5854420387</v>
      </c>
      <c r="AD42" s="31">
        <f t="shared" ref="AD42:AH42" si="38">AD40-AD24</f>
        <v>1517323.475147421</v>
      </c>
      <c r="AE42" s="31">
        <f t="shared" si="38"/>
        <v>1153445.1930614044</v>
      </c>
      <c r="AF42" s="31">
        <f t="shared" si="38"/>
        <v>822646.75480138964</v>
      </c>
      <c r="AG42" s="31">
        <f t="shared" si="38"/>
        <v>521920.90183773951</v>
      </c>
      <c r="AH42" s="31">
        <f t="shared" si="38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-1454347.4817371969</v>
      </c>
      <c r="E43" s="31">
        <f t="shared" si="39"/>
        <v>-1118232.3977945815</v>
      </c>
      <c r="F43" s="31">
        <f t="shared" si="39"/>
        <v>-812673.23057402181</v>
      </c>
      <c r="G43" s="31">
        <f t="shared" si="39"/>
        <v>-534892.16946442262</v>
      </c>
      <c r="H43" s="31">
        <f t="shared" si="39"/>
        <v>-282363.93209205894</v>
      </c>
      <c r="I43" s="31">
        <f t="shared" si="39"/>
        <v>976849.45409370528</v>
      </c>
      <c r="J43" s="31">
        <f t="shared" si="39"/>
        <v>976849.45409370528</v>
      </c>
      <c r="K43" s="31">
        <f t="shared" si="39"/>
        <v>976849.45409370528</v>
      </c>
      <c r="L43" s="31">
        <f t="shared" si="39"/>
        <v>976849.45409370528</v>
      </c>
      <c r="M43" s="31">
        <f t="shared" si="39"/>
        <v>976849.45409370528</v>
      </c>
      <c r="N43" s="31">
        <f t="shared" si="39"/>
        <v>976849.45409370528</v>
      </c>
      <c r="O43" s="31">
        <f t="shared" si="39"/>
        <v>976849.45409370528</v>
      </c>
      <c r="P43" s="31">
        <f t="shared" si="39"/>
        <v>976849.45409370528</v>
      </c>
      <c r="Q43" s="31">
        <f t="shared" si="39"/>
        <v>976849.45409370528</v>
      </c>
      <c r="R43" s="31">
        <f t="shared" si="39"/>
        <v>976849.45409370528</v>
      </c>
      <c r="S43" s="31">
        <f t="shared" si="39"/>
        <v>976849.45409370528</v>
      </c>
      <c r="T43" s="31">
        <f t="shared" si="39"/>
        <v>976849.45409370528</v>
      </c>
      <c r="U43" s="31">
        <f t="shared" si="39"/>
        <v>976849.45409370528</v>
      </c>
      <c r="V43" s="31">
        <f t="shared" si="39"/>
        <v>976849.45409370528</v>
      </c>
      <c r="W43" s="31">
        <f t="shared" si="39"/>
        <v>976849.45409370528</v>
      </c>
      <c r="X43" s="31">
        <f t="shared" si="39"/>
        <v>976849.45409370528</v>
      </c>
      <c r="Y43" s="31">
        <f t="shared" si="39"/>
        <v>976849.45409370528</v>
      </c>
      <c r="Z43" s="31">
        <f t="shared" si="39"/>
        <v>976849.45409370528</v>
      </c>
      <c r="AA43" s="31">
        <f t="shared" si="39"/>
        <v>976849.45409370528</v>
      </c>
      <c r="AB43" s="31">
        <f t="shared" si="39"/>
        <v>976849.45409370528</v>
      </c>
      <c r="AC43" s="31">
        <f t="shared" si="39"/>
        <v>976849.45409370528</v>
      </c>
      <c r="AD43" s="31">
        <f t="shared" ref="AD43:AH43" si="40">AD34-AD24</f>
        <v>772947.77758174413</v>
      </c>
      <c r="AE43" s="31">
        <f t="shared" si="40"/>
        <v>587582.6171163246</v>
      </c>
      <c r="AF43" s="31">
        <f t="shared" si="40"/>
        <v>419068.83487503452</v>
      </c>
      <c r="AG43" s="31">
        <f t="shared" si="40"/>
        <v>265874.4873829523</v>
      </c>
      <c r="AH43" s="31">
        <f t="shared" si="40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1732870.3703703701</v>
      </c>
      <c r="E45" s="31">
        <f t="shared" si="41"/>
        <v>1646226.8518518517</v>
      </c>
      <c r="F45" s="31">
        <f t="shared" si="41"/>
        <v>1563915.5092592589</v>
      </c>
      <c r="G45" s="31">
        <f t="shared" si="41"/>
        <v>1485719.7337962964</v>
      </c>
      <c r="H45" s="31">
        <f t="shared" si="41"/>
        <v>1411433.7471064816</v>
      </c>
      <c r="I45" s="31">
        <f t="shared" si="41"/>
        <v>583980.38322341861</v>
      </c>
      <c r="J45" s="31">
        <f t="shared" si="41"/>
        <v>554781.3640622478</v>
      </c>
      <c r="K45" s="31">
        <f t="shared" si="41"/>
        <v>527042.29585913534</v>
      </c>
      <c r="L45" s="31">
        <f t="shared" si="41"/>
        <v>500690.1810661786</v>
      </c>
      <c r="M45" s="31">
        <f t="shared" si="41"/>
        <v>475655.67201286968</v>
      </c>
      <c r="N45" s="31">
        <f t="shared" si="41"/>
        <v>451872.88841222617</v>
      </c>
      <c r="O45" s="31">
        <f t="shared" si="41"/>
        <v>429279.24399161484</v>
      </c>
      <c r="P45" s="31">
        <f t="shared" si="41"/>
        <v>407815.2817920341</v>
      </c>
      <c r="Q45" s="31">
        <f t="shared" si="41"/>
        <v>387424.51770243235</v>
      </c>
      <c r="R45" s="31">
        <f t="shared" si="41"/>
        <v>368053.29181731079</v>
      </c>
      <c r="S45" s="31">
        <f t="shared" si="41"/>
        <v>349650.62722644524</v>
      </c>
      <c r="T45" s="31">
        <f t="shared" si="41"/>
        <v>332168.09586512297</v>
      </c>
      <c r="U45" s="31">
        <f t="shared" si="41"/>
        <v>315559.69107186684</v>
      </c>
      <c r="V45" s="31">
        <f t="shared" si="41"/>
        <v>299781.70651827345</v>
      </c>
      <c r="W45" s="31">
        <f t="shared" si="41"/>
        <v>284792.62119235977</v>
      </c>
      <c r="X45" s="31">
        <f t="shared" si="41"/>
        <v>270552.99013274186</v>
      </c>
      <c r="Y45" s="31">
        <f t="shared" si="41"/>
        <v>257025.34062610471</v>
      </c>
      <c r="Z45" s="31">
        <f t="shared" si="41"/>
        <v>244174.0735947995</v>
      </c>
      <c r="AA45" s="31">
        <f t="shared" si="41"/>
        <v>231965.36991505951</v>
      </c>
      <c r="AB45" s="31">
        <f t="shared" si="41"/>
        <v>220367.10141930651</v>
      </c>
      <c r="AC45" s="31">
        <f t="shared" si="41"/>
        <v>209348.7463483412</v>
      </c>
      <c r="AD45" s="31">
        <f t="shared" ref="AD45:AH45" si="42">(AD25+AD26)*AD$8</f>
        <v>157368.02142211632</v>
      </c>
      <c r="AE45" s="31">
        <f t="shared" si="42"/>
        <v>113647.23559794921</v>
      </c>
      <c r="AF45" s="31">
        <f t="shared" si="42"/>
        <v>77001.450622226097</v>
      </c>
      <c r="AG45" s="31">
        <f t="shared" si="42"/>
        <v>46410.239876538093</v>
      </c>
      <c r="AH45" s="31">
        <f t="shared" si="42"/>
        <v>20995.108515576765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351240.26272003318</v>
      </c>
      <c r="E46" s="31">
        <f t="shared" si="43"/>
        <v>637022.11284224188</v>
      </c>
      <c r="F46" s="31">
        <f t="shared" si="43"/>
        <v>867149.79819585709</v>
      </c>
      <c r="G46" s="31">
        <f t="shared" si="43"/>
        <v>1050046.718691465</v>
      </c>
      <c r="H46" s="31">
        <f t="shared" si="43"/>
        <v>1192945.9190161019</v>
      </c>
      <c r="I46" s="31">
        <f t="shared" si="43"/>
        <v>1302054.4952891595</v>
      </c>
      <c r="J46" s="31">
        <f t="shared" si="43"/>
        <v>1236951.7705247016</v>
      </c>
      <c r="K46" s="31">
        <f t="shared" si="43"/>
        <v>1175104.1819984666</v>
      </c>
      <c r="L46" s="31">
        <f t="shared" si="43"/>
        <v>1116348.9728985431</v>
      </c>
      <c r="M46" s="31">
        <f t="shared" si="43"/>
        <v>1060531.5242536161</v>
      </c>
      <c r="N46" s="31">
        <f t="shared" si="43"/>
        <v>1007504.9480409352</v>
      </c>
      <c r="O46" s="31">
        <f t="shared" si="43"/>
        <v>957129.7006388884</v>
      </c>
      <c r="P46" s="31">
        <f t="shared" si="43"/>
        <v>909273.21560694394</v>
      </c>
      <c r="Q46" s="31">
        <f t="shared" si="43"/>
        <v>863809.55482659675</v>
      </c>
      <c r="R46" s="31">
        <f t="shared" si="43"/>
        <v>820619.07708526694</v>
      </c>
      <c r="S46" s="31">
        <f t="shared" si="43"/>
        <v>779588.12323100364</v>
      </c>
      <c r="T46" s="31">
        <f t="shared" si="43"/>
        <v>740608.71706945344</v>
      </c>
      <c r="U46" s="31">
        <f t="shared" si="43"/>
        <v>703578.28121598077</v>
      </c>
      <c r="V46" s="31">
        <f t="shared" si="43"/>
        <v>668399.36715518171</v>
      </c>
      <c r="W46" s="31">
        <f t="shared" si="43"/>
        <v>634979.39879742253</v>
      </c>
      <c r="X46" s="31">
        <f t="shared" si="43"/>
        <v>603230.42885755154</v>
      </c>
      <c r="Y46" s="31">
        <f t="shared" si="43"/>
        <v>573068.90741467383</v>
      </c>
      <c r="Z46" s="31">
        <f t="shared" si="43"/>
        <v>544415.46204394021</v>
      </c>
      <c r="AA46" s="31">
        <f t="shared" si="43"/>
        <v>517194.68894174322</v>
      </c>
      <c r="AB46" s="31">
        <f t="shared" si="43"/>
        <v>491334.95449465601</v>
      </c>
      <c r="AC46" s="31">
        <f t="shared" si="43"/>
        <v>466768.20676992321</v>
      </c>
      <c r="AD46" s="31">
        <f t="shared" ref="AD46:AH46" si="44">AD34*AD$8</f>
        <v>350870.92921927175</v>
      </c>
      <c r="AE46" s="31">
        <f t="shared" si="44"/>
        <v>253390.17925690126</v>
      </c>
      <c r="AF46" s="31">
        <f t="shared" si="44"/>
        <v>171683.99454284125</v>
      </c>
      <c r="AG46" s="31">
        <f t="shared" si="44"/>
        <v>103477.21121237711</v>
      </c>
      <c r="AH46" s="31">
        <f t="shared" si="44"/>
        <v>46811.11935798014</v>
      </c>
    </row>
    <row r="47" spans="1:34" x14ac:dyDescent="0.25">
      <c r="A47" s="51" t="s">
        <v>152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-1150381.2655384415</v>
      </c>
      <c r="E48" s="31">
        <f>E47+E46-E45</f>
        <v>-566064.73912573233</v>
      </c>
      <c r="F48" s="31">
        <f t="shared" ref="F48:AC48" si="47">F47+F46-F45</f>
        <v>-59344.881238117814</v>
      </c>
      <c r="G48" s="31">
        <f t="shared" si="47"/>
        <v>380010.19758931478</v>
      </c>
      <c r="H48" s="31">
        <f t="shared" si="47"/>
        <v>760889.69264169945</v>
      </c>
      <c r="I48" s="31">
        <f t="shared" si="47"/>
        <v>1847899.4401769512</v>
      </c>
      <c r="J48" s="31">
        <f t="shared" si="47"/>
        <v>1816722.8644927363</v>
      </c>
      <c r="K48" s="31">
        <f t="shared" si="47"/>
        <v>1787459.6523366622</v>
      </c>
      <c r="L48" s="31">
        <f t="shared" si="47"/>
        <v>1760022.9989009202</v>
      </c>
      <c r="M48" s="31">
        <f t="shared" si="47"/>
        <v>1734330.6612023083</v>
      </c>
      <c r="N48" s="31">
        <f t="shared" si="47"/>
        <v>1710304.7355306011</v>
      </c>
      <c r="O48" s="31">
        <f t="shared" si="47"/>
        <v>1687871.4461630047</v>
      </c>
      <c r="P48" s="31">
        <f t="shared" si="47"/>
        <v>1666960.9447848259</v>
      </c>
      <c r="Q48" s="31">
        <f t="shared" si="47"/>
        <v>1647507.1200846201</v>
      </c>
      <c r="R48" s="31">
        <f t="shared" si="47"/>
        <v>1629447.4170187148</v>
      </c>
      <c r="S48" s="31">
        <f t="shared" si="47"/>
        <v>1612722.6652653776</v>
      </c>
      <c r="T48" s="31">
        <f t="shared" si="47"/>
        <v>1597276.9164129621</v>
      </c>
      <c r="U48" s="31">
        <f t="shared" si="47"/>
        <v>1583057.2894492529</v>
      </c>
      <c r="V48" s="31">
        <f t="shared" si="47"/>
        <v>1570013.8241409673</v>
      </c>
      <c r="W48" s="31">
        <f t="shared" si="47"/>
        <v>1558099.3419130147</v>
      </c>
      <c r="X48" s="31">
        <f t="shared" si="47"/>
        <v>1547269.3138567524</v>
      </c>
      <c r="Y48" s="31">
        <f t="shared" si="47"/>
        <v>1537481.7355151018</v>
      </c>
      <c r="Z48" s="31">
        <f t="shared" si="47"/>
        <v>1528697.0081101286</v>
      </c>
      <c r="AA48" s="31">
        <f t="shared" si="47"/>
        <v>1520877.8258954878</v>
      </c>
      <c r="AB48" s="31">
        <f t="shared" si="47"/>
        <v>1513989.0693321652</v>
      </c>
      <c r="AC48" s="31">
        <f t="shared" si="47"/>
        <v>1198159.5917699155</v>
      </c>
      <c r="AD48" s="31">
        <f t="shared" ref="AD48:AH48" si="48">AD47+AD46-AD45</f>
        <v>937878.60536283231</v>
      </c>
      <c r="AE48" s="31">
        <f t="shared" si="48"/>
        <v>705605.5196040317</v>
      </c>
      <c r="AF48" s="31">
        <f t="shared" si="48"/>
        <v>498260.46384697023</v>
      </c>
      <c r="AG48" s="31">
        <f t="shared" si="48"/>
        <v>313113.38579062623</v>
      </c>
      <c r="AH48" s="31">
        <f t="shared" si="48"/>
        <v>147742.87486849254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19620132.737828918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4769985.2476299349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0.32946876609374326</v>
      </c>
      <c r="E53" s="32">
        <f t="shared" si="49"/>
        <v>0.62989858388651765</v>
      </c>
      <c r="F53" s="32">
        <f t="shared" si="49"/>
        <v>0.9039225417215041</v>
      </c>
      <c r="G53" s="32">
        <f t="shared" si="49"/>
        <v>1.1539362064406609</v>
      </c>
      <c r="H53" s="32">
        <f t="shared" si="49"/>
        <v>1.3821191247366611</v>
      </c>
      <c r="I53" s="32">
        <f t="shared" si="49"/>
        <v>3.6518006307594755</v>
      </c>
      <c r="J53" s="32">
        <f t="shared" si="49"/>
        <v>3.6577509588342987</v>
      </c>
      <c r="K53" s="32">
        <f t="shared" si="49"/>
        <v>3.6638500451109928</v>
      </c>
      <c r="L53" s="32">
        <f t="shared" si="49"/>
        <v>3.6701016085446043</v>
      </c>
      <c r="M53" s="32">
        <f t="shared" si="49"/>
        <v>3.6765094610640565</v>
      </c>
      <c r="N53" s="32">
        <f t="shared" si="49"/>
        <v>3.6830775098964943</v>
      </c>
      <c r="O53" s="32">
        <f t="shared" si="49"/>
        <v>3.6898097599497435</v>
      </c>
      <c r="P53" s="32">
        <f t="shared" si="49"/>
        <v>3.696710316254324</v>
      </c>
      <c r="Q53" s="32">
        <f t="shared" si="49"/>
        <v>3.7037833864665188</v>
      </c>
      <c r="R53" s="32">
        <f t="shared" si="49"/>
        <v>3.7110332834340185</v>
      </c>
      <c r="S53" s="32">
        <f t="shared" si="49"/>
        <v>3.7184644278257055</v>
      </c>
      <c r="T53" s="32">
        <f t="shared" si="49"/>
        <v>3.7260813508271853</v>
      </c>
      <c r="U53" s="32">
        <f t="shared" si="49"/>
        <v>3.7338886969037008</v>
      </c>
      <c r="V53" s="32">
        <f t="shared" si="49"/>
        <v>3.7418912266321307</v>
      </c>
      <c r="W53" s="32">
        <f t="shared" si="49"/>
        <v>3.7500938196037708</v>
      </c>
      <c r="X53" s="32">
        <f t="shared" si="49"/>
        <v>3.7585014773997014</v>
      </c>
      <c r="Y53" s="32">
        <f t="shared" si="49"/>
        <v>3.7671193266405312</v>
      </c>
      <c r="Z53" s="32">
        <f t="shared" si="49"/>
        <v>3.7759526221123809</v>
      </c>
      <c r="AA53" s="32">
        <f t="shared" si="49"/>
        <v>3.7850067499710272</v>
      </c>
      <c r="AB53" s="32">
        <f t="shared" si="49"/>
        <v>3.7942872310261397</v>
      </c>
      <c r="AC53" s="32">
        <f t="shared" si="49"/>
        <v>3.4137875077665285</v>
      </c>
      <c r="AD53" s="32">
        <f t="shared" ref="AD53:AH53" si="50">(XNPV($B$6,AD30,AD$22)+XNPV($B$6,AD34,AD$22))/(XNPV($B$6,AD24,AD$22))</f>
        <v>3.4137875077665294</v>
      </c>
      <c r="AE53" s="32">
        <f t="shared" si="50"/>
        <v>3.413787507766529</v>
      </c>
      <c r="AF53" s="32">
        <f t="shared" si="50"/>
        <v>3.4137875077665294</v>
      </c>
      <c r="AG53" s="32">
        <f t="shared" si="50"/>
        <v>3.4137875077665281</v>
      </c>
      <c r="AH53" s="32">
        <f t="shared" si="50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1.8906978754376174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0.336141187934001</v>
      </c>
      <c r="E55" s="32">
        <f t="shared" si="51"/>
        <v>0.6561441465439819</v>
      </c>
      <c r="F55" s="32">
        <f t="shared" si="51"/>
        <v>0.96205365258751974</v>
      </c>
      <c r="G55" s="32">
        <f t="shared" si="51"/>
        <v>1.2557751566093267</v>
      </c>
      <c r="H55" s="32">
        <f t="shared" si="51"/>
        <v>1.5390899106681883</v>
      </c>
      <c r="I55" s="32">
        <f>(XNPV($B$14,I47,I$22)+XNPV($B$14,I46,I$22))/(XNPV($B$14,I45,I$22))</f>
        <v>4.1643176607697523</v>
      </c>
      <c r="J55" s="32">
        <f t="shared" si="51"/>
        <v>4.2746645474718861</v>
      </c>
      <c r="K55" s="32">
        <f t="shared" si="51"/>
        <v>4.3914918525142497</v>
      </c>
      <c r="L55" s="32">
        <f t="shared" si="51"/>
        <v>4.5151937574511569</v>
      </c>
      <c r="M55" s="32">
        <f t="shared" si="51"/>
        <v>4.6461893828849012</v>
      </c>
      <c r="N55" s="32">
        <f t="shared" si="51"/>
        <v>4.7849244320459343</v>
      </c>
      <c r="O55" s="32">
        <f t="shared" si="51"/>
        <v>4.9318729470087632</v>
      </c>
      <c r="P55" s="32">
        <f t="shared" si="51"/>
        <v>5.0875391855347258</v>
      </c>
      <c r="Q55" s="32">
        <f t="shared" si="51"/>
        <v>5.2524596271163571</v>
      </c>
      <c r="R55" s="32">
        <f t="shared" si="51"/>
        <v>5.4272051174249984</v>
      </c>
      <c r="S55" s="32">
        <f t="shared" si="51"/>
        <v>5.6123831610372763</v>
      </c>
      <c r="T55" s="32">
        <f t="shared" si="51"/>
        <v>5.8086403730403333</v>
      </c>
      <c r="U55" s="32">
        <f t="shared" si="51"/>
        <v>6.016665100894401</v>
      </c>
      <c r="V55" s="32">
        <f t="shared" si="51"/>
        <v>6.237190228768231</v>
      </c>
      <c r="W55" s="32">
        <f t="shared" si="51"/>
        <v>6.4709961774628111</v>
      </c>
      <c r="X55" s="32">
        <f t="shared" si="51"/>
        <v>6.7189141140063287</v>
      </c>
      <c r="Y55" s="32">
        <f t="shared" si="51"/>
        <v>6.9818293860436107</v>
      </c>
      <c r="Z55" s="32">
        <f t="shared" si="51"/>
        <v>7.2606851972620214</v>
      </c>
      <c r="AA55" s="32">
        <f t="shared" si="51"/>
        <v>7.5564865412988116</v>
      </c>
      <c r="AB55" s="32">
        <f t="shared" si="51"/>
        <v>7.870304412868788</v>
      </c>
      <c r="AC55" s="32">
        <f t="shared" si="51"/>
        <v>6.7232709183568007</v>
      </c>
      <c r="AD55" s="32">
        <f t="shared" ref="AD55:AH55" si="52">(XNPV($B$14,AD47,AD$22)+XNPV($B$14,AD46,AD$22))/(XNPV($B$14,AD45,AD$22))</f>
        <v>6.959778847616775</v>
      </c>
      <c r="AE55" s="32">
        <f t="shared" si="52"/>
        <v>7.2087345626272716</v>
      </c>
      <c r="AF55" s="32">
        <f t="shared" si="52"/>
        <v>7.4707932100067449</v>
      </c>
      <c r="AG55" s="32">
        <f t="shared" si="52"/>
        <v>7.7466444177746077</v>
      </c>
      <c r="AH55" s="32">
        <f t="shared" si="52"/>
        <v>8.0370141101618326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2.1537610938124674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0.20269275112884633</v>
      </c>
      <c r="E57" s="32">
        <f t="shared" si="53"/>
        <v>0.38695888851870652</v>
      </c>
      <c r="F57" s="32">
        <f t="shared" si="53"/>
        <v>0.55447355887312511</v>
      </c>
      <c r="G57" s="32">
        <f t="shared" si="53"/>
        <v>0.70675962283168703</v>
      </c>
      <c r="H57" s="32">
        <f t="shared" si="53"/>
        <v>0.84520149915765297</v>
      </c>
      <c r="I57" s="32">
        <f t="shared" si="53"/>
        <v>2.2296202624173094</v>
      </c>
      <c r="J57" s="32">
        <f t="shared" si="53"/>
        <v>2.2296202624173089</v>
      </c>
      <c r="K57" s="32">
        <f t="shared" si="53"/>
        <v>2.2296202624173094</v>
      </c>
      <c r="L57" s="32">
        <f t="shared" si="53"/>
        <v>2.2296202624173089</v>
      </c>
      <c r="M57" s="32">
        <f t="shared" si="53"/>
        <v>2.2296202624173094</v>
      </c>
      <c r="N57" s="32">
        <f t="shared" si="53"/>
        <v>2.2296202624173094</v>
      </c>
      <c r="O57" s="32">
        <f t="shared" si="53"/>
        <v>2.2296202624173094</v>
      </c>
      <c r="P57" s="32">
        <f t="shared" si="53"/>
        <v>2.2296202624173089</v>
      </c>
      <c r="Q57" s="32">
        <f t="shared" si="53"/>
        <v>2.2296202624173094</v>
      </c>
      <c r="R57" s="32">
        <f t="shared" si="53"/>
        <v>2.2296202624173089</v>
      </c>
      <c r="S57" s="32">
        <f t="shared" si="53"/>
        <v>2.2296202624173094</v>
      </c>
      <c r="T57" s="32">
        <f t="shared" si="53"/>
        <v>2.2296202624173094</v>
      </c>
      <c r="U57" s="32">
        <f t="shared" si="53"/>
        <v>2.2296202624173094</v>
      </c>
      <c r="V57" s="32">
        <f t="shared" si="53"/>
        <v>2.2296202624173094</v>
      </c>
      <c r="W57" s="32">
        <f t="shared" si="53"/>
        <v>2.2296202624173094</v>
      </c>
      <c r="X57" s="32">
        <f t="shared" si="53"/>
        <v>2.2296202624173089</v>
      </c>
      <c r="Y57" s="32">
        <f t="shared" si="53"/>
        <v>2.2296202624173089</v>
      </c>
      <c r="Z57" s="32">
        <f t="shared" si="53"/>
        <v>2.2296202624173089</v>
      </c>
      <c r="AA57" s="32">
        <f t="shared" si="53"/>
        <v>2.2296202624173094</v>
      </c>
      <c r="AB57" s="32">
        <f t="shared" si="53"/>
        <v>2.2296202624173094</v>
      </c>
      <c r="AC57" s="32">
        <f t="shared" si="53"/>
        <v>2.2296202624173094</v>
      </c>
      <c r="AD57" s="32">
        <f t="shared" ref="AD57:AH57" si="54">(XNPV($B$6,AD46,AD$22))/(XNPV($B$6,AD45,AD$22))</f>
        <v>2.2296202624173094</v>
      </c>
      <c r="AE57" s="32">
        <f t="shared" si="54"/>
        <v>2.2296202624173089</v>
      </c>
      <c r="AF57" s="32">
        <f t="shared" si="54"/>
        <v>2.2296202624173094</v>
      </c>
      <c r="AG57" s="32">
        <f t="shared" si="54"/>
        <v>2.2296202624173085</v>
      </c>
      <c r="AH57" s="32">
        <f t="shared" si="54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0.99054084043395796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70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B70" si="55">E76+E79+E82+E85+E88+E91</f>
        <v>0</v>
      </c>
      <c r="F70" s="156">
        <f t="shared" si="55"/>
        <v>364814.81481481477</v>
      </c>
      <c r="G70" s="156">
        <f>G76+G79+G82+G85+G88+G91</f>
        <v>729629.62962962955</v>
      </c>
      <c r="H70" s="156">
        <f t="shared" si="55"/>
        <v>1094444.4444444443</v>
      </c>
      <c r="I70" s="156">
        <f t="shared" si="55"/>
        <v>1459259.2592592591</v>
      </c>
      <c r="J70" s="156">
        <f t="shared" si="55"/>
        <v>1824074.0740740739</v>
      </c>
      <c r="K70" s="156">
        <f t="shared" si="55"/>
        <v>1824074.0740740739</v>
      </c>
      <c r="L70" s="156">
        <f t="shared" si="55"/>
        <v>1459259.2592592593</v>
      </c>
      <c r="M70" s="156">
        <f t="shared" si="55"/>
        <v>1094444.4444444445</v>
      </c>
      <c r="N70" s="156">
        <f t="shared" si="55"/>
        <v>729629.62962962966</v>
      </c>
      <c r="O70" s="156">
        <f t="shared" si="55"/>
        <v>364814.81481481483</v>
      </c>
      <c r="P70" s="156">
        <f t="shared" si="55"/>
        <v>0</v>
      </c>
      <c r="Q70" s="156">
        <f t="shared" si="55"/>
        <v>0</v>
      </c>
      <c r="R70" s="156">
        <f t="shared" si="55"/>
        <v>0</v>
      </c>
      <c r="S70" s="156">
        <f t="shared" si="55"/>
        <v>0</v>
      </c>
      <c r="T70" s="156">
        <f t="shared" si="55"/>
        <v>0</v>
      </c>
      <c r="U70" s="156">
        <f t="shared" si="55"/>
        <v>0</v>
      </c>
      <c r="V70" s="156">
        <f t="shared" si="55"/>
        <v>0</v>
      </c>
      <c r="W70" s="156">
        <f t="shared" si="55"/>
        <v>0</v>
      </c>
      <c r="X70" s="156">
        <f t="shared" si="55"/>
        <v>0</v>
      </c>
      <c r="Y70" s="156">
        <f t="shared" si="55"/>
        <v>0</v>
      </c>
      <c r="Z70" s="156">
        <f t="shared" si="55"/>
        <v>0</v>
      </c>
      <c r="AA70" s="156">
        <f t="shared" si="55"/>
        <v>0</v>
      </c>
      <c r="AB70" s="157">
        <f t="shared" si="55"/>
        <v>0</v>
      </c>
      <c r="AC70" s="157">
        <f t="shared" ref="AC70:AD70" si="56">AC76+AC79+AC82+AC85+AC88+AC91</f>
        <v>0</v>
      </c>
      <c r="AD70" s="157">
        <f t="shared" si="56"/>
        <v>0</v>
      </c>
      <c r="AE70" s="157">
        <f t="shared" ref="AE70:AH70" si="57">AE76+AE79+AE82+AE85+AE88+AE91</f>
        <v>0</v>
      </c>
      <c r="AF70" s="157">
        <f t="shared" si="57"/>
        <v>0</v>
      </c>
      <c r="AG70" s="157">
        <f t="shared" si="57"/>
        <v>0</v>
      </c>
      <c r="AH70" s="157">
        <f t="shared" si="57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91203.703703703708</v>
      </c>
      <c r="E71" s="160">
        <f t="shared" ref="E71:AB71" si="58">E77+E80+E83+E86+E89+E92</f>
        <v>182407.40740740742</v>
      </c>
      <c r="F71" s="160">
        <f t="shared" si="58"/>
        <v>273611.11111111112</v>
      </c>
      <c r="G71" s="160">
        <f t="shared" si="58"/>
        <v>346574.0740740741</v>
      </c>
      <c r="H71" s="160">
        <f t="shared" si="58"/>
        <v>401296.29629629629</v>
      </c>
      <c r="I71" s="160">
        <f t="shared" si="58"/>
        <v>437777.77777777781</v>
      </c>
      <c r="J71" s="160">
        <f t="shared" si="58"/>
        <v>364814.81481481483</v>
      </c>
      <c r="K71" s="160">
        <f t="shared" si="58"/>
        <v>273611.11111111112</v>
      </c>
      <c r="L71" s="160">
        <f t="shared" si="58"/>
        <v>182407.40740740742</v>
      </c>
      <c r="M71" s="160">
        <f t="shared" si="58"/>
        <v>109444.44444444444</v>
      </c>
      <c r="N71" s="160">
        <f t="shared" si="58"/>
        <v>54722.222222222219</v>
      </c>
      <c r="O71" s="160">
        <f t="shared" si="58"/>
        <v>18240.740740740741</v>
      </c>
      <c r="P71" s="160">
        <f t="shared" si="58"/>
        <v>0</v>
      </c>
      <c r="Q71" s="160">
        <f t="shared" si="58"/>
        <v>0</v>
      </c>
      <c r="R71" s="160">
        <f t="shared" si="58"/>
        <v>0</v>
      </c>
      <c r="S71" s="160">
        <f t="shared" si="58"/>
        <v>0</v>
      </c>
      <c r="T71" s="160">
        <f t="shared" si="58"/>
        <v>0</v>
      </c>
      <c r="U71" s="160">
        <f t="shared" si="58"/>
        <v>0</v>
      </c>
      <c r="V71" s="160">
        <f t="shared" si="58"/>
        <v>0</v>
      </c>
      <c r="W71" s="160">
        <f t="shared" si="58"/>
        <v>0</v>
      </c>
      <c r="X71" s="160">
        <f t="shared" si="58"/>
        <v>0</v>
      </c>
      <c r="Y71" s="160">
        <f t="shared" si="58"/>
        <v>0</v>
      </c>
      <c r="Z71" s="160">
        <f t="shared" si="58"/>
        <v>0</v>
      </c>
      <c r="AA71" s="160">
        <f t="shared" si="58"/>
        <v>0</v>
      </c>
      <c r="AB71" s="161">
        <f t="shared" si="58"/>
        <v>0</v>
      </c>
      <c r="AC71" s="161">
        <f t="shared" ref="AC71:AD71" si="59">AC77+AC80+AC83+AC86+AC89+AC92</f>
        <v>0</v>
      </c>
      <c r="AD71" s="161">
        <f t="shared" si="59"/>
        <v>0</v>
      </c>
      <c r="AE71" s="161">
        <f t="shared" ref="AE71:AH71" si="60">AE77+AE80+AE83+AE86+AE89+AE92</f>
        <v>0</v>
      </c>
      <c r="AF71" s="161">
        <f t="shared" si="60"/>
        <v>0</v>
      </c>
      <c r="AG71" s="161">
        <f t="shared" si="60"/>
        <v>0</v>
      </c>
      <c r="AH71" s="161">
        <f t="shared" si="6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" si="64">E75+1</f>
        <v>3</v>
      </c>
      <c r="G75" s="172">
        <f t="shared" ref="G75" si="65">F75+1</f>
        <v>4</v>
      </c>
      <c r="H75" s="172">
        <f t="shared" ref="H75" si="66">G75+1</f>
        <v>5</v>
      </c>
      <c r="I75" s="172">
        <f t="shared" ref="I75" si="67">H75+1</f>
        <v>6</v>
      </c>
      <c r="J75" s="172">
        <f t="shared" ref="J75" si="68">I75+1</f>
        <v>7</v>
      </c>
      <c r="K75" s="172">
        <f t="shared" ref="K75" si="69">J75+1</f>
        <v>8</v>
      </c>
      <c r="L75" s="172">
        <f t="shared" ref="L75" si="70">K75+1</f>
        <v>9</v>
      </c>
      <c r="M75" s="172">
        <f t="shared" ref="M75" si="71">L75+1</f>
        <v>10</v>
      </c>
      <c r="N75" s="172">
        <f t="shared" ref="N75" si="72">M75+1</f>
        <v>11</v>
      </c>
      <c r="O75" s="172">
        <f t="shared" ref="O75" si="73">N75+1</f>
        <v>12</v>
      </c>
      <c r="P75" s="172">
        <f t="shared" ref="P75" si="74">O75+1</f>
        <v>13</v>
      </c>
      <c r="Q75" s="172">
        <f t="shared" ref="Q75" si="75">P75+1</f>
        <v>14</v>
      </c>
      <c r="R75" s="172">
        <f t="shared" ref="R75" si="76">Q75+1</f>
        <v>15</v>
      </c>
      <c r="S75" s="172">
        <f t="shared" ref="S75" si="77">R75+1</f>
        <v>16</v>
      </c>
      <c r="T75" s="172">
        <f t="shared" ref="T75" si="78">S75+1</f>
        <v>17</v>
      </c>
      <c r="U75" s="172">
        <f t="shared" ref="U75" si="79">T75+1</f>
        <v>18</v>
      </c>
      <c r="V75" s="172">
        <f t="shared" ref="V75" si="80">U75+1</f>
        <v>19</v>
      </c>
      <c r="W75" s="172">
        <f t="shared" ref="W75" si="81">V75+1</f>
        <v>20</v>
      </c>
      <c r="X75" s="172">
        <f t="shared" ref="X75" si="82">W75+1</f>
        <v>21</v>
      </c>
      <c r="Y75" s="172">
        <f t="shared" ref="Y75" si="83">X75+1</f>
        <v>22</v>
      </c>
      <c r="Z75" s="172">
        <f t="shared" ref="Z75" si="84">Y75+1</f>
        <v>23</v>
      </c>
      <c r="AA75" s="172">
        <f t="shared" ref="AA75" si="85">Z75+1</f>
        <v>24</v>
      </c>
      <c r="AB75" s="173">
        <f t="shared" ref="AB75:AC75" si="86">AA75+1</f>
        <v>25</v>
      </c>
      <c r="AC75" s="173">
        <f t="shared" si="86"/>
        <v>26</v>
      </c>
      <c r="AD75" s="173">
        <f t="shared" ref="AD75" si="87">AC75+1</f>
        <v>27</v>
      </c>
      <c r="AE75" s="173">
        <f t="shared" ref="AE75" si="88">AD75+1</f>
        <v>28</v>
      </c>
      <c r="AF75" s="173">
        <f t="shared" ref="AF75" si="89">AE75+1</f>
        <v>29</v>
      </c>
      <c r="AG75" s="173">
        <f t="shared" ref="AG75" si="90">AF75+1</f>
        <v>30</v>
      </c>
      <c r="AH75" s="173">
        <f t="shared" ref="AH75" si="91">AG75+1</f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91203.703703703708</v>
      </c>
      <c r="E77" s="182">
        <f>($C$72-SUM($C$76:D76))*$B$14</f>
        <v>91203.703703703708</v>
      </c>
      <c r="F77" s="182">
        <f>($C$72-SUM($C$76:E76))*$B$14</f>
        <v>91203.703703703708</v>
      </c>
      <c r="G77" s="182">
        <f>($C$72-SUM($C$76:F76))*$B$14</f>
        <v>72962.962962962964</v>
      </c>
      <c r="H77" s="182">
        <f>($C$72-SUM($C$76:G76))*$B$14</f>
        <v>54722.222222222226</v>
      </c>
      <c r="I77" s="182">
        <f>($C$72-SUM($C$76:H76))*$B$14</f>
        <v>36481.481481481482</v>
      </c>
      <c r="J77" s="182">
        <f>($C$72-SUM($C$76:I76))*$B$14</f>
        <v>18240.740740740741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" si="92">F78+1</f>
        <v>3</v>
      </c>
      <c r="H78" s="172">
        <f t="shared" ref="H78" si="93">G78+1</f>
        <v>4</v>
      </c>
      <c r="I78" s="172">
        <f t="shared" ref="I78" si="94">H78+1</f>
        <v>5</v>
      </c>
      <c r="J78" s="172">
        <f t="shared" ref="J78" si="95">I78+1</f>
        <v>6</v>
      </c>
      <c r="K78" s="172">
        <f t="shared" ref="K78" si="96">J78+1</f>
        <v>7</v>
      </c>
      <c r="L78" s="172">
        <f t="shared" ref="L78" si="97">K78+1</f>
        <v>8</v>
      </c>
      <c r="M78" s="172">
        <f t="shared" ref="M78" si="98">L78+1</f>
        <v>9</v>
      </c>
      <c r="N78" s="172">
        <f t="shared" ref="N78" si="99">M78+1</f>
        <v>10</v>
      </c>
      <c r="O78" s="172">
        <f t="shared" ref="O78" si="100">N78+1</f>
        <v>11</v>
      </c>
      <c r="P78" s="172">
        <f t="shared" ref="P78" si="101">O78+1</f>
        <v>12</v>
      </c>
      <c r="Q78" s="172">
        <f t="shared" ref="Q78" si="102">P78+1</f>
        <v>13</v>
      </c>
      <c r="R78" s="172">
        <f t="shared" ref="R78" si="103">Q78+1</f>
        <v>14</v>
      </c>
      <c r="S78" s="172">
        <f t="shared" ref="S78" si="104">R78+1</f>
        <v>15</v>
      </c>
      <c r="T78" s="172">
        <f t="shared" ref="T78" si="105">S78+1</f>
        <v>16</v>
      </c>
      <c r="U78" s="172">
        <f t="shared" ref="U78" si="106">T78+1</f>
        <v>17</v>
      </c>
      <c r="V78" s="172">
        <f t="shared" ref="V78" si="107">U78+1</f>
        <v>18</v>
      </c>
      <c r="W78" s="172">
        <f t="shared" ref="W78" si="108">V78+1</f>
        <v>19</v>
      </c>
      <c r="X78" s="172">
        <f t="shared" ref="X78" si="109">W78+1</f>
        <v>20</v>
      </c>
      <c r="Y78" s="172">
        <f t="shared" ref="Y78" si="110">X78+1</f>
        <v>21</v>
      </c>
      <c r="Z78" s="172">
        <f t="shared" ref="Z78" si="111">Y78+1</f>
        <v>22</v>
      </c>
      <c r="AA78" s="172">
        <f t="shared" ref="AA78" si="112">Z78+1</f>
        <v>23</v>
      </c>
      <c r="AB78" s="173">
        <f t="shared" ref="AB78:AC78" si="113">AA78+1</f>
        <v>24</v>
      </c>
      <c r="AC78" s="173">
        <f t="shared" si="113"/>
        <v>25</v>
      </c>
      <c r="AD78" s="173">
        <f t="shared" ref="AD78" si="114">AC78+1</f>
        <v>26</v>
      </c>
      <c r="AE78" s="173">
        <f t="shared" ref="AE78" si="115">AD78+1</f>
        <v>27</v>
      </c>
      <c r="AF78" s="173">
        <f t="shared" ref="AF78" si="116">AE78+1</f>
        <v>28</v>
      </c>
      <c r="AG78" s="173">
        <f t="shared" ref="AG78" si="117">AF78+1</f>
        <v>29</v>
      </c>
      <c r="AH78" s="173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91203.703703703708</v>
      </c>
      <c r="F80" s="182">
        <f>($D$72-SUM($C$79:E79))*$B$14</f>
        <v>91203.703703703708</v>
      </c>
      <c r="G80" s="182">
        <f>($D$72-SUM($C$79:F79))*$B$14</f>
        <v>91203.703703703708</v>
      </c>
      <c r="H80" s="182">
        <f>($D$72-SUM($C$79:G79))*$B$14</f>
        <v>72962.962962962964</v>
      </c>
      <c r="I80" s="182">
        <f>($D$72-SUM($C$79:H79))*$B$14</f>
        <v>54722.222222222226</v>
      </c>
      <c r="J80" s="182">
        <f>($D$72-SUM($C$79:I79))*$B$14</f>
        <v>36481.481481481482</v>
      </c>
      <c r="K80" s="182">
        <f>($D$72-SUM($C$79:J79))*$B$14</f>
        <v>18240.740740740741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" si="119">G81+1</f>
        <v>3</v>
      </c>
      <c r="I81" s="172">
        <f t="shared" ref="I81" si="120">H81+1</f>
        <v>4</v>
      </c>
      <c r="J81" s="172">
        <f t="shared" ref="J81" si="121">I81+1</f>
        <v>5</v>
      </c>
      <c r="K81" s="172">
        <f t="shared" ref="K81" si="122">J81+1</f>
        <v>6</v>
      </c>
      <c r="L81" s="172">
        <f t="shared" ref="L81" si="123">K81+1</f>
        <v>7</v>
      </c>
      <c r="M81" s="172">
        <f t="shared" ref="M81" si="124">L81+1</f>
        <v>8</v>
      </c>
      <c r="N81" s="172">
        <f t="shared" ref="N81" si="125">M81+1</f>
        <v>9</v>
      </c>
      <c r="O81" s="172">
        <f t="shared" ref="O81" si="126">N81+1</f>
        <v>10</v>
      </c>
      <c r="P81" s="172">
        <f t="shared" ref="P81" si="127">O81+1</f>
        <v>11</v>
      </c>
      <c r="Q81" s="172">
        <f t="shared" ref="Q81" si="128">P81+1</f>
        <v>12</v>
      </c>
      <c r="R81" s="172">
        <f t="shared" ref="R81" si="129">Q81+1</f>
        <v>13</v>
      </c>
      <c r="S81" s="172">
        <f t="shared" ref="S81" si="130">R81+1</f>
        <v>14</v>
      </c>
      <c r="T81" s="172">
        <f t="shared" ref="T81" si="131">S81+1</f>
        <v>15</v>
      </c>
      <c r="U81" s="172">
        <f t="shared" ref="U81" si="132">T81+1</f>
        <v>16</v>
      </c>
      <c r="V81" s="172">
        <f t="shared" ref="V81" si="133">U81+1</f>
        <v>17</v>
      </c>
      <c r="W81" s="172">
        <f t="shared" ref="W81" si="134">V81+1</f>
        <v>18</v>
      </c>
      <c r="X81" s="172">
        <f t="shared" ref="X81" si="135">W81+1</f>
        <v>19</v>
      </c>
      <c r="Y81" s="172">
        <f t="shared" ref="Y81" si="136">X81+1</f>
        <v>20</v>
      </c>
      <c r="Z81" s="172">
        <f t="shared" ref="Z81" si="137">Y81+1</f>
        <v>21</v>
      </c>
      <c r="AA81" s="172">
        <f t="shared" ref="AA81" si="138">Z81+1</f>
        <v>22</v>
      </c>
      <c r="AB81" s="173">
        <f t="shared" ref="AB81:AC81" si="139">AA81+1</f>
        <v>23</v>
      </c>
      <c r="AC81" s="173">
        <f t="shared" si="139"/>
        <v>24</v>
      </c>
      <c r="AD81" s="173">
        <f t="shared" ref="AD81" si="140">AC81+1</f>
        <v>25</v>
      </c>
      <c r="AE81" s="173">
        <f t="shared" ref="AE81" si="141">AD81+1</f>
        <v>26</v>
      </c>
      <c r="AF81" s="173">
        <f t="shared" ref="AF81" si="142">AE81+1</f>
        <v>27</v>
      </c>
      <c r="AG81" s="173">
        <f t="shared" ref="AG81" si="143">AF81+1</f>
        <v>28</v>
      </c>
      <c r="AH81" s="173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91203.703703703708</v>
      </c>
      <c r="G83" s="182">
        <f>($E$72-SUM($C$82:F82))*$B$14</f>
        <v>91203.703703703708</v>
      </c>
      <c r="H83" s="182">
        <f>($E$72-SUM($C$82:G82))*$B$14</f>
        <v>91203.703703703708</v>
      </c>
      <c r="I83" s="182">
        <f>($E$72-SUM($C$82:H82))*$B$14</f>
        <v>72962.962962962964</v>
      </c>
      <c r="J83" s="182">
        <f>($E$72-SUM($C$82:I82))*$B$14</f>
        <v>54722.222222222226</v>
      </c>
      <c r="K83" s="182">
        <f>($E$72-SUM($C$82:J82))*$B$14</f>
        <v>36481.481481481482</v>
      </c>
      <c r="L83" s="182">
        <f>($E$72-SUM($C$82:K82))*$B$14</f>
        <v>18240.740740740741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" si="145">H84+1</f>
        <v>3</v>
      </c>
      <c r="J84" s="172">
        <f t="shared" ref="J84" si="146">I84+1</f>
        <v>4</v>
      </c>
      <c r="K84" s="172">
        <f t="shared" ref="K84" si="147">J84+1</f>
        <v>5</v>
      </c>
      <c r="L84" s="172">
        <f t="shared" ref="L84" si="148">K84+1</f>
        <v>6</v>
      </c>
      <c r="M84" s="172">
        <f t="shared" ref="M84" si="149">L84+1</f>
        <v>7</v>
      </c>
      <c r="N84" s="172">
        <f t="shared" ref="N84" si="150">M84+1</f>
        <v>8</v>
      </c>
      <c r="O84" s="172">
        <f t="shared" ref="O84" si="151">N84+1</f>
        <v>9</v>
      </c>
      <c r="P84" s="172">
        <f t="shared" ref="P84" si="152">O84+1</f>
        <v>10</v>
      </c>
      <c r="Q84" s="172">
        <f t="shared" ref="Q84" si="153">P84+1</f>
        <v>11</v>
      </c>
      <c r="R84" s="172">
        <f t="shared" ref="R84" si="154">Q84+1</f>
        <v>12</v>
      </c>
      <c r="S84" s="172">
        <f t="shared" ref="S84" si="155">R84+1</f>
        <v>13</v>
      </c>
      <c r="T84" s="172">
        <f t="shared" ref="T84" si="156">S84+1</f>
        <v>14</v>
      </c>
      <c r="U84" s="172">
        <f t="shared" ref="U84" si="157">T84+1</f>
        <v>15</v>
      </c>
      <c r="V84" s="172">
        <f t="shared" ref="V84" si="158">U84+1</f>
        <v>16</v>
      </c>
      <c r="W84" s="172">
        <f t="shared" ref="W84" si="159">V84+1</f>
        <v>17</v>
      </c>
      <c r="X84" s="172">
        <f t="shared" ref="X84" si="160">W84+1</f>
        <v>18</v>
      </c>
      <c r="Y84" s="172">
        <f t="shared" ref="Y84" si="161">X84+1</f>
        <v>19</v>
      </c>
      <c r="Z84" s="172">
        <f t="shared" ref="Z84" si="162">Y84+1</f>
        <v>20</v>
      </c>
      <c r="AA84" s="172">
        <f t="shared" ref="AA84" si="163">Z84+1</f>
        <v>21</v>
      </c>
      <c r="AB84" s="173">
        <f t="shared" ref="AB84:AC84" si="164">AA84+1</f>
        <v>22</v>
      </c>
      <c r="AC84" s="173">
        <f t="shared" si="164"/>
        <v>23</v>
      </c>
      <c r="AD84" s="173">
        <f t="shared" ref="AD84" si="165">AC84+1</f>
        <v>24</v>
      </c>
      <c r="AE84" s="173">
        <f t="shared" ref="AE84" si="166">AD84+1</f>
        <v>25</v>
      </c>
      <c r="AF84" s="173">
        <f t="shared" ref="AF84" si="167">AE84+1</f>
        <v>26</v>
      </c>
      <c r="AG84" s="173">
        <f t="shared" ref="AG84" si="168">AF84+1</f>
        <v>27</v>
      </c>
      <c r="AH84" s="173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91203.703703703708</v>
      </c>
      <c r="H86" s="182">
        <f>($F$72-SUM($C$85:G85))*$B$14</f>
        <v>91203.703703703708</v>
      </c>
      <c r="I86" s="182">
        <f>($F$72-SUM($C$85:H85))*$B$14</f>
        <v>91203.703703703708</v>
      </c>
      <c r="J86" s="182">
        <f>($F$72-SUM($C$85:I85))*$B$14</f>
        <v>72962.962962962964</v>
      </c>
      <c r="K86" s="182">
        <f>($F$72-SUM($C$85:J85))*$B$14</f>
        <v>54722.222222222226</v>
      </c>
      <c r="L86" s="182">
        <f>($F$72-SUM($C$85:K85))*$B$14</f>
        <v>36481.481481481482</v>
      </c>
      <c r="M86" s="182">
        <f>($F$72-SUM($C$85:L85))*$B$14</f>
        <v>18240.740740740741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" si="170">I87+1</f>
        <v>3</v>
      </c>
      <c r="K87" s="172">
        <f t="shared" ref="K87" si="171">J87+1</f>
        <v>4</v>
      </c>
      <c r="L87" s="172">
        <f t="shared" ref="L87" si="172">K87+1</f>
        <v>5</v>
      </c>
      <c r="M87" s="172">
        <f t="shared" ref="M87" si="173">L87+1</f>
        <v>6</v>
      </c>
      <c r="N87" s="172">
        <f t="shared" ref="N87" si="174">M87+1</f>
        <v>7</v>
      </c>
      <c r="O87" s="172">
        <f t="shared" ref="O87" si="175">N87+1</f>
        <v>8</v>
      </c>
      <c r="P87" s="172">
        <f t="shared" ref="P87" si="176">O87+1</f>
        <v>9</v>
      </c>
      <c r="Q87" s="172">
        <f t="shared" ref="Q87" si="177">P87+1</f>
        <v>10</v>
      </c>
      <c r="R87" s="172">
        <f t="shared" ref="R87" si="178">Q87+1</f>
        <v>11</v>
      </c>
      <c r="S87" s="172">
        <f t="shared" ref="S87" si="179">R87+1</f>
        <v>12</v>
      </c>
      <c r="T87" s="172">
        <f t="shared" ref="T87" si="180">S87+1</f>
        <v>13</v>
      </c>
      <c r="U87" s="172">
        <f t="shared" ref="U87" si="181">T87+1</f>
        <v>14</v>
      </c>
      <c r="V87" s="172">
        <f t="shared" ref="V87" si="182">U87+1</f>
        <v>15</v>
      </c>
      <c r="W87" s="172">
        <f t="shared" ref="W87" si="183">V87+1</f>
        <v>16</v>
      </c>
      <c r="X87" s="172">
        <f t="shared" ref="X87" si="184">W87+1</f>
        <v>17</v>
      </c>
      <c r="Y87" s="172">
        <f t="shared" ref="Y87" si="185">X87+1</f>
        <v>18</v>
      </c>
      <c r="Z87" s="172">
        <f t="shared" ref="Z87" si="186">Y87+1</f>
        <v>19</v>
      </c>
      <c r="AA87" s="172">
        <f t="shared" ref="AA87" si="187">Z87+1</f>
        <v>20</v>
      </c>
      <c r="AB87" s="173">
        <f t="shared" ref="AB87:AC87" si="188">AA87+1</f>
        <v>21</v>
      </c>
      <c r="AC87" s="173">
        <f t="shared" si="188"/>
        <v>22</v>
      </c>
      <c r="AD87" s="173">
        <f t="shared" ref="AD87" si="189">AC87+1</f>
        <v>23</v>
      </c>
      <c r="AE87" s="173">
        <f t="shared" ref="AE87" si="190">AD87+1</f>
        <v>24</v>
      </c>
      <c r="AF87" s="173">
        <f t="shared" ref="AF87" si="191">AE87+1</f>
        <v>25</v>
      </c>
      <c r="AG87" s="173">
        <f t="shared" ref="AG87" si="192">AF87+1</f>
        <v>26</v>
      </c>
      <c r="AH87" s="173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91203.703703703708</v>
      </c>
      <c r="I89" s="182">
        <f>($G$72-SUM($C$88:H88))*$B$14</f>
        <v>91203.703703703708</v>
      </c>
      <c r="J89" s="182">
        <f>($G$72-SUM($C$88:I88))*$B$14</f>
        <v>91203.703703703708</v>
      </c>
      <c r="K89" s="182">
        <f>($G$72-SUM($C$88:J88))*$B$14</f>
        <v>72962.962962962964</v>
      </c>
      <c r="L89" s="182">
        <f>($G$72-SUM($C$88:K88))*$B$14</f>
        <v>54722.222222222226</v>
      </c>
      <c r="M89" s="182">
        <f>($G$72-SUM($C$88:L88))*$B$14</f>
        <v>36481.481481481482</v>
      </c>
      <c r="N89" s="182">
        <f>($G$72-SUM($C$88:M88))*$B$14</f>
        <v>18240.740740740741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" si="194">J90+1</f>
        <v>3</v>
      </c>
      <c r="L90" s="172">
        <f t="shared" ref="L90" si="195">K90+1</f>
        <v>4</v>
      </c>
      <c r="M90" s="172">
        <f t="shared" ref="M90" si="196">L90+1</f>
        <v>5</v>
      </c>
      <c r="N90" s="172">
        <f t="shared" ref="N90" si="197">M90+1</f>
        <v>6</v>
      </c>
      <c r="O90" s="172">
        <f t="shared" ref="O90" si="198">N90+1</f>
        <v>7</v>
      </c>
      <c r="P90" s="172">
        <f t="shared" ref="P90" si="199">O90+1</f>
        <v>8</v>
      </c>
      <c r="Q90" s="172">
        <f t="shared" ref="Q90" si="200">P90+1</f>
        <v>9</v>
      </c>
      <c r="R90" s="172">
        <f t="shared" ref="R90" si="201">Q90+1</f>
        <v>10</v>
      </c>
      <c r="S90" s="172">
        <f t="shared" ref="S90" si="202">R90+1</f>
        <v>11</v>
      </c>
      <c r="T90" s="172">
        <f t="shared" ref="T90" si="203">S90+1</f>
        <v>12</v>
      </c>
      <c r="U90" s="172">
        <f t="shared" ref="U90" si="204">T90+1</f>
        <v>13</v>
      </c>
      <c r="V90" s="172">
        <f t="shared" ref="V90" si="205">U90+1</f>
        <v>14</v>
      </c>
      <c r="W90" s="172">
        <f t="shared" ref="W90" si="206">V90+1</f>
        <v>15</v>
      </c>
      <c r="X90" s="172">
        <f t="shared" ref="X90" si="207">W90+1</f>
        <v>16</v>
      </c>
      <c r="Y90" s="172">
        <f t="shared" ref="Y90" si="208">X90+1</f>
        <v>17</v>
      </c>
      <c r="Z90" s="172">
        <f t="shared" ref="Z90" si="209">Y90+1</f>
        <v>18</v>
      </c>
      <c r="AA90" s="172">
        <f t="shared" ref="AA90" si="210">Z90+1</f>
        <v>19</v>
      </c>
      <c r="AB90" s="173">
        <f t="shared" ref="AB90:AC90" si="211">AA90+1</f>
        <v>20</v>
      </c>
      <c r="AC90" s="173">
        <f t="shared" si="211"/>
        <v>21</v>
      </c>
      <c r="AD90" s="173">
        <f t="shared" ref="AD90" si="212">AC90+1</f>
        <v>22</v>
      </c>
      <c r="AE90" s="173">
        <f t="shared" ref="AE90" si="213">AD90+1</f>
        <v>23</v>
      </c>
      <c r="AF90" s="173">
        <f t="shared" ref="AF90" si="214">AE90+1</f>
        <v>24</v>
      </c>
      <c r="AG90" s="173">
        <f t="shared" ref="AG90" si="215">AF90+1</f>
        <v>25</v>
      </c>
      <c r="AH90" s="173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91203.703703703708</v>
      </c>
      <c r="J92" s="182">
        <f>($H$72-SUM($C$91:I91))*$B$14</f>
        <v>91203.703703703708</v>
      </c>
      <c r="K92" s="182">
        <f>($H$72-SUM($C$91:J91))*$B$14</f>
        <v>91203.703703703708</v>
      </c>
      <c r="L92" s="182">
        <f>($H$72-SUM($C$91:K91))*$B$14</f>
        <v>72962.962962962964</v>
      </c>
      <c r="M92" s="182">
        <f>($H$72-SUM($C$91:L91))*$B$14</f>
        <v>54722.222222222226</v>
      </c>
      <c r="N92" s="182">
        <f>($H$72-SUM($C$91:M91))*$B$14</f>
        <v>36481.481481481482</v>
      </c>
      <c r="O92" s="182">
        <f>($H$72-SUM($C$91:N91))*$B$14</f>
        <v>18240.740740740741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C94" si="217">C34</f>
        <v>0</v>
      </c>
      <c r="D94" s="204">
        <f t="shared" si="217"/>
        <v>369726.59233687702</v>
      </c>
      <c r="E94" s="204">
        <f t="shared" si="217"/>
        <v>705841.67627949244</v>
      </c>
      <c r="F94" s="204">
        <f t="shared" si="217"/>
        <v>1011400.8435000521</v>
      </c>
      <c r="G94" s="204">
        <f t="shared" si="217"/>
        <v>1289181.9046096515</v>
      </c>
      <c r="H94" s="204">
        <f t="shared" si="217"/>
        <v>1541710.1419820152</v>
      </c>
      <c r="I94" s="204">
        <f t="shared" si="217"/>
        <v>1771281.2668659817</v>
      </c>
      <c r="J94" s="204">
        <f t="shared" si="217"/>
        <v>1771281.2668659817</v>
      </c>
      <c r="K94" s="204">
        <f t="shared" si="217"/>
        <v>1771281.2668659817</v>
      </c>
      <c r="L94" s="204">
        <f t="shared" si="217"/>
        <v>1771281.2668659817</v>
      </c>
      <c r="M94" s="204">
        <f t="shared" si="217"/>
        <v>1771281.2668659817</v>
      </c>
      <c r="N94" s="204">
        <f t="shared" si="217"/>
        <v>1771281.2668659817</v>
      </c>
      <c r="O94" s="204">
        <f t="shared" si="217"/>
        <v>1771281.2668659817</v>
      </c>
      <c r="P94" s="204">
        <f t="shared" si="217"/>
        <v>1771281.2668659817</v>
      </c>
      <c r="Q94" s="204">
        <f t="shared" si="217"/>
        <v>1771281.2668659817</v>
      </c>
      <c r="R94" s="204">
        <f t="shared" si="217"/>
        <v>1771281.2668659817</v>
      </c>
      <c r="S94" s="204">
        <f t="shared" si="217"/>
        <v>1771281.2668659817</v>
      </c>
      <c r="T94" s="204">
        <f t="shared" si="217"/>
        <v>1771281.2668659817</v>
      </c>
      <c r="U94" s="204">
        <f t="shared" si="217"/>
        <v>1771281.2668659817</v>
      </c>
      <c r="V94" s="204">
        <f t="shared" si="217"/>
        <v>1771281.2668659817</v>
      </c>
      <c r="W94" s="204">
        <f t="shared" si="217"/>
        <v>1771281.2668659817</v>
      </c>
      <c r="X94" s="204">
        <f t="shared" si="217"/>
        <v>1771281.2668659817</v>
      </c>
      <c r="Y94" s="204">
        <f t="shared" si="217"/>
        <v>1771281.2668659817</v>
      </c>
      <c r="Z94" s="204">
        <f t="shared" si="217"/>
        <v>1771281.2668659817</v>
      </c>
      <c r="AA94" s="204">
        <f t="shared" si="217"/>
        <v>1771281.2668659817</v>
      </c>
      <c r="AB94" s="204">
        <f t="shared" si="217"/>
        <v>1771281.2668659817</v>
      </c>
      <c r="AC94" s="204">
        <f t="shared" si="217"/>
        <v>1771281.2668659817</v>
      </c>
      <c r="AD94" s="204">
        <f t="shared" ref="AD94:AH94" si="218">AD34</f>
        <v>1401554.6745291047</v>
      </c>
      <c r="AE94" s="204">
        <f t="shared" si="218"/>
        <v>1065439.5905864891</v>
      </c>
      <c r="AF94" s="204">
        <f t="shared" si="218"/>
        <v>759880.42336592963</v>
      </c>
      <c r="AG94" s="204">
        <f t="shared" si="218"/>
        <v>482099.36225632991</v>
      </c>
      <c r="AH94" s="204">
        <f t="shared" si="218"/>
        <v>229571.1248839667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C95" si="219">C26</f>
        <v>0</v>
      </c>
      <c r="D95" s="204">
        <f t="shared" si="219"/>
        <v>165824.91582491584</v>
      </c>
      <c r="E95" s="204">
        <f t="shared" si="219"/>
        <v>316574.83930211206</v>
      </c>
      <c r="F95" s="204">
        <f t="shared" si="219"/>
        <v>453620.22428138135</v>
      </c>
      <c r="G95" s="204">
        <f t="shared" si="219"/>
        <v>578206.93789889885</v>
      </c>
      <c r="H95" s="204">
        <f t="shared" si="219"/>
        <v>691467.58664209663</v>
      </c>
      <c r="I95" s="204">
        <f t="shared" si="219"/>
        <v>794431.81277227646</v>
      </c>
      <c r="J95" s="204">
        <f t="shared" si="219"/>
        <v>794431.81277227646</v>
      </c>
      <c r="K95" s="204">
        <f t="shared" si="219"/>
        <v>794431.81277227646</v>
      </c>
      <c r="L95" s="204">
        <f t="shared" si="219"/>
        <v>794431.81277227646</v>
      </c>
      <c r="M95" s="204">
        <f t="shared" si="219"/>
        <v>794431.81277227646</v>
      </c>
      <c r="N95" s="204">
        <f t="shared" si="219"/>
        <v>794431.81277227646</v>
      </c>
      <c r="O95" s="204">
        <f t="shared" si="219"/>
        <v>794431.81277227646</v>
      </c>
      <c r="P95" s="204">
        <f t="shared" si="219"/>
        <v>794431.81277227646</v>
      </c>
      <c r="Q95" s="204">
        <f t="shared" si="219"/>
        <v>794431.81277227646</v>
      </c>
      <c r="R95" s="204">
        <f t="shared" si="219"/>
        <v>794431.81277227646</v>
      </c>
      <c r="S95" s="204">
        <f t="shared" si="219"/>
        <v>794431.81277227646</v>
      </c>
      <c r="T95" s="204">
        <f t="shared" si="219"/>
        <v>794431.81277227646</v>
      </c>
      <c r="U95" s="204">
        <f t="shared" si="219"/>
        <v>794431.81277227646</v>
      </c>
      <c r="V95" s="204">
        <f t="shared" si="219"/>
        <v>794431.81277227646</v>
      </c>
      <c r="W95" s="204">
        <f t="shared" si="219"/>
        <v>794431.81277227646</v>
      </c>
      <c r="X95" s="204">
        <f t="shared" si="219"/>
        <v>794431.81277227646</v>
      </c>
      <c r="Y95" s="204">
        <f t="shared" si="219"/>
        <v>794431.81277227646</v>
      </c>
      <c r="Z95" s="204">
        <f t="shared" si="219"/>
        <v>794431.81277227646</v>
      </c>
      <c r="AA95" s="204">
        <f t="shared" si="219"/>
        <v>794431.81277227646</v>
      </c>
      <c r="AB95" s="204">
        <f t="shared" si="219"/>
        <v>794431.81277227646</v>
      </c>
      <c r="AC95" s="204">
        <f t="shared" si="219"/>
        <v>794431.81277227646</v>
      </c>
      <c r="AD95" s="204">
        <f t="shared" ref="AD95:AH95" si="220">AD26</f>
        <v>628606.8969473606</v>
      </c>
      <c r="AE95" s="204">
        <f t="shared" si="220"/>
        <v>477856.9734701644</v>
      </c>
      <c r="AF95" s="204">
        <f t="shared" si="220"/>
        <v>340811.58849089511</v>
      </c>
      <c r="AG95" s="204">
        <f t="shared" si="220"/>
        <v>216224.87487337762</v>
      </c>
      <c r="AH95" s="204">
        <f t="shared" si="22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221">C94-C95</f>
        <v>0</v>
      </c>
      <c r="D96" s="204">
        <f>D94-D95</f>
        <v>203901.67651196118</v>
      </c>
      <c r="E96" s="204">
        <f t="shared" ref="E96:AC96" si="222">E94-E95</f>
        <v>389266.83697738039</v>
      </c>
      <c r="F96" s="204">
        <f t="shared" si="222"/>
        <v>557780.61921867076</v>
      </c>
      <c r="G96" s="204">
        <f t="shared" si="222"/>
        <v>710974.96671075269</v>
      </c>
      <c r="H96" s="204">
        <f t="shared" si="222"/>
        <v>850242.55533991859</v>
      </c>
      <c r="I96" s="204">
        <f t="shared" si="222"/>
        <v>976849.45409370528</v>
      </c>
      <c r="J96" s="204">
        <f t="shared" si="222"/>
        <v>976849.45409370528</v>
      </c>
      <c r="K96" s="204">
        <f t="shared" si="222"/>
        <v>976849.45409370528</v>
      </c>
      <c r="L96" s="204">
        <f t="shared" si="222"/>
        <v>976849.45409370528</v>
      </c>
      <c r="M96" s="204">
        <f t="shared" si="222"/>
        <v>976849.45409370528</v>
      </c>
      <c r="N96" s="204">
        <f t="shared" si="222"/>
        <v>976849.45409370528</v>
      </c>
      <c r="O96" s="204">
        <f t="shared" si="222"/>
        <v>976849.45409370528</v>
      </c>
      <c r="P96" s="204">
        <f t="shared" si="222"/>
        <v>976849.45409370528</v>
      </c>
      <c r="Q96" s="204">
        <f t="shared" si="222"/>
        <v>976849.45409370528</v>
      </c>
      <c r="R96" s="204">
        <f t="shared" si="222"/>
        <v>976849.45409370528</v>
      </c>
      <c r="S96" s="204">
        <f t="shared" si="222"/>
        <v>976849.45409370528</v>
      </c>
      <c r="T96" s="204">
        <f t="shared" si="222"/>
        <v>976849.45409370528</v>
      </c>
      <c r="U96" s="204">
        <f t="shared" si="222"/>
        <v>976849.45409370528</v>
      </c>
      <c r="V96" s="204">
        <f t="shared" si="222"/>
        <v>976849.45409370528</v>
      </c>
      <c r="W96" s="204">
        <f t="shared" si="222"/>
        <v>976849.45409370528</v>
      </c>
      <c r="X96" s="204">
        <f t="shared" si="222"/>
        <v>976849.45409370528</v>
      </c>
      <c r="Y96" s="204">
        <f t="shared" si="222"/>
        <v>976849.45409370528</v>
      </c>
      <c r="Z96" s="204">
        <f t="shared" si="222"/>
        <v>976849.45409370528</v>
      </c>
      <c r="AA96" s="204">
        <f t="shared" si="222"/>
        <v>976849.45409370528</v>
      </c>
      <c r="AB96" s="204">
        <f t="shared" si="222"/>
        <v>976849.45409370528</v>
      </c>
      <c r="AC96" s="204">
        <f t="shared" si="222"/>
        <v>976849.45409370528</v>
      </c>
      <c r="AD96" s="204">
        <f t="shared" ref="AD96:AH96" si="223">AD94-AD95</f>
        <v>772947.77758174413</v>
      </c>
      <c r="AE96" s="204">
        <f t="shared" si="223"/>
        <v>587582.6171163246</v>
      </c>
      <c r="AF96" s="204">
        <f t="shared" si="223"/>
        <v>419068.83487503452</v>
      </c>
      <c r="AG96" s="204">
        <f t="shared" si="223"/>
        <v>265874.4873829523</v>
      </c>
      <c r="AH96" s="204">
        <f t="shared" si="223"/>
        <v>126606.89875378685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C97" si="224">D71</f>
        <v>91203.703703703708</v>
      </c>
      <c r="E97" s="204">
        <f t="shared" si="224"/>
        <v>182407.40740740742</v>
      </c>
      <c r="F97" s="204">
        <f t="shared" si="224"/>
        <v>273611.11111111112</v>
      </c>
      <c r="G97" s="204">
        <f t="shared" si="224"/>
        <v>346574.0740740741</v>
      </c>
      <c r="H97" s="204">
        <f t="shared" si="224"/>
        <v>401296.29629629629</v>
      </c>
      <c r="I97" s="204">
        <f t="shared" si="224"/>
        <v>437777.77777777781</v>
      </c>
      <c r="J97" s="204">
        <f t="shared" si="224"/>
        <v>364814.81481481483</v>
      </c>
      <c r="K97" s="204">
        <f t="shared" si="224"/>
        <v>273611.11111111112</v>
      </c>
      <c r="L97" s="204">
        <f t="shared" si="224"/>
        <v>182407.40740740742</v>
      </c>
      <c r="M97" s="204">
        <f t="shared" si="224"/>
        <v>109444.44444444444</v>
      </c>
      <c r="N97" s="204">
        <f t="shared" si="224"/>
        <v>54722.222222222219</v>
      </c>
      <c r="O97" s="204">
        <f t="shared" si="224"/>
        <v>18240.740740740741</v>
      </c>
      <c r="P97" s="204">
        <f t="shared" si="224"/>
        <v>0</v>
      </c>
      <c r="Q97" s="204">
        <f t="shared" si="224"/>
        <v>0</v>
      </c>
      <c r="R97" s="204">
        <f t="shared" si="224"/>
        <v>0</v>
      </c>
      <c r="S97" s="204">
        <f t="shared" si="224"/>
        <v>0</v>
      </c>
      <c r="T97" s="204">
        <f t="shared" si="224"/>
        <v>0</v>
      </c>
      <c r="U97" s="204">
        <f t="shared" si="224"/>
        <v>0</v>
      </c>
      <c r="V97" s="204">
        <f t="shared" si="224"/>
        <v>0</v>
      </c>
      <c r="W97" s="204">
        <f t="shared" si="224"/>
        <v>0</v>
      </c>
      <c r="X97" s="204">
        <f t="shared" si="224"/>
        <v>0</v>
      </c>
      <c r="Y97" s="204">
        <f t="shared" si="224"/>
        <v>0</v>
      </c>
      <c r="Z97" s="204">
        <f t="shared" si="224"/>
        <v>0</v>
      </c>
      <c r="AA97" s="204">
        <f t="shared" si="224"/>
        <v>0</v>
      </c>
      <c r="AB97" s="204">
        <f t="shared" si="224"/>
        <v>0</v>
      </c>
      <c r="AC97" s="204">
        <f t="shared" si="224"/>
        <v>0</v>
      </c>
      <c r="AD97" s="204">
        <f t="shared" ref="AD97:AH97" si="225">AD71</f>
        <v>0</v>
      </c>
      <c r="AE97" s="204">
        <f t="shared" si="225"/>
        <v>0</v>
      </c>
      <c r="AF97" s="204">
        <f t="shared" si="225"/>
        <v>0</v>
      </c>
      <c r="AG97" s="204">
        <f t="shared" si="225"/>
        <v>0</v>
      </c>
      <c r="AH97" s="204">
        <f t="shared" si="225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112697.97280825747</v>
      </c>
      <c r="E98" s="204">
        <f t="shared" ref="E98:AC98" si="226">E96-E97</f>
        <v>206859.42956997297</v>
      </c>
      <c r="F98" s="204">
        <f t="shared" si="226"/>
        <v>284169.50810755964</v>
      </c>
      <c r="G98" s="204">
        <f t="shared" si="226"/>
        <v>364400.89263667859</v>
      </c>
      <c r="H98" s="204">
        <f t="shared" si="226"/>
        <v>448946.2590436223</v>
      </c>
      <c r="I98" s="204">
        <f t="shared" si="226"/>
        <v>539071.67631592741</v>
      </c>
      <c r="J98" s="204">
        <f t="shared" si="226"/>
        <v>612034.63927889045</v>
      </c>
      <c r="K98" s="204">
        <f t="shared" si="226"/>
        <v>703238.34298259416</v>
      </c>
      <c r="L98" s="204">
        <f t="shared" si="226"/>
        <v>794442.04668629786</v>
      </c>
      <c r="M98" s="204">
        <f t="shared" si="226"/>
        <v>867405.0096492609</v>
      </c>
      <c r="N98" s="204">
        <f t="shared" si="226"/>
        <v>922127.23187148303</v>
      </c>
      <c r="O98" s="204">
        <f t="shared" si="226"/>
        <v>958608.71335296449</v>
      </c>
      <c r="P98" s="204">
        <f t="shared" si="226"/>
        <v>976849.45409370528</v>
      </c>
      <c r="Q98" s="204">
        <f t="shared" si="226"/>
        <v>976849.45409370528</v>
      </c>
      <c r="R98" s="204">
        <f t="shared" si="226"/>
        <v>976849.45409370528</v>
      </c>
      <c r="S98" s="204">
        <f t="shared" si="226"/>
        <v>976849.45409370528</v>
      </c>
      <c r="T98" s="204">
        <f t="shared" si="226"/>
        <v>976849.45409370528</v>
      </c>
      <c r="U98" s="204">
        <f t="shared" si="226"/>
        <v>976849.45409370528</v>
      </c>
      <c r="V98" s="204">
        <f t="shared" si="226"/>
        <v>976849.45409370528</v>
      </c>
      <c r="W98" s="204">
        <f t="shared" si="226"/>
        <v>976849.45409370528</v>
      </c>
      <c r="X98" s="204">
        <f t="shared" si="226"/>
        <v>976849.45409370528</v>
      </c>
      <c r="Y98" s="204">
        <f t="shared" si="226"/>
        <v>976849.45409370528</v>
      </c>
      <c r="Z98" s="204">
        <f t="shared" si="226"/>
        <v>976849.45409370528</v>
      </c>
      <c r="AA98" s="204">
        <f t="shared" si="226"/>
        <v>976849.45409370528</v>
      </c>
      <c r="AB98" s="204">
        <f t="shared" si="226"/>
        <v>976849.45409370528</v>
      </c>
      <c r="AC98" s="204">
        <f t="shared" si="226"/>
        <v>976849.45409370528</v>
      </c>
      <c r="AD98" s="204">
        <f t="shared" ref="AD98:AH98" si="227">AD96-AD97</f>
        <v>772947.77758174413</v>
      </c>
      <c r="AE98" s="204">
        <f t="shared" si="227"/>
        <v>587582.6171163246</v>
      </c>
      <c r="AF98" s="204">
        <f t="shared" si="227"/>
        <v>419068.83487503452</v>
      </c>
      <c r="AG98" s="204">
        <f t="shared" si="227"/>
        <v>265874.4873829523</v>
      </c>
      <c r="AH98" s="204">
        <f t="shared" si="227"/>
        <v>126606.89875378685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112697.97280825747</v>
      </c>
      <c r="E100" s="204">
        <f t="shared" ref="E100:AC100" si="228">E98+E99</f>
        <v>206859.42956997297</v>
      </c>
      <c r="F100" s="204">
        <f t="shared" si="228"/>
        <v>284169.50810755964</v>
      </c>
      <c r="G100" s="204">
        <f t="shared" si="228"/>
        <v>364400.89263667859</v>
      </c>
      <c r="H100" s="204">
        <f t="shared" si="228"/>
        <v>448946.2590436223</v>
      </c>
      <c r="I100" s="204">
        <f t="shared" si="228"/>
        <v>539071.67631592741</v>
      </c>
      <c r="J100" s="204">
        <f t="shared" si="228"/>
        <v>612034.63927889045</v>
      </c>
      <c r="K100" s="204">
        <f t="shared" si="228"/>
        <v>703238.34298259416</v>
      </c>
      <c r="L100" s="204">
        <f t="shared" si="228"/>
        <v>794442.04668629786</v>
      </c>
      <c r="M100" s="204">
        <f t="shared" si="228"/>
        <v>867405.0096492609</v>
      </c>
      <c r="N100" s="204">
        <f t="shared" si="228"/>
        <v>922127.23187148303</v>
      </c>
      <c r="O100" s="204">
        <f t="shared" si="228"/>
        <v>958608.71335296449</v>
      </c>
      <c r="P100" s="204">
        <f t="shared" si="228"/>
        <v>976849.45409370528</v>
      </c>
      <c r="Q100" s="204">
        <f t="shared" si="228"/>
        <v>976849.45409370528</v>
      </c>
      <c r="R100" s="204">
        <f t="shared" si="228"/>
        <v>976849.45409370528</v>
      </c>
      <c r="S100" s="204">
        <f t="shared" si="228"/>
        <v>976849.45409370528</v>
      </c>
      <c r="T100" s="204">
        <f t="shared" si="228"/>
        <v>976849.45409370528</v>
      </c>
      <c r="U100" s="204">
        <f t="shared" si="228"/>
        <v>976849.45409370528</v>
      </c>
      <c r="V100" s="204">
        <f t="shared" si="228"/>
        <v>976849.45409370528</v>
      </c>
      <c r="W100" s="204">
        <f t="shared" si="228"/>
        <v>976849.45409370528</v>
      </c>
      <c r="X100" s="204">
        <f t="shared" si="228"/>
        <v>976849.45409370528</v>
      </c>
      <c r="Y100" s="204">
        <f t="shared" si="228"/>
        <v>976849.45409370528</v>
      </c>
      <c r="Z100" s="204">
        <f t="shared" si="228"/>
        <v>976849.45409370528</v>
      </c>
      <c r="AA100" s="204">
        <f t="shared" si="228"/>
        <v>976849.45409370528</v>
      </c>
      <c r="AB100" s="204">
        <f t="shared" si="228"/>
        <v>976849.45409370528</v>
      </c>
      <c r="AC100" s="204">
        <f t="shared" si="228"/>
        <v>976849.45409370528</v>
      </c>
      <c r="AD100" s="204">
        <f t="shared" ref="AD100:AH100" si="229">AD98+AD99</f>
        <v>772947.77758174413</v>
      </c>
      <c r="AE100" s="204">
        <f t="shared" si="229"/>
        <v>587582.6171163246</v>
      </c>
      <c r="AF100" s="204">
        <f t="shared" si="229"/>
        <v>419068.83487503452</v>
      </c>
      <c r="AG100" s="204">
        <f t="shared" si="229"/>
        <v>265874.4873829523</v>
      </c>
      <c r="AH100" s="204">
        <f t="shared" si="229"/>
        <v>126606.89875378685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15214.226329114759</v>
      </c>
      <c r="E101" s="204">
        <f t="shared" ref="E101:AC101" si="230">IF(E100*$B$17&gt;0,E100*$B$17,0)</f>
        <v>27926.022991946353</v>
      </c>
      <c r="F101" s="204">
        <f t="shared" si="230"/>
        <v>38362.883594520557</v>
      </c>
      <c r="G101" s="204">
        <f t="shared" si="230"/>
        <v>49194.120505951614</v>
      </c>
      <c r="H101" s="204">
        <f t="shared" si="230"/>
        <v>60607.744970889013</v>
      </c>
      <c r="I101" s="204">
        <f t="shared" si="230"/>
        <v>72774.676302650201</v>
      </c>
      <c r="J101" s="204">
        <f t="shared" si="230"/>
        <v>82624.676302650216</v>
      </c>
      <c r="K101" s="204">
        <f t="shared" si="230"/>
        <v>94937.176302650216</v>
      </c>
      <c r="L101" s="204">
        <f t="shared" si="230"/>
        <v>107249.67630265022</v>
      </c>
      <c r="M101" s="204">
        <f t="shared" si="230"/>
        <v>117099.67630265023</v>
      </c>
      <c r="N101" s="204">
        <f t="shared" si="230"/>
        <v>124487.17630265022</v>
      </c>
      <c r="O101" s="204">
        <f t="shared" si="230"/>
        <v>129412.17630265022</v>
      </c>
      <c r="P101" s="204">
        <f t="shared" si="230"/>
        <v>131874.67630265022</v>
      </c>
      <c r="Q101" s="204">
        <f t="shared" si="230"/>
        <v>131874.67630265022</v>
      </c>
      <c r="R101" s="204">
        <f t="shared" si="230"/>
        <v>131874.67630265022</v>
      </c>
      <c r="S101" s="204">
        <f t="shared" si="230"/>
        <v>131874.67630265022</v>
      </c>
      <c r="T101" s="204">
        <f t="shared" si="230"/>
        <v>131874.67630265022</v>
      </c>
      <c r="U101" s="204">
        <f t="shared" si="230"/>
        <v>131874.67630265022</v>
      </c>
      <c r="V101" s="204">
        <f t="shared" si="230"/>
        <v>131874.67630265022</v>
      </c>
      <c r="W101" s="204">
        <f t="shared" si="230"/>
        <v>131874.67630265022</v>
      </c>
      <c r="X101" s="204">
        <f t="shared" si="230"/>
        <v>131874.67630265022</v>
      </c>
      <c r="Y101" s="204">
        <f t="shared" si="230"/>
        <v>131874.67630265022</v>
      </c>
      <c r="Z101" s="204">
        <f t="shared" si="230"/>
        <v>131874.67630265022</v>
      </c>
      <c r="AA101" s="204">
        <f t="shared" si="230"/>
        <v>131874.67630265022</v>
      </c>
      <c r="AB101" s="204">
        <f t="shared" si="230"/>
        <v>131874.67630265022</v>
      </c>
      <c r="AC101" s="204">
        <f t="shared" si="230"/>
        <v>131874.67630265022</v>
      </c>
      <c r="AD101" s="204">
        <f t="shared" ref="AD101:AH101" si="231">IF(AD100*$B$17&gt;0,AD100*$B$17,0)</f>
        <v>104347.94997353546</v>
      </c>
      <c r="AE101" s="204">
        <f t="shared" si="231"/>
        <v>79323.653310703827</v>
      </c>
      <c r="AF101" s="204">
        <f t="shared" si="231"/>
        <v>56574.292708129666</v>
      </c>
      <c r="AG101" s="204">
        <f t="shared" si="231"/>
        <v>35893.055796698565</v>
      </c>
      <c r="AH101" s="204">
        <f t="shared" si="231"/>
        <v>17091.931331761225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97483.746479142719</v>
      </c>
      <c r="E102" s="204">
        <f t="shared" ref="E102:AC102" si="232">E100-E101</f>
        <v>178933.40657802662</v>
      </c>
      <c r="F102" s="204">
        <f t="shared" si="232"/>
        <v>245806.62451303907</v>
      </c>
      <c r="G102" s="204">
        <f t="shared" si="232"/>
        <v>315206.77213072695</v>
      </c>
      <c r="H102" s="204">
        <f t="shared" si="232"/>
        <v>388338.51407273329</v>
      </c>
      <c r="I102" s="204">
        <f t="shared" si="232"/>
        <v>466297.00001327723</v>
      </c>
      <c r="J102" s="204">
        <f t="shared" si="232"/>
        <v>529409.9629762402</v>
      </c>
      <c r="K102" s="204">
        <f t="shared" si="232"/>
        <v>608301.16667994391</v>
      </c>
      <c r="L102" s="204">
        <f t="shared" si="232"/>
        <v>687192.37038364762</v>
      </c>
      <c r="M102" s="204">
        <f t="shared" si="232"/>
        <v>750305.33334661066</v>
      </c>
      <c r="N102" s="204">
        <f t="shared" si="232"/>
        <v>797640.05556883279</v>
      </c>
      <c r="O102" s="204">
        <f t="shared" si="232"/>
        <v>829196.53705031425</v>
      </c>
      <c r="P102" s="204">
        <f t="shared" si="232"/>
        <v>844974.77779105504</v>
      </c>
      <c r="Q102" s="204">
        <f t="shared" si="232"/>
        <v>844974.77779105504</v>
      </c>
      <c r="R102" s="204">
        <f t="shared" si="232"/>
        <v>844974.77779105504</v>
      </c>
      <c r="S102" s="204">
        <f t="shared" si="232"/>
        <v>844974.77779105504</v>
      </c>
      <c r="T102" s="204">
        <f t="shared" si="232"/>
        <v>844974.77779105504</v>
      </c>
      <c r="U102" s="204">
        <f t="shared" si="232"/>
        <v>844974.77779105504</v>
      </c>
      <c r="V102" s="204">
        <f t="shared" si="232"/>
        <v>844974.77779105504</v>
      </c>
      <c r="W102" s="204">
        <f t="shared" si="232"/>
        <v>844974.77779105504</v>
      </c>
      <c r="X102" s="204">
        <f t="shared" si="232"/>
        <v>844974.77779105504</v>
      </c>
      <c r="Y102" s="204">
        <f t="shared" si="232"/>
        <v>844974.77779105504</v>
      </c>
      <c r="Z102" s="204">
        <f t="shared" si="232"/>
        <v>844974.77779105504</v>
      </c>
      <c r="AA102" s="204">
        <f t="shared" si="232"/>
        <v>844974.77779105504</v>
      </c>
      <c r="AB102" s="204">
        <f t="shared" si="232"/>
        <v>844974.77779105504</v>
      </c>
      <c r="AC102" s="204">
        <f t="shared" si="232"/>
        <v>844974.77779105504</v>
      </c>
      <c r="AD102" s="204">
        <f t="shared" ref="AD102:AH102" si="233">AD100-AD101</f>
        <v>668599.82760820864</v>
      </c>
      <c r="AE102" s="204">
        <f t="shared" si="233"/>
        <v>508258.96380562079</v>
      </c>
      <c r="AF102" s="204">
        <f t="shared" si="233"/>
        <v>362494.54216690484</v>
      </c>
      <c r="AG102" s="204">
        <f t="shared" si="233"/>
        <v>229981.43158625375</v>
      </c>
      <c r="AH102" s="204">
        <f t="shared" si="233"/>
        <v>109514.96742202563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C103" si="234">D102-D72</f>
        <v>-1726590.3275949312</v>
      </c>
      <c r="E103" s="204">
        <f t="shared" si="234"/>
        <v>-1645140.6674960472</v>
      </c>
      <c r="F103" s="204">
        <f t="shared" si="234"/>
        <v>-1578267.4495610348</v>
      </c>
      <c r="G103" s="204">
        <f t="shared" si="234"/>
        <v>-1508867.3019433473</v>
      </c>
      <c r="H103" s="204">
        <f t="shared" si="234"/>
        <v>-1435735.5600013409</v>
      </c>
      <c r="I103" s="204">
        <f t="shared" si="234"/>
        <v>466297.00001327723</v>
      </c>
      <c r="J103" s="204">
        <f t="shared" si="234"/>
        <v>529409.9629762402</v>
      </c>
      <c r="K103" s="204">
        <f t="shared" si="234"/>
        <v>608301.16667994391</v>
      </c>
      <c r="L103" s="204">
        <f t="shared" si="234"/>
        <v>687192.37038364762</v>
      </c>
      <c r="M103" s="204">
        <f t="shared" si="234"/>
        <v>750305.33334661066</v>
      </c>
      <c r="N103" s="204">
        <f t="shared" si="234"/>
        <v>797640.05556883279</v>
      </c>
      <c r="O103" s="204">
        <f t="shared" si="234"/>
        <v>829196.53705031425</v>
      </c>
      <c r="P103" s="204">
        <f t="shared" si="234"/>
        <v>844974.77779105504</v>
      </c>
      <c r="Q103" s="204">
        <f t="shared" si="234"/>
        <v>844974.77779105504</v>
      </c>
      <c r="R103" s="204">
        <f t="shared" si="234"/>
        <v>844974.77779105504</v>
      </c>
      <c r="S103" s="204">
        <f t="shared" si="234"/>
        <v>844974.77779105504</v>
      </c>
      <c r="T103" s="204">
        <f t="shared" si="234"/>
        <v>844974.77779105504</v>
      </c>
      <c r="U103" s="204">
        <f t="shared" si="234"/>
        <v>844974.77779105504</v>
      </c>
      <c r="V103" s="204">
        <f t="shared" si="234"/>
        <v>844974.77779105504</v>
      </c>
      <c r="W103" s="204">
        <f t="shared" si="234"/>
        <v>844974.77779105504</v>
      </c>
      <c r="X103" s="204">
        <f t="shared" si="234"/>
        <v>844974.77779105504</v>
      </c>
      <c r="Y103" s="204">
        <f t="shared" si="234"/>
        <v>844974.77779105504</v>
      </c>
      <c r="Z103" s="204">
        <f t="shared" si="234"/>
        <v>844974.77779105504</v>
      </c>
      <c r="AA103" s="204">
        <f t="shared" si="234"/>
        <v>844974.77779105504</v>
      </c>
      <c r="AB103" s="204">
        <f t="shared" si="234"/>
        <v>844974.77779105504</v>
      </c>
      <c r="AC103" s="204">
        <f t="shared" si="234"/>
        <v>844974.77779105504</v>
      </c>
      <c r="AD103" s="204">
        <f t="shared" ref="AD103:AH103" si="235">AD102-AD72</f>
        <v>668599.82760820864</v>
      </c>
      <c r="AE103" s="204">
        <f t="shared" si="235"/>
        <v>508258.96380562079</v>
      </c>
      <c r="AF103" s="204">
        <f t="shared" si="235"/>
        <v>362494.54216690484</v>
      </c>
      <c r="AG103" s="204">
        <f t="shared" si="235"/>
        <v>229981.43158625375</v>
      </c>
      <c r="AH103" s="204">
        <f t="shared" si="235"/>
        <v>109514.96742202563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C104" si="236">C103+C31+C32</f>
        <v>-1824074.0740740739</v>
      </c>
      <c r="D104" s="204">
        <f t="shared" si="236"/>
        <v>-1495341.4854830359</v>
      </c>
      <c r="E104" s="204">
        <f t="shared" si="236"/>
        <v>-1202000.6676121699</v>
      </c>
      <c r="F104" s="204">
        <f t="shared" si="236"/>
        <v>-940846.61973575072</v>
      </c>
      <c r="G104" s="204">
        <f t="shared" si="236"/>
        <v>-693184.08924920112</v>
      </c>
      <c r="H104" s="204">
        <f t="shared" si="236"/>
        <v>-456358.03926926153</v>
      </c>
      <c r="I104" s="204">
        <f t="shared" si="236"/>
        <v>1596122.3281244878</v>
      </c>
      <c r="J104" s="204">
        <f t="shared" si="236"/>
        <v>1663962.4210065226</v>
      </c>
      <c r="K104" s="204">
        <f t="shared" si="236"/>
        <v>1747698.9328772752</v>
      </c>
      <c r="L104" s="204">
        <f t="shared" si="236"/>
        <v>1831556.5774522037</v>
      </c>
      <c r="M104" s="204">
        <f t="shared" si="236"/>
        <v>1899760.1423081723</v>
      </c>
      <c r="N104" s="204">
        <f t="shared" si="236"/>
        <v>1952312.731470725</v>
      </c>
      <c r="O104" s="204">
        <f t="shared" si="236"/>
        <v>1989217.5265660454</v>
      </c>
      <c r="P104" s="204">
        <f t="shared" si="236"/>
        <v>2010477.788760971</v>
      </c>
      <c r="Q104" s="204">
        <f t="shared" si="236"/>
        <v>2016096.8607515106</v>
      </c>
      <c r="R104" s="204">
        <f t="shared" si="236"/>
        <v>2021856.4095418137</v>
      </c>
      <c r="S104" s="204">
        <f t="shared" si="236"/>
        <v>2027759.9470518744</v>
      </c>
      <c r="T104" s="204">
        <f t="shared" si="236"/>
        <v>2033811.0729996865</v>
      </c>
      <c r="U104" s="204">
        <f t="shared" si="236"/>
        <v>2040013.4770961939</v>
      </c>
      <c r="V104" s="204">
        <f t="shared" si="236"/>
        <v>2046370.9412951139</v>
      </c>
      <c r="W104" s="204">
        <f t="shared" si="236"/>
        <v>2052887.342099007</v>
      </c>
      <c r="X104" s="204">
        <f t="shared" si="236"/>
        <v>2059566.6529229975</v>
      </c>
      <c r="Y104" s="204">
        <f t="shared" si="236"/>
        <v>2066412.9465175879</v>
      </c>
      <c r="Z104" s="204">
        <f t="shared" si="236"/>
        <v>2073430.3974520427</v>
      </c>
      <c r="AA104" s="204">
        <f t="shared" si="236"/>
        <v>2080623.284659859</v>
      </c>
      <c r="AB104" s="204">
        <f t="shared" si="236"/>
        <v>2087995.9940478709</v>
      </c>
      <c r="AC104" s="204">
        <f t="shared" si="236"/>
        <v>1785714.9091393887</v>
      </c>
      <c r="AD104" s="204">
        <f t="shared" ref="AD104:AH104" si="237">AD103+AD31+AD32</f>
        <v>1412975.5251738853</v>
      </c>
      <c r="AE104" s="204">
        <f t="shared" si="237"/>
        <v>1074121.5397507004</v>
      </c>
      <c r="AF104" s="204">
        <f t="shared" si="237"/>
        <v>766072.46209325991</v>
      </c>
      <c r="AG104" s="204">
        <f t="shared" si="237"/>
        <v>486027.84604104096</v>
      </c>
      <c r="AH104" s="204">
        <f t="shared" si="237"/>
        <v>231441.83144811483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2.0688573218017678</v>
      </c>
      <c r="E108" s="216">
        <f t="shared" ref="E108:G108" si="238">(E102+E71+E70)/(E70+E71)</f>
        <v>1.9809547162653234</v>
      </c>
      <c r="F108" s="216">
        <f t="shared" si="238"/>
        <v>1.385019803443194</v>
      </c>
      <c r="G108" s="216">
        <f t="shared" si="238"/>
        <v>1.2928876485427043</v>
      </c>
      <c r="H108" s="216">
        <f>(H102+H71+H70)/(H70+H71)</f>
        <v>1.2596295624604135</v>
      </c>
      <c r="I108" s="216">
        <f>(I102+I71+I70)/(I70+I71)</f>
        <v>1.2458027918851717</v>
      </c>
      <c r="J108" s="216">
        <f t="shared" ref="J108:N108" si="239">(J102+J71+J70)/(J70+J71)</f>
        <v>1.2418624196338153</v>
      </c>
      <c r="K108" s="216">
        <f t="shared" si="239"/>
        <v>1.2899868726613726</v>
      </c>
      <c r="L108" s="216">
        <f t="shared" si="239"/>
        <v>1.4185943372895315</v>
      </c>
      <c r="M108" s="216">
        <f t="shared" si="239"/>
        <v>1.6232347023645126</v>
      </c>
      <c r="N108" s="216">
        <f t="shared" si="239"/>
        <v>2.0169416361873913</v>
      </c>
      <c r="O108" s="216">
        <f>(O102+O71+O70)/(O70+O71)</f>
        <v>3.1646900169551349</v>
      </c>
      <c r="P108" s="216" t="e">
        <f t="shared" ref="P108:AB108" si="240">(P102+P71+P70)/(P70+P71)</f>
        <v>#DIV/0!</v>
      </c>
      <c r="Q108" s="216" t="e">
        <f t="shared" si="240"/>
        <v>#DIV/0!</v>
      </c>
      <c r="R108" s="216" t="e">
        <f t="shared" si="240"/>
        <v>#DIV/0!</v>
      </c>
      <c r="S108" s="216" t="e">
        <f t="shared" si="240"/>
        <v>#DIV/0!</v>
      </c>
      <c r="T108" s="216" t="e">
        <f t="shared" si="240"/>
        <v>#DIV/0!</v>
      </c>
      <c r="U108" s="216" t="e">
        <f t="shared" si="240"/>
        <v>#DIV/0!</v>
      </c>
      <c r="V108" s="216" t="e">
        <f t="shared" si="240"/>
        <v>#DIV/0!</v>
      </c>
      <c r="W108" s="216" t="e">
        <f t="shared" si="240"/>
        <v>#DIV/0!</v>
      </c>
      <c r="X108" s="216" t="e">
        <f t="shared" si="240"/>
        <v>#DIV/0!</v>
      </c>
      <c r="Y108" s="216" t="e">
        <f t="shared" si="240"/>
        <v>#DIV/0!</v>
      </c>
      <c r="Z108" s="216" t="e">
        <f t="shared" si="240"/>
        <v>#DIV/0!</v>
      </c>
      <c r="AA108" s="216" t="e">
        <f t="shared" si="240"/>
        <v>#DIV/0!</v>
      </c>
      <c r="AB108" s="216" t="e">
        <f t="shared" si="240"/>
        <v>#DIV/0!</v>
      </c>
      <c r="AC108" s="216" t="e">
        <f t="shared" ref="AC108:AD108" si="241">(AC102+AC71+AC70)/(AC70+AC71)</f>
        <v>#DIV/0!</v>
      </c>
      <c r="AD108" s="216" t="e">
        <f t="shared" si="241"/>
        <v>#DIV/0!</v>
      </c>
      <c r="AE108" s="216" t="e">
        <f t="shared" ref="AE108:AH108" si="242">(AE102+AE71+AE70)/(AE70+AE71)</f>
        <v>#DIV/0!</v>
      </c>
      <c r="AF108" s="216" t="e">
        <f t="shared" si="242"/>
        <v>#DIV/0!</v>
      </c>
      <c r="AG108" s="216" t="e">
        <f t="shared" si="242"/>
        <v>#DIV/0!</v>
      </c>
      <c r="AH108" s="216" t="e">
        <f t="shared" si="2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1.6657051524575277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C110" si="243">(C102+C71*$C15+C70)/(C70+C71*$C15)</f>
        <v>#DIV/0!</v>
      </c>
      <c r="D110" s="216">
        <f t="shared" si="243"/>
        <v>2.0688573218017678</v>
      </c>
      <c r="E110" s="216">
        <f t="shared" si="243"/>
        <v>1.9809547162653234</v>
      </c>
      <c r="F110" s="216">
        <f t="shared" si="243"/>
        <v>1.385019803443194</v>
      </c>
      <c r="G110" s="216">
        <f t="shared" si="243"/>
        <v>1.2928876485427043</v>
      </c>
      <c r="H110" s="216">
        <f t="shared" si="243"/>
        <v>1.2596295624604135</v>
      </c>
      <c r="I110" s="216">
        <f t="shared" si="243"/>
        <v>1.2458027918851717</v>
      </c>
      <c r="J110" s="216">
        <f t="shared" si="243"/>
        <v>1.2418624196338153</v>
      </c>
      <c r="K110" s="216">
        <f t="shared" si="243"/>
        <v>1.2899868726613726</v>
      </c>
      <c r="L110" s="216">
        <f t="shared" si="243"/>
        <v>1.4185943372895315</v>
      </c>
      <c r="M110" s="216">
        <f t="shared" si="243"/>
        <v>1.6232347023645126</v>
      </c>
      <c r="N110" s="216">
        <f t="shared" si="243"/>
        <v>2.0169416361873913</v>
      </c>
      <c r="O110" s="216">
        <f t="shared" si="243"/>
        <v>3.1646900169551349</v>
      </c>
      <c r="P110" s="216" t="e">
        <f t="shared" si="243"/>
        <v>#DIV/0!</v>
      </c>
      <c r="Q110" s="216" t="e">
        <f t="shared" si="243"/>
        <v>#DIV/0!</v>
      </c>
      <c r="R110" s="216" t="e">
        <f t="shared" si="243"/>
        <v>#DIV/0!</v>
      </c>
      <c r="S110" s="216" t="e">
        <f t="shared" si="243"/>
        <v>#DIV/0!</v>
      </c>
      <c r="T110" s="216" t="e">
        <f t="shared" si="243"/>
        <v>#DIV/0!</v>
      </c>
      <c r="U110" s="216" t="e">
        <f t="shared" si="243"/>
        <v>#DIV/0!</v>
      </c>
      <c r="V110" s="216" t="e">
        <f t="shared" si="243"/>
        <v>#DIV/0!</v>
      </c>
      <c r="W110" s="216" t="e">
        <f t="shared" si="243"/>
        <v>#DIV/0!</v>
      </c>
      <c r="X110" s="216" t="e">
        <f t="shared" si="243"/>
        <v>#DIV/0!</v>
      </c>
      <c r="Y110" s="216" t="e">
        <f t="shared" si="243"/>
        <v>#DIV/0!</v>
      </c>
      <c r="Z110" s="216" t="e">
        <f t="shared" si="243"/>
        <v>#DIV/0!</v>
      </c>
      <c r="AA110" s="216" t="e">
        <f t="shared" si="243"/>
        <v>#DIV/0!</v>
      </c>
      <c r="AB110" s="216" t="e">
        <f t="shared" si="243"/>
        <v>#DIV/0!</v>
      </c>
      <c r="AC110" s="216" t="e">
        <f t="shared" si="243"/>
        <v>#DIV/0!</v>
      </c>
      <c r="AD110" s="216" t="e">
        <f t="shared" ref="AD110:AH110" si="244">(AD102+AD71*$C15+AD70)/(AD70+AD71*$C15)</f>
        <v>#DIV/0!</v>
      </c>
      <c r="AE110" s="216" t="e">
        <f t="shared" si="244"/>
        <v>#DIV/0!</v>
      </c>
      <c r="AF110" s="216" t="e">
        <f t="shared" si="244"/>
        <v>#DIV/0!</v>
      </c>
      <c r="AG110" s="216" t="e">
        <f t="shared" si="244"/>
        <v>#DIV/0!</v>
      </c>
      <c r="AH110" s="216" t="e">
        <f t="shared" si="244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1.6657051524575277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C112" si="245">(C102+C71*$C16+C70)/(C70+C71*$C16)</f>
        <v>#DIV/0!</v>
      </c>
      <c r="D112" s="216">
        <f t="shared" si="245"/>
        <v>2.0688573218017678</v>
      </c>
      <c r="E112" s="216">
        <f t="shared" si="245"/>
        <v>1.9809547162653234</v>
      </c>
      <c r="F112" s="216">
        <f t="shared" si="245"/>
        <v>1.385019803443194</v>
      </c>
      <c r="G112" s="216">
        <f t="shared" si="245"/>
        <v>1.2928876485427043</v>
      </c>
      <c r="H112" s="216">
        <f t="shared" si="245"/>
        <v>1.2596295624604135</v>
      </c>
      <c r="I112" s="216">
        <f t="shared" si="245"/>
        <v>1.2458027918851717</v>
      </c>
      <c r="J112" s="216">
        <f t="shared" si="245"/>
        <v>1.2418624196338153</v>
      </c>
      <c r="K112" s="216">
        <f t="shared" si="245"/>
        <v>1.2899868726613726</v>
      </c>
      <c r="L112" s="216">
        <f t="shared" si="245"/>
        <v>1.4185943372895315</v>
      </c>
      <c r="M112" s="216">
        <f t="shared" si="245"/>
        <v>1.6232347023645126</v>
      </c>
      <c r="N112" s="216">
        <f t="shared" si="245"/>
        <v>2.0169416361873913</v>
      </c>
      <c r="O112" s="216">
        <f t="shared" si="245"/>
        <v>3.1646900169551349</v>
      </c>
      <c r="P112" s="216" t="e">
        <f t="shared" si="245"/>
        <v>#DIV/0!</v>
      </c>
      <c r="Q112" s="216" t="e">
        <f t="shared" si="245"/>
        <v>#DIV/0!</v>
      </c>
      <c r="R112" s="216" t="e">
        <f t="shared" si="245"/>
        <v>#DIV/0!</v>
      </c>
      <c r="S112" s="216" t="e">
        <f t="shared" si="245"/>
        <v>#DIV/0!</v>
      </c>
      <c r="T112" s="216" t="e">
        <f t="shared" si="245"/>
        <v>#DIV/0!</v>
      </c>
      <c r="U112" s="216" t="e">
        <f t="shared" si="245"/>
        <v>#DIV/0!</v>
      </c>
      <c r="V112" s="216" t="e">
        <f t="shared" si="245"/>
        <v>#DIV/0!</v>
      </c>
      <c r="W112" s="216" t="e">
        <f t="shared" si="245"/>
        <v>#DIV/0!</v>
      </c>
      <c r="X112" s="216" t="e">
        <f t="shared" si="245"/>
        <v>#DIV/0!</v>
      </c>
      <c r="Y112" s="216" t="e">
        <f t="shared" si="245"/>
        <v>#DIV/0!</v>
      </c>
      <c r="Z112" s="216" t="e">
        <f t="shared" si="245"/>
        <v>#DIV/0!</v>
      </c>
      <c r="AA112" s="216" t="e">
        <f t="shared" si="245"/>
        <v>#DIV/0!</v>
      </c>
      <c r="AB112" s="216" t="e">
        <f t="shared" si="245"/>
        <v>#DIV/0!</v>
      </c>
      <c r="AC112" s="216" t="e">
        <f t="shared" si="245"/>
        <v>#DIV/0!</v>
      </c>
      <c r="AD112" s="216" t="e">
        <f t="shared" ref="AD112:AH112" si="246">(AD102+AD71*$C16+AD70)/(AD70+AD71*$C16)</f>
        <v>#DIV/0!</v>
      </c>
      <c r="AE112" s="216" t="e">
        <f t="shared" si="246"/>
        <v>#DIV/0!</v>
      </c>
      <c r="AF112" s="216" t="e">
        <f t="shared" si="246"/>
        <v>#DIV/0!</v>
      </c>
      <c r="AG112" s="216" t="e">
        <f t="shared" si="246"/>
        <v>#DIV/0!</v>
      </c>
      <c r="AH112" s="216" t="e">
        <f t="shared" si="246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1.6657051524575277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40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6" t="s">
        <v>3</v>
      </c>
      <c r="G1" s="266" t="s">
        <v>4</v>
      </c>
      <c r="H1" s="266" t="s">
        <v>5</v>
      </c>
      <c r="I1" s="266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8">
        <v>0.1</v>
      </c>
      <c r="C3" s="269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9.5000000000000001E-2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0.90500000000000003</v>
      </c>
      <c r="E8" s="49">
        <f t="shared" ref="E8:AH8" si="0">1*((1-$B$6)^E7)</f>
        <v>0.819025</v>
      </c>
      <c r="F8" s="49">
        <f t="shared" si="0"/>
        <v>0.74121762499999999</v>
      </c>
      <c r="G8" s="49">
        <f t="shared" si="0"/>
        <v>0.67080195062500003</v>
      </c>
      <c r="H8" s="49">
        <f t="shared" si="0"/>
        <v>0.60707576531562502</v>
      </c>
      <c r="I8" s="49">
        <f t="shared" si="0"/>
        <v>0.54940356761064069</v>
      </c>
      <c r="J8" s="49">
        <f t="shared" si="0"/>
        <v>0.49721022868762976</v>
      </c>
      <c r="K8" s="49">
        <f t="shared" si="0"/>
        <v>0.449975256962305</v>
      </c>
      <c r="L8" s="49">
        <f t="shared" si="0"/>
        <v>0.40722760755088605</v>
      </c>
      <c r="M8" s="49">
        <f t="shared" si="0"/>
        <v>0.36854098483355185</v>
      </c>
      <c r="N8" s="49">
        <f t="shared" si="0"/>
        <v>0.33352959127436443</v>
      </c>
      <c r="O8" s="49">
        <f t="shared" si="0"/>
        <v>0.30184428010329983</v>
      </c>
      <c r="P8" s="49">
        <f t="shared" si="0"/>
        <v>0.27316907349348635</v>
      </c>
      <c r="Q8" s="49">
        <f t="shared" si="0"/>
        <v>0.24721801151160516</v>
      </c>
      <c r="R8" s="49">
        <f t="shared" si="0"/>
        <v>0.22373230041800263</v>
      </c>
      <c r="S8" s="49">
        <f t="shared" si="0"/>
        <v>0.20247773187829241</v>
      </c>
      <c r="T8" s="49">
        <f t="shared" si="0"/>
        <v>0.18324234734985465</v>
      </c>
      <c r="U8" s="49">
        <f t="shared" si="0"/>
        <v>0.16583432435161843</v>
      </c>
      <c r="V8" s="49">
        <f t="shared" si="0"/>
        <v>0.15008006353821468</v>
      </c>
      <c r="W8" s="49">
        <f t="shared" si="0"/>
        <v>0.1358224575020843</v>
      </c>
      <c r="X8" s="49">
        <f t="shared" si="0"/>
        <v>0.12291932403938628</v>
      </c>
      <c r="Y8" s="49">
        <f t="shared" si="0"/>
        <v>0.1112419882556446</v>
      </c>
      <c r="Z8" s="49">
        <f t="shared" si="0"/>
        <v>0.10067399937135835</v>
      </c>
      <c r="AA8" s="49">
        <f t="shared" si="0"/>
        <v>9.1109969431079324E-2</v>
      </c>
      <c r="AB8" s="49">
        <f t="shared" si="0"/>
        <v>8.245452233512679E-2</v>
      </c>
      <c r="AC8" s="49">
        <f t="shared" si="0"/>
        <v>7.462134271328974E-2</v>
      </c>
      <c r="AD8" s="49">
        <f t="shared" si="0"/>
        <v>6.7532315155527212E-2</v>
      </c>
      <c r="AE8" s="49">
        <f t="shared" si="0"/>
        <v>6.1116745215752132E-2</v>
      </c>
      <c r="AF8" s="49">
        <f t="shared" si="0"/>
        <v>5.5310654420255678E-2</v>
      </c>
      <c r="AG8" s="49">
        <f t="shared" si="0"/>
        <v>5.0056142250331392E-2</v>
      </c>
      <c r="AH8" s="49">
        <f t="shared" si="0"/>
        <v>4.5300808736549902E-2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2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2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9">
        <v>9.5000000000000001E-2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9">
        <v>9.5000000000000001E-2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9">
        <v>9.5000000000000001E-2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3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6">
        <v>2</v>
      </c>
      <c r="F21" s="46">
        <v>3</v>
      </c>
      <c r="G21" s="266">
        <v>4</v>
      </c>
      <c r="H21" s="46">
        <v>5</v>
      </c>
      <c r="I21" s="266">
        <v>6</v>
      </c>
      <c r="J21" s="46">
        <v>7</v>
      </c>
      <c r="K21" s="266">
        <v>8</v>
      </c>
      <c r="L21" s="46">
        <v>9</v>
      </c>
      <c r="M21" s="266">
        <v>10</v>
      </c>
      <c r="N21" s="46">
        <v>11</v>
      </c>
      <c r="O21" s="266">
        <v>12</v>
      </c>
      <c r="P21" s="46">
        <v>13</v>
      </c>
      <c r="Q21" s="266">
        <v>14</v>
      </c>
      <c r="R21" s="46">
        <v>15</v>
      </c>
      <c r="S21" s="266">
        <v>16</v>
      </c>
      <c r="T21" s="46">
        <v>17</v>
      </c>
      <c r="U21" s="266">
        <v>18</v>
      </c>
      <c r="V21" s="46">
        <v>19</v>
      </c>
      <c r="W21" s="266">
        <v>20</v>
      </c>
      <c r="X21" s="46">
        <v>21</v>
      </c>
      <c r="Y21" s="266">
        <v>22</v>
      </c>
      <c r="Z21" s="46">
        <v>23</v>
      </c>
      <c r="AA21" s="266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277294.94425265782</v>
      </c>
      <c r="E34" s="116">
        <f t="shared" ref="E34:AH34" si="9">E37-E38</f>
        <v>529381.25720961927</v>
      </c>
      <c r="F34" s="116">
        <f t="shared" si="9"/>
        <v>758550.63262503908</v>
      </c>
      <c r="G34" s="116">
        <f t="shared" si="9"/>
        <v>966886.42845723871</v>
      </c>
      <c r="H34" s="116">
        <f t="shared" si="9"/>
        <v>1156282.6064865112</v>
      </c>
      <c r="I34" s="116">
        <f t="shared" si="9"/>
        <v>1328460.9501494863</v>
      </c>
      <c r="J34" s="116">
        <f t="shared" si="9"/>
        <v>1328460.9501494863</v>
      </c>
      <c r="K34" s="116">
        <f t="shared" si="9"/>
        <v>1328460.9501494863</v>
      </c>
      <c r="L34" s="116">
        <f t="shared" si="9"/>
        <v>1328460.9501494863</v>
      </c>
      <c r="M34" s="116">
        <f t="shared" si="9"/>
        <v>1328460.9501494863</v>
      </c>
      <c r="N34" s="116">
        <f t="shared" si="9"/>
        <v>1328460.9501494863</v>
      </c>
      <c r="O34" s="116">
        <f t="shared" si="9"/>
        <v>1328460.9501494863</v>
      </c>
      <c r="P34" s="116">
        <f t="shared" si="9"/>
        <v>1328460.9501494863</v>
      </c>
      <c r="Q34" s="116">
        <f t="shared" si="9"/>
        <v>1328460.9501494863</v>
      </c>
      <c r="R34" s="116">
        <f t="shared" si="9"/>
        <v>1328460.9501494863</v>
      </c>
      <c r="S34" s="116">
        <f t="shared" si="9"/>
        <v>1328460.9501494863</v>
      </c>
      <c r="T34" s="116">
        <f t="shared" si="9"/>
        <v>1328460.9501494863</v>
      </c>
      <c r="U34" s="116">
        <f t="shared" si="9"/>
        <v>1328460.9501494863</v>
      </c>
      <c r="V34" s="116">
        <f t="shared" si="9"/>
        <v>1328460.9501494863</v>
      </c>
      <c r="W34" s="116">
        <f t="shared" si="9"/>
        <v>1328460.9501494863</v>
      </c>
      <c r="X34" s="116">
        <f t="shared" si="9"/>
        <v>1328460.9501494863</v>
      </c>
      <c r="Y34" s="116">
        <f t="shared" si="9"/>
        <v>1328460.9501494863</v>
      </c>
      <c r="Z34" s="116">
        <f t="shared" si="9"/>
        <v>1328460.9501494863</v>
      </c>
      <c r="AA34" s="116">
        <f t="shared" si="9"/>
        <v>1328460.9501494863</v>
      </c>
      <c r="AB34" s="116">
        <f t="shared" si="9"/>
        <v>1328460.9501494863</v>
      </c>
      <c r="AC34" s="116">
        <f t="shared" si="9"/>
        <v>1328460.9501494863</v>
      </c>
      <c r="AD34" s="116">
        <f t="shared" si="9"/>
        <v>1051166.0058968284</v>
      </c>
      <c r="AE34" s="116">
        <f t="shared" si="9"/>
        <v>799079.69293986692</v>
      </c>
      <c r="AF34" s="116">
        <f t="shared" si="9"/>
        <v>569910.31752444711</v>
      </c>
      <c r="AG34" s="116">
        <f t="shared" si="9"/>
        <v>361574.52169224748</v>
      </c>
      <c r="AH34" s="116">
        <f t="shared" si="9"/>
        <v>172178.34366297506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C28*Interventions!$F$13</f>
        <v>424728.99751507991</v>
      </c>
      <c r="E37" s="42">
        <f>D28*Interventions!$F$13</f>
        <v>810846.26798333426</v>
      </c>
      <c r="F37" s="42">
        <f>E28*Interventions!$F$13</f>
        <v>1161861.9684090202</v>
      </c>
      <c r="G37" s="42">
        <f>F28*Interventions!$F$13</f>
        <v>1480967.1506141892</v>
      </c>
      <c r="H37" s="42">
        <f>G28*Interventions!$F$13</f>
        <v>1771062.7708007065</v>
      </c>
      <c r="I37" s="42">
        <f>H28*Interventions!$F$13</f>
        <v>2034786.0618793585</v>
      </c>
      <c r="J37" s="42">
        <f>I28*Interventions!$F$13</f>
        <v>2034786.0618793585</v>
      </c>
      <c r="K37" s="42">
        <f>J28*Interventions!$F$13</f>
        <v>2034786.0618793585</v>
      </c>
      <c r="L37" s="42">
        <f>K28*Interventions!$F$13</f>
        <v>2034786.0618793585</v>
      </c>
      <c r="M37" s="42">
        <f>L28*Interventions!$F$13</f>
        <v>2034786.0618793585</v>
      </c>
      <c r="N37" s="42">
        <f>M28*Interventions!$F$13</f>
        <v>2034786.0618793585</v>
      </c>
      <c r="O37" s="42">
        <f>N28*Interventions!$F$13</f>
        <v>2034786.0618793585</v>
      </c>
      <c r="P37" s="42">
        <f>O28*Interventions!$F$13</f>
        <v>2034786.0618793585</v>
      </c>
      <c r="Q37" s="42">
        <f>P28*Interventions!$F$13</f>
        <v>2034786.0618793585</v>
      </c>
      <c r="R37" s="42">
        <f>Q28*Interventions!$F$13</f>
        <v>2034786.0618793585</v>
      </c>
      <c r="S37" s="42">
        <f>R28*Interventions!$F$13</f>
        <v>2034786.0618793585</v>
      </c>
      <c r="T37" s="42">
        <f>S28*Interventions!$F$13</f>
        <v>2034786.0618793585</v>
      </c>
      <c r="U37" s="42">
        <f>T28*Interventions!$F$13</f>
        <v>2034786.0618793585</v>
      </c>
      <c r="V37" s="42">
        <f>U28*Interventions!$F$13</f>
        <v>2034786.0618793585</v>
      </c>
      <c r="W37" s="42">
        <f>V28*Interventions!$F$13</f>
        <v>2034786.0618793585</v>
      </c>
      <c r="X37" s="42">
        <f>W28*Interventions!$F$13</f>
        <v>2034786.0618793585</v>
      </c>
      <c r="Y37" s="42">
        <f>X28*Interventions!$F$13</f>
        <v>2034786.0618793585</v>
      </c>
      <c r="Z37" s="42">
        <f>Y28*Interventions!$F$13</f>
        <v>2034786.0618793585</v>
      </c>
      <c r="AA37" s="42">
        <f>Z28*Interventions!$F$13</f>
        <v>2034786.0618793585</v>
      </c>
      <c r="AB37" s="42">
        <f>AA28*Interventions!$F$13</f>
        <v>2034786.0618793585</v>
      </c>
      <c r="AC37" s="42">
        <f>AB28*Interventions!$F$13</f>
        <v>2034786.0618793585</v>
      </c>
      <c r="AD37" s="42">
        <f>AC28*Interventions!$F$13</f>
        <v>1610057.0643642787</v>
      </c>
      <c r="AE37" s="42">
        <f>AD28*Interventions!$F$13</f>
        <v>1223939.7938960243</v>
      </c>
      <c r="AF37" s="42">
        <f>AE28*Interventions!$F$13</f>
        <v>872924.09347033838</v>
      </c>
      <c r="AG37" s="42">
        <f>AF28*Interventions!$F$13</f>
        <v>553818.91126516939</v>
      </c>
      <c r="AH37" s="42">
        <f>AG28*Interventions!$F$13</f>
        <v>263723.2910786522</v>
      </c>
    </row>
    <row r="38" spans="1:34" x14ac:dyDescent="0.25">
      <c r="A38" s="242" t="s">
        <v>36</v>
      </c>
      <c r="B38" s="28" t="s">
        <v>37</v>
      </c>
      <c r="C38" s="28"/>
      <c r="D38" s="42">
        <f>C28*Interventions!$F$14</f>
        <v>147434.05326242212</v>
      </c>
      <c r="E38" s="42">
        <f>D28*Interventions!$F$14</f>
        <v>281465.01077371492</v>
      </c>
      <c r="F38" s="42">
        <f>E28*Interventions!$F$14</f>
        <v>403311.33578398114</v>
      </c>
      <c r="G38" s="42">
        <f>F28*Interventions!$F$14</f>
        <v>514080.72215695045</v>
      </c>
      <c r="H38" s="42">
        <f>G28*Interventions!$F$14</f>
        <v>614780.16431419528</v>
      </c>
      <c r="I38" s="42">
        <f>H28*Interventions!$F$14</f>
        <v>706325.1117298723</v>
      </c>
      <c r="J38" s="42">
        <f>I28*Interventions!$F$14</f>
        <v>706325.1117298723</v>
      </c>
      <c r="K38" s="42">
        <f>J28*Interventions!$F$14</f>
        <v>706325.1117298723</v>
      </c>
      <c r="L38" s="42">
        <f>K28*Interventions!$F$14</f>
        <v>706325.1117298723</v>
      </c>
      <c r="M38" s="42">
        <f>L28*Interventions!$F$14</f>
        <v>706325.1117298723</v>
      </c>
      <c r="N38" s="42">
        <f>M28*Interventions!$F$14</f>
        <v>706325.1117298723</v>
      </c>
      <c r="O38" s="42">
        <f>N28*Interventions!$F$14</f>
        <v>706325.1117298723</v>
      </c>
      <c r="P38" s="42">
        <f>O28*Interventions!$F$14</f>
        <v>706325.1117298723</v>
      </c>
      <c r="Q38" s="42">
        <f>P28*Interventions!$F$14</f>
        <v>706325.1117298723</v>
      </c>
      <c r="R38" s="42">
        <f>Q28*Interventions!$F$14</f>
        <v>706325.1117298723</v>
      </c>
      <c r="S38" s="42">
        <f>R28*Interventions!$F$14</f>
        <v>706325.1117298723</v>
      </c>
      <c r="T38" s="42">
        <f>S28*Interventions!$F$14</f>
        <v>706325.1117298723</v>
      </c>
      <c r="U38" s="42">
        <f>T28*Interventions!$F$14</f>
        <v>706325.1117298723</v>
      </c>
      <c r="V38" s="42">
        <f>U28*Interventions!$F$14</f>
        <v>706325.1117298723</v>
      </c>
      <c r="W38" s="42">
        <f>V28*Interventions!$F$14</f>
        <v>706325.1117298723</v>
      </c>
      <c r="X38" s="42">
        <f>W28*Interventions!$F$14</f>
        <v>706325.1117298723</v>
      </c>
      <c r="Y38" s="42">
        <f>X28*Interventions!$F$14</f>
        <v>706325.1117298723</v>
      </c>
      <c r="Z38" s="42">
        <f>Y28*Interventions!$F$14</f>
        <v>706325.1117298723</v>
      </c>
      <c r="AA38" s="42">
        <f>Z28*Interventions!$F$14</f>
        <v>706325.1117298723</v>
      </c>
      <c r="AB38" s="42">
        <f>AA28*Interventions!$F$14</f>
        <v>706325.1117298723</v>
      </c>
      <c r="AC38" s="42">
        <f>AB28*Interventions!$F$14</f>
        <v>706325.1117298723</v>
      </c>
      <c r="AD38" s="42">
        <f>AC28*Interventions!$F$14</f>
        <v>558891.05846745032</v>
      </c>
      <c r="AE38" s="42">
        <f>AD28*Interventions!$F$14</f>
        <v>424860.10095615743</v>
      </c>
      <c r="AF38" s="42">
        <f>AE28*Interventions!$F$14</f>
        <v>303013.77594589122</v>
      </c>
      <c r="AG38" s="42">
        <f>AF28*Interventions!$F$14</f>
        <v>192244.38957292194</v>
      </c>
      <c r="AH38" s="42">
        <f>AG28*Interventions!$F$14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450731.57583657932</v>
      </c>
      <c r="E40" s="116">
        <f t="shared" si="10"/>
        <v>861736.25712252734</v>
      </c>
      <c r="F40" s="116">
        <f t="shared" si="10"/>
        <v>1236616.2549940022</v>
      </c>
      <c r="G40" s="116">
        <f t="shared" si="10"/>
        <v>1578648.8379778485</v>
      </c>
      <c r="H40" s="116">
        <f t="shared" si="10"/>
        <v>1890815.7470355709</v>
      </c>
      <c r="I40" s="116">
        <f t="shared" si="10"/>
        <v>2175829.9462328944</v>
      </c>
      <c r="J40" s="116">
        <f t="shared" si="10"/>
        <v>2179375.2936721984</v>
      </c>
      <c r="K40" s="116">
        <f t="shared" si="10"/>
        <v>2183009.2747974847</v>
      </c>
      <c r="L40" s="116">
        <f t="shared" si="10"/>
        <v>2186734.1054509035</v>
      </c>
      <c r="M40" s="116">
        <f t="shared" si="10"/>
        <v>2190552.0568706575</v>
      </c>
      <c r="N40" s="116">
        <f t="shared" si="10"/>
        <v>2194465.4570759055</v>
      </c>
      <c r="O40" s="116">
        <f t="shared" si="10"/>
        <v>2198476.6922862846</v>
      </c>
      <c r="P40" s="116">
        <f t="shared" si="10"/>
        <v>2202588.2083769236</v>
      </c>
      <c r="Q40" s="116">
        <f t="shared" si="10"/>
        <v>2206802.5123698283</v>
      </c>
      <c r="R40" s="116">
        <f t="shared" si="10"/>
        <v>2211122.1739625554</v>
      </c>
      <c r="S40" s="116">
        <f t="shared" si="10"/>
        <v>2215549.8270951007</v>
      </c>
      <c r="T40" s="116">
        <f t="shared" si="10"/>
        <v>2220088.1715559601</v>
      </c>
      <c r="U40" s="116">
        <f t="shared" si="10"/>
        <v>2224739.9746283405</v>
      </c>
      <c r="V40" s="116">
        <f t="shared" si="10"/>
        <v>2229508.0727775306</v>
      </c>
      <c r="W40" s="116">
        <f t="shared" si="10"/>
        <v>2234395.3733804505</v>
      </c>
      <c r="X40" s="116">
        <f t="shared" si="10"/>
        <v>2239404.8564984435</v>
      </c>
      <c r="Y40" s="116">
        <f t="shared" si="10"/>
        <v>2244539.5766943861</v>
      </c>
      <c r="Z40" s="116">
        <f t="shared" si="10"/>
        <v>2249802.6648952272</v>
      </c>
      <c r="AA40" s="116">
        <f t="shared" si="10"/>
        <v>2255197.3303010892</v>
      </c>
      <c r="AB40" s="116">
        <f t="shared" si="10"/>
        <v>2260726.8623420983</v>
      </c>
      <c r="AC40" s="116">
        <f t="shared" si="10"/>
        <v>2034016.0486607365</v>
      </c>
      <c r="AD40" s="116">
        <f t="shared" si="10"/>
        <v>1609447.7790710861</v>
      </c>
      <c r="AE40" s="116">
        <f t="shared" si="10"/>
        <v>1223476.6248986768</v>
      </c>
      <c r="AF40" s="116">
        <f t="shared" si="10"/>
        <v>872593.75746921333</v>
      </c>
      <c r="AG40" s="116">
        <f t="shared" si="10"/>
        <v>553609.33253333787</v>
      </c>
      <c r="AH40" s="116">
        <f t="shared" si="10"/>
        <v>263623.49168254196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-917323.97971897619</v>
      </c>
      <c r="E42" s="31">
        <f t="shared" si="11"/>
        <v>-506319.29843302816</v>
      </c>
      <c r="F42" s="31">
        <f t="shared" si="11"/>
        <v>-131439.30056155333</v>
      </c>
      <c r="G42" s="31">
        <f t="shared" si="11"/>
        <v>210593.28242229298</v>
      </c>
      <c r="H42" s="31">
        <f t="shared" si="11"/>
        <v>522760.1914800154</v>
      </c>
      <c r="I42" s="31">
        <f t="shared" si="11"/>
        <v>1580006.0866536871</v>
      </c>
      <c r="J42" s="31">
        <f t="shared" si="11"/>
        <v>1583551.4340929911</v>
      </c>
      <c r="K42" s="31">
        <f t="shared" si="11"/>
        <v>1587185.4152182774</v>
      </c>
      <c r="L42" s="31">
        <f t="shared" si="11"/>
        <v>1590910.2458716962</v>
      </c>
      <c r="M42" s="31">
        <f t="shared" si="11"/>
        <v>1594728.1972914501</v>
      </c>
      <c r="N42" s="31">
        <f t="shared" si="11"/>
        <v>1598641.5974966981</v>
      </c>
      <c r="O42" s="31">
        <f t="shared" si="11"/>
        <v>1602652.8327070773</v>
      </c>
      <c r="P42" s="31">
        <f t="shared" si="11"/>
        <v>1606764.3487977162</v>
      </c>
      <c r="Q42" s="31">
        <f t="shared" si="11"/>
        <v>1610978.6527906209</v>
      </c>
      <c r="R42" s="31">
        <f t="shared" si="11"/>
        <v>1615298.314383348</v>
      </c>
      <c r="S42" s="31">
        <f t="shared" si="11"/>
        <v>1619725.9675158933</v>
      </c>
      <c r="T42" s="31">
        <f t="shared" si="11"/>
        <v>1624264.3119767527</v>
      </c>
      <c r="U42" s="31">
        <f t="shared" si="11"/>
        <v>1628916.1150491331</v>
      </c>
      <c r="V42" s="31">
        <f t="shared" si="11"/>
        <v>1633684.2131983233</v>
      </c>
      <c r="W42" s="31">
        <f t="shared" si="11"/>
        <v>1638571.5138012432</v>
      </c>
      <c r="X42" s="31">
        <f t="shared" si="11"/>
        <v>1643580.9969192361</v>
      </c>
      <c r="Y42" s="31">
        <f t="shared" si="11"/>
        <v>1648715.7171151787</v>
      </c>
      <c r="Z42" s="31">
        <f t="shared" si="11"/>
        <v>1653978.8053160198</v>
      </c>
      <c r="AA42" s="31">
        <f t="shared" si="11"/>
        <v>1659373.4707218818</v>
      </c>
      <c r="AB42" s="31">
        <f t="shared" si="11"/>
        <v>1664903.0027628909</v>
      </c>
      <c r="AC42" s="31">
        <f t="shared" si="11"/>
        <v>1438192.1890815292</v>
      </c>
      <c r="AD42" s="31">
        <f t="shared" si="11"/>
        <v>1137992.6063605656</v>
      </c>
      <c r="AE42" s="31">
        <f t="shared" si="11"/>
        <v>865083.89479605341</v>
      </c>
      <c r="AF42" s="31">
        <f t="shared" si="11"/>
        <v>616985.06610104197</v>
      </c>
      <c r="AG42" s="31">
        <f t="shared" si="11"/>
        <v>391440.67637830466</v>
      </c>
      <c r="AH42" s="31">
        <f t="shared" si="11"/>
        <v>186400.32208490709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-1090760.6113028978</v>
      </c>
      <c r="E43" s="31">
        <f t="shared" si="12"/>
        <v>-838674.29834593623</v>
      </c>
      <c r="F43" s="31">
        <f t="shared" si="12"/>
        <v>-609504.92293051642</v>
      </c>
      <c r="G43" s="31">
        <f t="shared" si="12"/>
        <v>-401169.12709831679</v>
      </c>
      <c r="H43" s="31">
        <f t="shared" si="12"/>
        <v>-211772.94906904432</v>
      </c>
      <c r="I43" s="31">
        <f t="shared" si="12"/>
        <v>732637.09057027893</v>
      </c>
      <c r="J43" s="31">
        <f t="shared" si="12"/>
        <v>732637.09057027893</v>
      </c>
      <c r="K43" s="31">
        <f t="shared" si="12"/>
        <v>732637.09057027893</v>
      </c>
      <c r="L43" s="31">
        <f t="shared" si="12"/>
        <v>732637.09057027893</v>
      </c>
      <c r="M43" s="31">
        <f t="shared" si="12"/>
        <v>732637.09057027893</v>
      </c>
      <c r="N43" s="31">
        <f t="shared" si="12"/>
        <v>732637.09057027893</v>
      </c>
      <c r="O43" s="31">
        <f t="shared" si="12"/>
        <v>732637.09057027893</v>
      </c>
      <c r="P43" s="31">
        <f t="shared" si="12"/>
        <v>732637.09057027893</v>
      </c>
      <c r="Q43" s="31">
        <f t="shared" si="12"/>
        <v>732637.09057027893</v>
      </c>
      <c r="R43" s="31">
        <f t="shared" si="12"/>
        <v>732637.09057027893</v>
      </c>
      <c r="S43" s="31">
        <f t="shared" si="12"/>
        <v>732637.09057027893</v>
      </c>
      <c r="T43" s="31">
        <f t="shared" si="12"/>
        <v>732637.09057027893</v>
      </c>
      <c r="U43" s="31">
        <f t="shared" si="12"/>
        <v>732637.09057027893</v>
      </c>
      <c r="V43" s="31">
        <f t="shared" si="12"/>
        <v>732637.09057027893</v>
      </c>
      <c r="W43" s="31">
        <f t="shared" si="12"/>
        <v>732637.09057027893</v>
      </c>
      <c r="X43" s="31">
        <f t="shared" si="12"/>
        <v>732637.09057027893</v>
      </c>
      <c r="Y43" s="31">
        <f t="shared" si="12"/>
        <v>732637.09057027893</v>
      </c>
      <c r="Z43" s="31">
        <f t="shared" si="12"/>
        <v>732637.09057027893</v>
      </c>
      <c r="AA43" s="31">
        <f t="shared" si="12"/>
        <v>732637.09057027893</v>
      </c>
      <c r="AB43" s="31">
        <f t="shared" si="12"/>
        <v>732637.09057027893</v>
      </c>
      <c r="AC43" s="31">
        <f t="shared" si="12"/>
        <v>732637.09057027893</v>
      </c>
      <c r="AD43" s="31">
        <f t="shared" si="12"/>
        <v>579710.83318630792</v>
      </c>
      <c r="AE43" s="31">
        <f t="shared" si="12"/>
        <v>440686.96283724357</v>
      </c>
      <c r="AF43" s="31">
        <f t="shared" si="12"/>
        <v>314301.62615627574</v>
      </c>
      <c r="AG43" s="31">
        <f t="shared" si="12"/>
        <v>199405.86553721427</v>
      </c>
      <c r="AH43" s="31">
        <f t="shared" si="12"/>
        <v>94955.174065340179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1238090.2777777778</v>
      </c>
      <c r="E45" s="31">
        <f t="shared" si="13"/>
        <v>1120471.7013888888</v>
      </c>
      <c r="F45" s="31">
        <f t="shared" si="13"/>
        <v>1014026.8897569444</v>
      </c>
      <c r="G45" s="31">
        <f t="shared" si="13"/>
        <v>917694.33523003478</v>
      </c>
      <c r="H45" s="31">
        <f t="shared" si="13"/>
        <v>830513.3733831814</v>
      </c>
      <c r="I45" s="31">
        <f t="shared" si="13"/>
        <v>327347.75412035792</v>
      </c>
      <c r="J45" s="31">
        <f t="shared" si="13"/>
        <v>296249.71747892391</v>
      </c>
      <c r="K45" s="31">
        <f t="shared" si="13"/>
        <v>268105.99431842618</v>
      </c>
      <c r="L45" s="31">
        <f t="shared" si="13"/>
        <v>242635.92485817571</v>
      </c>
      <c r="M45" s="31">
        <f t="shared" si="13"/>
        <v>219585.511996649</v>
      </c>
      <c r="N45" s="31">
        <f t="shared" si="13"/>
        <v>198724.88835696733</v>
      </c>
      <c r="O45" s="31">
        <f t="shared" si="13"/>
        <v>179846.02396305546</v>
      </c>
      <c r="P45" s="31">
        <f t="shared" si="13"/>
        <v>162760.65168656519</v>
      </c>
      <c r="Q45" s="31">
        <f t="shared" si="13"/>
        <v>147298.3897763415</v>
      </c>
      <c r="R45" s="31">
        <f t="shared" si="13"/>
        <v>133305.04274758903</v>
      </c>
      <c r="S45" s="31">
        <f t="shared" si="13"/>
        <v>120641.0636865681</v>
      </c>
      <c r="T45" s="31">
        <f t="shared" si="13"/>
        <v>109180.16263634413</v>
      </c>
      <c r="U45" s="31">
        <f t="shared" si="13"/>
        <v>98808.047185891439</v>
      </c>
      <c r="V45" s="31">
        <f t="shared" si="13"/>
        <v>89421.282703231744</v>
      </c>
      <c r="W45" s="31">
        <f t="shared" si="13"/>
        <v>80926.260846424731</v>
      </c>
      <c r="X45" s="31">
        <f t="shared" si="13"/>
        <v>73238.266066014388</v>
      </c>
      <c r="Y45" s="31">
        <f t="shared" si="13"/>
        <v>66280.630789743023</v>
      </c>
      <c r="Z45" s="31">
        <f t="shared" si="13"/>
        <v>59983.970864717427</v>
      </c>
      <c r="AA45" s="31">
        <f t="shared" si="13"/>
        <v>54285.493632569283</v>
      </c>
      <c r="AB45" s="31">
        <f t="shared" si="13"/>
        <v>49128.371737475201</v>
      </c>
      <c r="AC45" s="31">
        <f t="shared" si="13"/>
        <v>44461.176422415054</v>
      </c>
      <c r="AD45" s="31">
        <f t="shared" si="13"/>
        <v>31838.459305190383</v>
      </c>
      <c r="AE45" s="31">
        <f t="shared" si="13"/>
        <v>21903.79717285985</v>
      </c>
      <c r="AF45" s="31">
        <f t="shared" si="13"/>
        <v>14137.883995078717</v>
      </c>
      <c r="AG45" s="31">
        <f t="shared" si="13"/>
        <v>8117.5373210414218</v>
      </c>
      <c r="AH45" s="31">
        <f t="shared" si="13"/>
        <v>3498.2720359726131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250951.92454865534</v>
      </c>
      <c r="E46" s="31">
        <f t="shared" si="14"/>
        <v>433576.4841861084</v>
      </c>
      <c r="F46" s="31">
        <f t="shared" si="14"/>
        <v>562251.09835657896</v>
      </c>
      <c r="G46" s="31">
        <f t="shared" si="14"/>
        <v>648589.3022419553</v>
      </c>
      <c r="H46" s="31">
        <f t="shared" si="14"/>
        <v>701951.14825394447</v>
      </c>
      <c r="I46" s="31">
        <f t="shared" si="14"/>
        <v>729861.1854435493</v>
      </c>
      <c r="J46" s="31">
        <f t="shared" si="14"/>
        <v>660524.37282641197</v>
      </c>
      <c r="K46" s="31">
        <f t="shared" si="14"/>
        <v>597774.5574079029</v>
      </c>
      <c r="L46" s="31">
        <f t="shared" si="14"/>
        <v>540985.97445415216</v>
      </c>
      <c r="M46" s="31">
        <f t="shared" si="14"/>
        <v>489592.30688100774</v>
      </c>
      <c r="N46" s="31">
        <f t="shared" si="14"/>
        <v>443081.03772731201</v>
      </c>
      <c r="O46" s="31">
        <f t="shared" si="14"/>
        <v>400988.33914321737</v>
      </c>
      <c r="P46" s="31">
        <f t="shared" si="14"/>
        <v>362894.44692461175</v>
      </c>
      <c r="Q46" s="31">
        <f t="shared" si="14"/>
        <v>328419.47446677362</v>
      </c>
      <c r="R46" s="31">
        <f t="shared" si="14"/>
        <v>297219.62439243007</v>
      </c>
      <c r="S46" s="31">
        <f t="shared" si="14"/>
        <v>268983.76007514924</v>
      </c>
      <c r="T46" s="31">
        <f t="shared" si="14"/>
        <v>243430.3028680101</v>
      </c>
      <c r="U46" s="31">
        <f t="shared" si="14"/>
        <v>220304.42409554913</v>
      </c>
      <c r="V46" s="31">
        <f t="shared" si="14"/>
        <v>199375.50380647194</v>
      </c>
      <c r="W46" s="31">
        <f t="shared" si="14"/>
        <v>180434.83094485712</v>
      </c>
      <c r="X46" s="31">
        <f t="shared" si="14"/>
        <v>163293.5220050957</v>
      </c>
      <c r="Y46" s="31">
        <f t="shared" si="14"/>
        <v>147780.63741461161</v>
      </c>
      <c r="Z46" s="31">
        <f t="shared" si="14"/>
        <v>133741.47686022348</v>
      </c>
      <c r="AA46" s="31">
        <f t="shared" si="14"/>
        <v>121036.0365585023</v>
      </c>
      <c r="AB46" s="31">
        <f t="shared" si="14"/>
        <v>109537.61308544458</v>
      </c>
      <c r="AC46" s="31">
        <f t="shared" si="14"/>
        <v>99131.539842327329</v>
      </c>
      <c r="AD46" s="31">
        <f t="shared" si="14"/>
        <v>70987.673991001386</v>
      </c>
      <c r="AE46" s="31">
        <f t="shared" si="14"/>
        <v>48837.150000487294</v>
      </c>
      <c r="AF46" s="31">
        <f t="shared" si="14"/>
        <v>31522.112623132878</v>
      </c>
      <c r="AG46" s="31">
        <f t="shared" si="14"/>
        <v>18099.025691922674</v>
      </c>
      <c r="AH46" s="31">
        <f t="shared" si="14"/>
        <v>7799.818214852392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-813701.72164520086</v>
      </c>
      <c r="E48" s="31">
        <f>E47+E46-E45</f>
        <v>-354540.21728987223</v>
      </c>
      <c r="F48" s="31">
        <f t="shared" ref="F48:AH48" si="16">F47+F46-F45</f>
        <v>26289.830968597555</v>
      </c>
      <c r="G48" s="31">
        <f t="shared" si="16"/>
        <v>342657.37653253041</v>
      </c>
      <c r="H48" s="31">
        <f t="shared" si="16"/>
        <v>605970.91541982279</v>
      </c>
      <c r="I48" s="31">
        <f t="shared" si="16"/>
        <v>1249882.4274065993</v>
      </c>
      <c r="J48" s="31">
        <f t="shared" si="16"/>
        <v>1215188.9988702</v>
      </c>
      <c r="K48" s="31">
        <f t="shared" si="16"/>
        <v>1184216.8877374753</v>
      </c>
      <c r="L48" s="31">
        <f t="shared" si="16"/>
        <v>1156623.2048973935</v>
      </c>
      <c r="M48" s="31">
        <f t="shared" si="16"/>
        <v>1132097.9016055299</v>
      </c>
      <c r="N48" s="31">
        <f t="shared" si="16"/>
        <v>1110360.6562967638</v>
      </c>
      <c r="O48" s="31">
        <f t="shared" si="16"/>
        <v>1091158.0573169603</v>
      </c>
      <c r="P48" s="31">
        <f t="shared" si="16"/>
        <v>1074261.0534654837</v>
      </c>
      <c r="Q48" s="31">
        <f t="shared" si="16"/>
        <v>1059462.6469107741</v>
      </c>
      <c r="R48" s="31">
        <f t="shared" si="16"/>
        <v>1046575.8054579101</v>
      </c>
      <c r="S48" s="31">
        <f t="shared" si="16"/>
        <v>1035431.5733341959</v>
      </c>
      <c r="T48" s="31">
        <f t="shared" si="16"/>
        <v>1025877.3616381397</v>
      </c>
      <c r="U48" s="31">
        <f t="shared" si="16"/>
        <v>1017775.4013885119</v>
      </c>
      <c r="V48" s="31">
        <f t="shared" si="16"/>
        <v>1011001.3437312844</v>
      </c>
      <c r="W48" s="31">
        <f t="shared" si="16"/>
        <v>1005442.9933293966</v>
      </c>
      <c r="X48" s="31">
        <f t="shared" si="16"/>
        <v>1000999.1622880382</v>
      </c>
      <c r="Y48" s="31">
        <f t="shared" si="16"/>
        <v>997578.63316976815</v>
      </c>
      <c r="Z48" s="31">
        <f t="shared" si="16"/>
        <v>995099.22074124706</v>
      </c>
      <c r="AA48" s="31">
        <f t="shared" si="16"/>
        <v>993486.92307753616</v>
      </c>
      <c r="AB48" s="31">
        <f t="shared" si="16"/>
        <v>992675.15354058123</v>
      </c>
      <c r="AC48" s="31">
        <f t="shared" si="16"/>
        <v>760225.46193116251</v>
      </c>
      <c r="AD48" s="31">
        <f t="shared" si="16"/>
        <v>597430.98786006856</v>
      </c>
      <c r="AE48" s="31">
        <f t="shared" si="16"/>
        <v>451330.28478643723</v>
      </c>
      <c r="AF48" s="31">
        <f t="shared" si="16"/>
        <v>320067.66857282043</v>
      </c>
      <c r="AG48" s="31">
        <f t="shared" si="16"/>
        <v>202016.29921197167</v>
      </c>
      <c r="AH48" s="31">
        <f t="shared" si="16"/>
        <v>95746.694198446683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7121239.6000130288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352068.80945241975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0.62989858388651743</v>
      </c>
      <c r="F53" s="32">
        <f t="shared" si="17"/>
        <v>0.90392254172150421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3.6765094610640561</v>
      </c>
      <c r="N53" s="32">
        <f t="shared" si="17"/>
        <v>3.6830775098964943</v>
      </c>
      <c r="O53" s="32">
        <f t="shared" si="17"/>
        <v>3.689809759949743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3.7110332834340181</v>
      </c>
      <c r="S53" s="32">
        <f t="shared" si="17"/>
        <v>3.7184644278257051</v>
      </c>
      <c r="T53" s="32">
        <f t="shared" si="17"/>
        <v>3.7260813508271853</v>
      </c>
      <c r="U53" s="32">
        <f t="shared" si="17"/>
        <v>3.7338886969037013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3.7585014773997019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3.7850067499710267</v>
      </c>
      <c r="AB53" s="32">
        <f t="shared" si="17"/>
        <v>3.7942872310261397</v>
      </c>
      <c r="AC53" s="32">
        <f t="shared" si="17"/>
        <v>3.413787507766529</v>
      </c>
      <c r="AD53" s="32">
        <f t="shared" si="17"/>
        <v>3.4137875077665285</v>
      </c>
      <c r="AE53" s="32">
        <f t="shared" si="17"/>
        <v>3.413787507766529</v>
      </c>
      <c r="AF53" s="32">
        <f t="shared" si="17"/>
        <v>3.4137875077665281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1.5955417979034467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0.34277674556519661</v>
      </c>
      <c r="E55" s="32">
        <f t="shared" si="18"/>
        <v>0.68357949883928404</v>
      </c>
      <c r="F55" s="32">
        <f t="shared" si="18"/>
        <v>1.0259261674755973</v>
      </c>
      <c r="G55" s="32">
        <f t="shared" si="18"/>
        <v>1.3733894428438831</v>
      </c>
      <c r="H55" s="32">
        <f t="shared" si="18"/>
        <v>1.7296341453856885</v>
      </c>
      <c r="I55" s="32">
        <f>(XNPV($B$14,I47,I$22)+XNPV($B$14,I46,I$22))/(XNPV($B$14,I45,I$22))</f>
        <v>4.8182098751991056</v>
      </c>
      <c r="J55" s="32">
        <f t="shared" si="18"/>
        <v>5.1019077054703095</v>
      </c>
      <c r="K55" s="32">
        <f t="shared" si="18"/>
        <v>5.4169728123683631</v>
      </c>
      <c r="L55" s="32">
        <f t="shared" si="18"/>
        <v>5.7669083033497897</v>
      </c>
      <c r="M55" s="32">
        <f t="shared" si="18"/>
        <v>6.1556129150397059</v>
      </c>
      <c r="N55" s="32">
        <f t="shared" si="18"/>
        <v>6.5874262427675143</v>
      </c>
      <c r="O55" s="32">
        <f t="shared" si="18"/>
        <v>7.0671792084828606</v>
      </c>
      <c r="P55" s="32">
        <f t="shared" si="18"/>
        <v>7.6002503819794969</v>
      </c>
      <c r="Q55" s="32">
        <f t="shared" si="18"/>
        <v>8.1926288435295636</v>
      </c>
      <c r="R55" s="32">
        <f t="shared" si="18"/>
        <v>8.8509843580305105</v>
      </c>
      <c r="S55" s="32">
        <f t="shared" si="18"/>
        <v>9.5827457226695394</v>
      </c>
      <c r="T55" s="32">
        <f t="shared" si="18"/>
        <v>10.396188253127253</v>
      </c>
      <c r="U55" s="32">
        <f t="shared" si="18"/>
        <v>11.300531488834419</v>
      </c>
      <c r="V55" s="32">
        <f t="shared" si="18"/>
        <v>12.306048327293187</v>
      </c>
      <c r="W55" s="32">
        <f t="shared" si="18"/>
        <v>13.424186942696444</v>
      </c>
      <c r="X55" s="32">
        <f t="shared" si="18"/>
        <v>14.667707006959626</v>
      </c>
      <c r="Y55" s="32">
        <f t="shared" si="18"/>
        <v>16.050831913991743</v>
      </c>
      <c r="Z55" s="32">
        <f t="shared" si="18"/>
        <v>17.589418913021053</v>
      </c>
      <c r="AA55" s="32">
        <f t="shared" si="18"/>
        <v>19.301149286804694</v>
      </c>
      <c r="AB55" s="32">
        <f t="shared" si="18"/>
        <v>21.205740968682807</v>
      </c>
      <c r="AC55" s="32">
        <f t="shared" si="18"/>
        <v>18.098635778514751</v>
      </c>
      <c r="AD55" s="32">
        <f t="shared" si="18"/>
        <v>19.764444037110611</v>
      </c>
      <c r="AE55" s="32">
        <f t="shared" si="18"/>
        <v>21.605116146056318</v>
      </c>
      <c r="AF55" s="32">
        <f t="shared" si="18"/>
        <v>23.639007979145493</v>
      </c>
      <c r="AG55" s="32">
        <f t="shared" si="18"/>
        <v>25.886402269851768</v>
      </c>
      <c r="AH55" s="32">
        <f t="shared" si="18"/>
        <v>28.369710878366991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1.7195428096715903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0.20269275112884633</v>
      </c>
      <c r="E57" s="32">
        <f t="shared" si="19"/>
        <v>0.38695888851870647</v>
      </c>
      <c r="F57" s="32">
        <f t="shared" si="19"/>
        <v>0.55447355887312499</v>
      </c>
      <c r="G57" s="32">
        <f t="shared" si="19"/>
        <v>0.70675962283168725</v>
      </c>
      <c r="H57" s="32">
        <f t="shared" si="19"/>
        <v>0.84520149915765286</v>
      </c>
      <c r="I57" s="32">
        <f t="shared" si="19"/>
        <v>2.2296202624173094</v>
      </c>
      <c r="J57" s="32">
        <f t="shared" si="19"/>
        <v>2.2296202624173089</v>
      </c>
      <c r="K57" s="32">
        <f t="shared" si="19"/>
        <v>2.2296202624173089</v>
      </c>
      <c r="L57" s="32">
        <f t="shared" si="19"/>
        <v>2.2296202624173089</v>
      </c>
      <c r="M57" s="32">
        <f t="shared" si="19"/>
        <v>2.2296202624173094</v>
      </c>
      <c r="N57" s="32">
        <f t="shared" si="19"/>
        <v>2.2296202624173094</v>
      </c>
      <c r="O57" s="32">
        <f t="shared" si="19"/>
        <v>2.2296202624173089</v>
      </c>
      <c r="P57" s="32">
        <f t="shared" si="19"/>
        <v>2.2296202624173094</v>
      </c>
      <c r="Q57" s="32">
        <f t="shared" si="19"/>
        <v>2.2296202624173089</v>
      </c>
      <c r="R57" s="32">
        <f t="shared" si="19"/>
        <v>2.2296202624173089</v>
      </c>
      <c r="S57" s="32">
        <f t="shared" si="19"/>
        <v>2.2296202624173089</v>
      </c>
      <c r="T57" s="32">
        <f t="shared" si="19"/>
        <v>2.2296202624173094</v>
      </c>
      <c r="U57" s="32">
        <f t="shared" si="19"/>
        <v>2.2296202624173089</v>
      </c>
      <c r="V57" s="32">
        <f t="shared" si="19"/>
        <v>2.2296202624173089</v>
      </c>
      <c r="W57" s="32">
        <f t="shared" si="19"/>
        <v>2.2296202624173094</v>
      </c>
      <c r="X57" s="32">
        <f t="shared" si="19"/>
        <v>2.2296202624173089</v>
      </c>
      <c r="Y57" s="32">
        <f t="shared" si="19"/>
        <v>2.2296202624173089</v>
      </c>
      <c r="Z57" s="32">
        <f t="shared" si="19"/>
        <v>2.2296202624173089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2.2296202624173089</v>
      </c>
      <c r="AD57" s="32">
        <f t="shared" si="19"/>
        <v>2.2296202624173085</v>
      </c>
      <c r="AE57" s="32">
        <f t="shared" si="19"/>
        <v>2.2296202624173094</v>
      </c>
      <c r="AF57" s="32">
        <f t="shared" si="19"/>
        <v>2.2296202624173089</v>
      </c>
      <c r="AG57" s="32">
        <f t="shared" si="19"/>
        <v>2.2296202624173089</v>
      </c>
      <c r="AH57" s="32">
        <f t="shared" si="19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0.67025632929617251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70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0.68114222627164223</v>
      </c>
      <c r="F65" s="121">
        <f>(SUM($D$34:G34)+SUM($D$30:G30))/SUM($C$25:F25)</f>
        <v>0.86531522013091333</v>
      </c>
      <c r="G65" s="121">
        <f>(SUM($D$34:H34)+SUM($D$30:H30))/SUM($C$25:G25)</f>
        <v>1.0550328972199099</v>
      </c>
      <c r="H65" s="121">
        <f>(SUM($D$34:I34)+SUM($D$30:I30))/SUM($C$25:H25)</f>
        <v>1.2502747227383906</v>
      </c>
      <c r="I65" s="121">
        <f>(SUM($D$34:J34)+SUM($D$30:J30))/SUM($C$25:I25)</f>
        <v>1.5827975371778724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0.20269275112884633</v>
      </c>
      <c r="D67" s="32">
        <f>SUM($D$34:E34)/SUM($C$25:D25)</f>
        <v>0.30886514457728959</v>
      </c>
      <c r="E67" s="32">
        <f>SUM($D$34:F34)/SUM($C$25:E25)</f>
        <v>0.41824516320544419</v>
      </c>
      <c r="F67" s="32">
        <f>SUM($D$34:G34)/SUM($C$25:F25)</f>
        <v>0.53081829287222537</v>
      </c>
      <c r="G67" s="32">
        <f>SUM($D$34:H34)/SUM($C$25:G25)</f>
        <v>0.64656434486883385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</v>
      </c>
      <c r="L67" s="32">
        <f>SUM($D$34:M34)/SUM($C$25:L25)</f>
        <v>1.5762285895387114</v>
      </c>
      <c r="M67" s="32">
        <f>SUM($D$34:N34)/SUM($C$25:M25)</f>
        <v>1.7789213406675577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2.3869995940540965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129965.27777777778</v>
      </c>
      <c r="E71" s="160">
        <f t="shared" si="20"/>
        <v>259930.55555555556</v>
      </c>
      <c r="F71" s="160">
        <f t="shared" si="20"/>
        <v>389895.83333333337</v>
      </c>
      <c r="G71" s="160">
        <f t="shared" si="20"/>
        <v>493868.0555555555</v>
      </c>
      <c r="H71" s="160">
        <f t="shared" si="20"/>
        <v>571847.22222222213</v>
      </c>
      <c r="I71" s="160">
        <f t="shared" si="20"/>
        <v>623833.33333333326</v>
      </c>
      <c r="J71" s="160">
        <f t="shared" si="20"/>
        <v>519861.11111111112</v>
      </c>
      <c r="K71" s="160">
        <f t="shared" si="20"/>
        <v>389895.83333333337</v>
      </c>
      <c r="L71" s="160">
        <f t="shared" si="20"/>
        <v>259930.55555555556</v>
      </c>
      <c r="M71" s="160">
        <f t="shared" si="20"/>
        <v>155958.33333333331</v>
      </c>
      <c r="N71" s="160">
        <f t="shared" si="20"/>
        <v>77979.166666666657</v>
      </c>
      <c r="O71" s="160">
        <f t="shared" si="20"/>
        <v>25993.055555555547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129965.27777777778</v>
      </c>
      <c r="E77" s="182">
        <f>($C$72-SUM($C$76:D76))*$B$14</f>
        <v>129965.27777777778</v>
      </c>
      <c r="F77" s="182">
        <f>($C$72-SUM($C$76:E76))*$B$14</f>
        <v>129965.27777777778</v>
      </c>
      <c r="G77" s="182">
        <f>($C$72-SUM($C$76:F76))*$B$14</f>
        <v>103972.22222222223</v>
      </c>
      <c r="H77" s="182">
        <f>($C$72-SUM($C$76:G76))*$B$14</f>
        <v>77979.166666666657</v>
      </c>
      <c r="I77" s="182">
        <f>($C$72-SUM($C$76:H76))*$B$14</f>
        <v>51986.111111111102</v>
      </c>
      <c r="J77" s="182">
        <f>($C$72-SUM($C$76:I76))*$B$14</f>
        <v>25993.055555555547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129965.27777777778</v>
      </c>
      <c r="F80" s="182">
        <f>($D$72-SUM($C$79:E79))*$B$14</f>
        <v>129965.27777777778</v>
      </c>
      <c r="G80" s="182">
        <f>($D$72-SUM($C$79:F79))*$B$14</f>
        <v>129965.27777777778</v>
      </c>
      <c r="H80" s="182">
        <f>($D$72-SUM($C$79:G79))*$B$14</f>
        <v>103972.22222222223</v>
      </c>
      <c r="I80" s="182">
        <f>($D$72-SUM($C$79:H79))*$B$14</f>
        <v>77979.166666666657</v>
      </c>
      <c r="J80" s="182">
        <f>($D$72-SUM($C$79:I79))*$B$14</f>
        <v>51986.111111111102</v>
      </c>
      <c r="K80" s="182">
        <f>($D$72-SUM($C$79:J79))*$B$14</f>
        <v>25993.055555555547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129965.27777777778</v>
      </c>
      <c r="G83" s="182">
        <f>($E$72-SUM($C$82:F82))*$B$14</f>
        <v>129965.27777777778</v>
      </c>
      <c r="H83" s="182">
        <f>($E$72-SUM($C$82:G82))*$B$14</f>
        <v>129965.27777777778</v>
      </c>
      <c r="I83" s="182">
        <f>($E$72-SUM($C$82:H82))*$B$14</f>
        <v>103972.22222222223</v>
      </c>
      <c r="J83" s="182">
        <f>($E$72-SUM($C$82:I82))*$B$14</f>
        <v>77979.166666666657</v>
      </c>
      <c r="K83" s="182">
        <f>($E$72-SUM($C$82:J82))*$B$14</f>
        <v>51986.111111111102</v>
      </c>
      <c r="L83" s="182">
        <f>($E$72-SUM($C$82:K82))*$B$14</f>
        <v>25993.055555555547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129965.27777777778</v>
      </c>
      <c r="H86" s="182">
        <f>($F$72-SUM($C$85:G85))*$B$14</f>
        <v>129965.27777777778</v>
      </c>
      <c r="I86" s="182">
        <f>($F$72-SUM($C$85:H85))*$B$14</f>
        <v>129965.27777777778</v>
      </c>
      <c r="J86" s="182">
        <f>($F$72-SUM($C$85:I85))*$B$14</f>
        <v>103972.22222222223</v>
      </c>
      <c r="K86" s="182">
        <f>($F$72-SUM($C$85:J85))*$B$14</f>
        <v>77979.166666666657</v>
      </c>
      <c r="L86" s="182">
        <f>($F$72-SUM($C$85:K85))*$B$14</f>
        <v>51986.111111111102</v>
      </c>
      <c r="M86" s="182">
        <f>($F$72-SUM($C$85:L85))*$B$14</f>
        <v>25993.055555555547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129965.27777777778</v>
      </c>
      <c r="I89" s="182">
        <f>($G$72-SUM($C$88:H88))*$B$14</f>
        <v>129965.27777777778</v>
      </c>
      <c r="J89" s="182">
        <f>($G$72-SUM($C$88:I88))*$B$14</f>
        <v>129965.27777777778</v>
      </c>
      <c r="K89" s="182">
        <f>($G$72-SUM($C$88:J88))*$B$14</f>
        <v>103972.22222222223</v>
      </c>
      <c r="L89" s="182">
        <f>($G$72-SUM($C$88:K88))*$B$14</f>
        <v>77979.166666666657</v>
      </c>
      <c r="M89" s="182">
        <f>($G$72-SUM($C$88:L88))*$B$14</f>
        <v>51986.111111111102</v>
      </c>
      <c r="N89" s="182">
        <f>($G$72-SUM($C$88:M88))*$B$14</f>
        <v>25993.055555555547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129965.27777777778</v>
      </c>
      <c r="J92" s="182">
        <f>($H$72-SUM($C$91:I91))*$B$14</f>
        <v>129965.27777777778</v>
      </c>
      <c r="K92" s="182">
        <f>($H$72-SUM($C$91:J91))*$B$14</f>
        <v>129965.27777777778</v>
      </c>
      <c r="L92" s="182">
        <f>($H$72-SUM($C$91:K91))*$B$14</f>
        <v>103972.22222222223</v>
      </c>
      <c r="M92" s="182">
        <f>($H$72-SUM($C$91:L91))*$B$14</f>
        <v>77979.166666666657</v>
      </c>
      <c r="N92" s="182">
        <f>($H$72-SUM($C$91:M91))*$B$14</f>
        <v>51986.111111111102</v>
      </c>
      <c r="O92" s="182">
        <f>($H$72-SUM($C$91:N91))*$B$14</f>
        <v>25993.055555555547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277294.94425265782</v>
      </c>
      <c r="E94" s="204">
        <f t="shared" si="29"/>
        <v>529381.25720961927</v>
      </c>
      <c r="F94" s="204">
        <f t="shared" si="29"/>
        <v>758550.63262503908</v>
      </c>
      <c r="G94" s="204">
        <f t="shared" si="29"/>
        <v>966886.42845723871</v>
      </c>
      <c r="H94" s="204">
        <f t="shared" si="29"/>
        <v>1156282.6064865112</v>
      </c>
      <c r="I94" s="204">
        <f t="shared" si="29"/>
        <v>1328460.9501494863</v>
      </c>
      <c r="J94" s="204">
        <f t="shared" si="29"/>
        <v>1328460.9501494863</v>
      </c>
      <c r="K94" s="204">
        <f t="shared" si="29"/>
        <v>1328460.9501494863</v>
      </c>
      <c r="L94" s="204">
        <f t="shared" si="29"/>
        <v>1328460.9501494863</v>
      </c>
      <c r="M94" s="204">
        <f t="shared" si="29"/>
        <v>1328460.9501494863</v>
      </c>
      <c r="N94" s="204">
        <f t="shared" si="29"/>
        <v>1328460.9501494863</v>
      </c>
      <c r="O94" s="204">
        <f t="shared" si="29"/>
        <v>1328460.9501494863</v>
      </c>
      <c r="P94" s="204">
        <f t="shared" si="29"/>
        <v>1328460.9501494863</v>
      </c>
      <c r="Q94" s="204">
        <f t="shared" si="29"/>
        <v>1328460.9501494863</v>
      </c>
      <c r="R94" s="204">
        <f t="shared" si="29"/>
        <v>1328460.9501494863</v>
      </c>
      <c r="S94" s="204">
        <f t="shared" si="29"/>
        <v>1328460.9501494863</v>
      </c>
      <c r="T94" s="204">
        <f t="shared" si="29"/>
        <v>1328460.9501494863</v>
      </c>
      <c r="U94" s="204">
        <f t="shared" si="29"/>
        <v>1328460.9501494863</v>
      </c>
      <c r="V94" s="204">
        <f t="shared" si="29"/>
        <v>1328460.9501494863</v>
      </c>
      <c r="W94" s="204">
        <f t="shared" si="29"/>
        <v>1328460.9501494863</v>
      </c>
      <c r="X94" s="204">
        <f t="shared" si="29"/>
        <v>1328460.9501494863</v>
      </c>
      <c r="Y94" s="204">
        <f t="shared" si="29"/>
        <v>1328460.9501494863</v>
      </c>
      <c r="Z94" s="204">
        <f t="shared" si="29"/>
        <v>1328460.9501494863</v>
      </c>
      <c r="AA94" s="204">
        <f t="shared" si="29"/>
        <v>1328460.9501494863</v>
      </c>
      <c r="AB94" s="204">
        <f t="shared" si="29"/>
        <v>1328460.9501494863</v>
      </c>
      <c r="AC94" s="204">
        <f t="shared" si="29"/>
        <v>1328460.9501494863</v>
      </c>
      <c r="AD94" s="204">
        <f t="shared" si="29"/>
        <v>1051166.0058968284</v>
      </c>
      <c r="AE94" s="204">
        <f t="shared" si="29"/>
        <v>799079.69293986692</v>
      </c>
      <c r="AF94" s="204">
        <f t="shared" si="29"/>
        <v>569910.31752444711</v>
      </c>
      <c r="AG94" s="204">
        <f t="shared" si="29"/>
        <v>361574.52169224748</v>
      </c>
      <c r="AH94" s="204">
        <f t="shared" si="29"/>
        <v>172178.34366297506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152926.25738397095</v>
      </c>
      <c r="E96" s="204">
        <f t="shared" ref="E96:AH96" si="32">E94-E95</f>
        <v>291950.12773303525</v>
      </c>
      <c r="F96" s="204">
        <f t="shared" si="32"/>
        <v>418335.46441400307</v>
      </c>
      <c r="G96" s="204">
        <f t="shared" si="32"/>
        <v>533231.22503306461</v>
      </c>
      <c r="H96" s="204">
        <f t="shared" si="32"/>
        <v>637681.91650493862</v>
      </c>
      <c r="I96" s="204">
        <f t="shared" si="32"/>
        <v>732637.09057027893</v>
      </c>
      <c r="J96" s="204">
        <f t="shared" si="32"/>
        <v>732637.09057027893</v>
      </c>
      <c r="K96" s="204">
        <f t="shared" si="32"/>
        <v>732637.09057027893</v>
      </c>
      <c r="L96" s="204">
        <f t="shared" si="32"/>
        <v>732637.09057027893</v>
      </c>
      <c r="M96" s="204">
        <f t="shared" si="32"/>
        <v>732637.09057027893</v>
      </c>
      <c r="N96" s="204">
        <f t="shared" si="32"/>
        <v>732637.09057027893</v>
      </c>
      <c r="O96" s="204">
        <f t="shared" si="32"/>
        <v>732637.09057027893</v>
      </c>
      <c r="P96" s="204">
        <f t="shared" si="32"/>
        <v>732637.09057027893</v>
      </c>
      <c r="Q96" s="204">
        <f t="shared" si="32"/>
        <v>732637.09057027893</v>
      </c>
      <c r="R96" s="204">
        <f t="shared" si="32"/>
        <v>732637.09057027893</v>
      </c>
      <c r="S96" s="204">
        <f t="shared" si="32"/>
        <v>732637.09057027893</v>
      </c>
      <c r="T96" s="204">
        <f t="shared" si="32"/>
        <v>732637.09057027893</v>
      </c>
      <c r="U96" s="204">
        <f t="shared" si="32"/>
        <v>732637.09057027893</v>
      </c>
      <c r="V96" s="204">
        <f t="shared" si="32"/>
        <v>732637.09057027893</v>
      </c>
      <c r="W96" s="204">
        <f t="shared" si="32"/>
        <v>732637.09057027893</v>
      </c>
      <c r="X96" s="204">
        <f t="shared" si="32"/>
        <v>732637.09057027893</v>
      </c>
      <c r="Y96" s="204">
        <f t="shared" si="32"/>
        <v>732637.09057027893</v>
      </c>
      <c r="Z96" s="204">
        <f t="shared" si="32"/>
        <v>732637.09057027893</v>
      </c>
      <c r="AA96" s="204">
        <f t="shared" si="32"/>
        <v>732637.09057027893</v>
      </c>
      <c r="AB96" s="204">
        <f t="shared" si="32"/>
        <v>732637.09057027893</v>
      </c>
      <c r="AC96" s="204">
        <f t="shared" si="32"/>
        <v>732637.09057027893</v>
      </c>
      <c r="AD96" s="204">
        <f t="shared" si="32"/>
        <v>579710.83318630792</v>
      </c>
      <c r="AE96" s="204">
        <f t="shared" si="32"/>
        <v>440686.96283724357</v>
      </c>
      <c r="AF96" s="204">
        <f t="shared" si="32"/>
        <v>314301.62615627574</v>
      </c>
      <c r="AG96" s="204">
        <f t="shared" si="32"/>
        <v>199405.86553721427</v>
      </c>
      <c r="AH96" s="204">
        <f t="shared" si="32"/>
        <v>94955.174065340179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129965.27777777778</v>
      </c>
      <c r="E97" s="204">
        <f t="shared" si="33"/>
        <v>259930.55555555556</v>
      </c>
      <c r="F97" s="204">
        <f t="shared" si="33"/>
        <v>389895.83333333337</v>
      </c>
      <c r="G97" s="204">
        <f t="shared" si="33"/>
        <v>493868.0555555555</v>
      </c>
      <c r="H97" s="204">
        <f t="shared" si="33"/>
        <v>571847.22222222213</v>
      </c>
      <c r="I97" s="204">
        <f t="shared" si="33"/>
        <v>623833.33333333326</v>
      </c>
      <c r="J97" s="204">
        <f t="shared" si="33"/>
        <v>519861.11111111112</v>
      </c>
      <c r="K97" s="204">
        <f t="shared" si="33"/>
        <v>389895.83333333337</v>
      </c>
      <c r="L97" s="204">
        <f t="shared" si="33"/>
        <v>259930.55555555556</v>
      </c>
      <c r="M97" s="204">
        <f t="shared" si="33"/>
        <v>155958.33333333331</v>
      </c>
      <c r="N97" s="204">
        <f t="shared" si="33"/>
        <v>77979.166666666657</v>
      </c>
      <c r="O97" s="204">
        <f t="shared" si="33"/>
        <v>25993.055555555547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22960.97960619317</v>
      </c>
      <c r="E98" s="204">
        <f t="shared" ref="E98:AH98" si="34">E96-E97</f>
        <v>32019.572177479684</v>
      </c>
      <c r="F98" s="204">
        <f t="shared" si="34"/>
        <v>28439.6310806697</v>
      </c>
      <c r="G98" s="204">
        <f t="shared" si="34"/>
        <v>39363.169477509102</v>
      </c>
      <c r="H98" s="204">
        <f t="shared" si="34"/>
        <v>65834.694282716489</v>
      </c>
      <c r="I98" s="204">
        <f t="shared" si="34"/>
        <v>108803.75723694568</v>
      </c>
      <c r="J98" s="204">
        <f t="shared" si="34"/>
        <v>212775.97945916781</v>
      </c>
      <c r="K98" s="204">
        <f t="shared" si="34"/>
        <v>342741.25723694556</v>
      </c>
      <c r="L98" s="204">
        <f t="shared" si="34"/>
        <v>472706.53501472337</v>
      </c>
      <c r="M98" s="204">
        <f t="shared" si="34"/>
        <v>576678.75723694568</v>
      </c>
      <c r="N98" s="204">
        <f t="shared" si="34"/>
        <v>654657.9239036123</v>
      </c>
      <c r="O98" s="204">
        <f t="shared" si="34"/>
        <v>706644.03501472343</v>
      </c>
      <c r="P98" s="204">
        <f t="shared" si="34"/>
        <v>732637.09057027893</v>
      </c>
      <c r="Q98" s="204">
        <f t="shared" si="34"/>
        <v>732637.09057027893</v>
      </c>
      <c r="R98" s="204">
        <f t="shared" si="34"/>
        <v>732637.09057027893</v>
      </c>
      <c r="S98" s="204">
        <f t="shared" si="34"/>
        <v>732637.09057027893</v>
      </c>
      <c r="T98" s="204">
        <f t="shared" si="34"/>
        <v>732637.09057027893</v>
      </c>
      <c r="U98" s="204">
        <f t="shared" si="34"/>
        <v>732637.09057027893</v>
      </c>
      <c r="V98" s="204">
        <f t="shared" si="34"/>
        <v>732637.09057027893</v>
      </c>
      <c r="W98" s="204">
        <f t="shared" si="34"/>
        <v>732637.09057027893</v>
      </c>
      <c r="X98" s="204">
        <f t="shared" si="34"/>
        <v>732637.09057027893</v>
      </c>
      <c r="Y98" s="204">
        <f t="shared" si="34"/>
        <v>732637.09057027893</v>
      </c>
      <c r="Z98" s="204">
        <f t="shared" si="34"/>
        <v>732637.09057027893</v>
      </c>
      <c r="AA98" s="204">
        <f t="shared" si="34"/>
        <v>732637.09057027893</v>
      </c>
      <c r="AB98" s="204">
        <f t="shared" si="34"/>
        <v>732637.09057027893</v>
      </c>
      <c r="AC98" s="204">
        <f t="shared" si="34"/>
        <v>732637.09057027893</v>
      </c>
      <c r="AD98" s="204">
        <f t="shared" si="34"/>
        <v>579710.83318630792</v>
      </c>
      <c r="AE98" s="204">
        <f t="shared" si="34"/>
        <v>440686.96283724357</v>
      </c>
      <c r="AF98" s="204">
        <f t="shared" si="34"/>
        <v>314301.62615627574</v>
      </c>
      <c r="AG98" s="204">
        <f t="shared" si="34"/>
        <v>199405.86553721427</v>
      </c>
      <c r="AH98" s="204">
        <f t="shared" si="34"/>
        <v>94955.174065340179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22960.97960619317</v>
      </c>
      <c r="E100" s="204">
        <f t="shared" ref="E100:AH100" si="35">E98+E99</f>
        <v>32019.572177479684</v>
      </c>
      <c r="F100" s="204">
        <f t="shared" si="35"/>
        <v>28439.6310806697</v>
      </c>
      <c r="G100" s="204">
        <f t="shared" si="35"/>
        <v>39363.169477509102</v>
      </c>
      <c r="H100" s="204">
        <f t="shared" si="35"/>
        <v>65834.694282716489</v>
      </c>
      <c r="I100" s="204">
        <f t="shared" si="35"/>
        <v>108803.75723694568</v>
      </c>
      <c r="J100" s="204">
        <f t="shared" si="35"/>
        <v>212775.97945916781</v>
      </c>
      <c r="K100" s="204">
        <f t="shared" si="35"/>
        <v>342741.25723694556</v>
      </c>
      <c r="L100" s="204">
        <f t="shared" si="35"/>
        <v>472706.53501472337</v>
      </c>
      <c r="M100" s="204">
        <f t="shared" si="35"/>
        <v>576678.75723694568</v>
      </c>
      <c r="N100" s="204">
        <f t="shared" si="35"/>
        <v>654657.9239036123</v>
      </c>
      <c r="O100" s="204">
        <f t="shared" si="35"/>
        <v>706644.03501472343</v>
      </c>
      <c r="P100" s="204">
        <f t="shared" si="35"/>
        <v>732637.09057027893</v>
      </c>
      <c r="Q100" s="204">
        <f t="shared" si="35"/>
        <v>732637.09057027893</v>
      </c>
      <c r="R100" s="204">
        <f t="shared" si="35"/>
        <v>732637.09057027893</v>
      </c>
      <c r="S100" s="204">
        <f t="shared" si="35"/>
        <v>732637.09057027893</v>
      </c>
      <c r="T100" s="204">
        <f t="shared" si="35"/>
        <v>732637.09057027893</v>
      </c>
      <c r="U100" s="204">
        <f t="shared" si="35"/>
        <v>732637.09057027893</v>
      </c>
      <c r="V100" s="204">
        <f t="shared" si="35"/>
        <v>732637.09057027893</v>
      </c>
      <c r="W100" s="204">
        <f t="shared" si="35"/>
        <v>732637.09057027893</v>
      </c>
      <c r="X100" s="204">
        <f t="shared" si="35"/>
        <v>732637.09057027893</v>
      </c>
      <c r="Y100" s="204">
        <f t="shared" si="35"/>
        <v>732637.09057027893</v>
      </c>
      <c r="Z100" s="204">
        <f t="shared" si="35"/>
        <v>732637.09057027893</v>
      </c>
      <c r="AA100" s="204">
        <f t="shared" si="35"/>
        <v>732637.09057027893</v>
      </c>
      <c r="AB100" s="204">
        <f t="shared" si="35"/>
        <v>732637.09057027893</v>
      </c>
      <c r="AC100" s="204">
        <f t="shared" si="35"/>
        <v>732637.09057027893</v>
      </c>
      <c r="AD100" s="204">
        <f t="shared" si="35"/>
        <v>579710.83318630792</v>
      </c>
      <c r="AE100" s="204">
        <f t="shared" si="35"/>
        <v>440686.96283724357</v>
      </c>
      <c r="AF100" s="204">
        <f t="shared" si="35"/>
        <v>314301.62615627574</v>
      </c>
      <c r="AG100" s="204">
        <f t="shared" si="35"/>
        <v>199405.86553721427</v>
      </c>
      <c r="AH100" s="204">
        <f t="shared" si="35"/>
        <v>94955.174065340179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6888.2938818579505</v>
      </c>
      <c r="E101" s="204">
        <f t="shared" ref="E101:AH101" si="36">IF(E100*$B$17&gt;0,E100*$B$17,0)</f>
        <v>9605.8716532439048</v>
      </c>
      <c r="F101" s="204">
        <f t="shared" si="36"/>
        <v>8531.889324200909</v>
      </c>
      <c r="G101" s="204">
        <f t="shared" si="36"/>
        <v>11808.950843252731</v>
      </c>
      <c r="H101" s="204">
        <f t="shared" si="36"/>
        <v>19750.408284814945</v>
      </c>
      <c r="I101" s="204">
        <f t="shared" si="36"/>
        <v>32641.127171083703</v>
      </c>
      <c r="J101" s="204">
        <f t="shared" si="36"/>
        <v>63832.793837750338</v>
      </c>
      <c r="K101" s="204">
        <f t="shared" si="36"/>
        <v>102822.37717108366</v>
      </c>
      <c r="L101" s="204">
        <f t="shared" si="36"/>
        <v>141811.96050441702</v>
      </c>
      <c r="M101" s="204">
        <f t="shared" si="36"/>
        <v>173003.6271710837</v>
      </c>
      <c r="N101" s="204">
        <f t="shared" si="36"/>
        <v>196397.37717108367</v>
      </c>
      <c r="O101" s="204">
        <f t="shared" si="36"/>
        <v>211993.21050441702</v>
      </c>
      <c r="P101" s="204">
        <f t="shared" si="36"/>
        <v>219791.12717108367</v>
      </c>
      <c r="Q101" s="204">
        <f t="shared" si="36"/>
        <v>219791.12717108367</v>
      </c>
      <c r="R101" s="204">
        <f t="shared" si="36"/>
        <v>219791.12717108367</v>
      </c>
      <c r="S101" s="204">
        <f t="shared" si="36"/>
        <v>219791.12717108367</v>
      </c>
      <c r="T101" s="204">
        <f t="shared" si="36"/>
        <v>219791.12717108367</v>
      </c>
      <c r="U101" s="204">
        <f t="shared" si="36"/>
        <v>219791.12717108367</v>
      </c>
      <c r="V101" s="204">
        <f t="shared" si="36"/>
        <v>219791.12717108367</v>
      </c>
      <c r="W101" s="204">
        <f t="shared" si="36"/>
        <v>219791.12717108367</v>
      </c>
      <c r="X101" s="204">
        <f t="shared" si="36"/>
        <v>219791.12717108367</v>
      </c>
      <c r="Y101" s="204">
        <f t="shared" si="36"/>
        <v>219791.12717108367</v>
      </c>
      <c r="Z101" s="204">
        <f t="shared" si="36"/>
        <v>219791.12717108367</v>
      </c>
      <c r="AA101" s="204">
        <f t="shared" si="36"/>
        <v>219791.12717108367</v>
      </c>
      <c r="AB101" s="204">
        <f t="shared" si="36"/>
        <v>219791.12717108367</v>
      </c>
      <c r="AC101" s="204">
        <f t="shared" si="36"/>
        <v>219791.12717108367</v>
      </c>
      <c r="AD101" s="204">
        <f t="shared" si="36"/>
        <v>173913.24995589236</v>
      </c>
      <c r="AE101" s="204">
        <f t="shared" si="36"/>
        <v>132206.08885117306</v>
      </c>
      <c r="AF101" s="204">
        <f t="shared" si="36"/>
        <v>94290.487846882723</v>
      </c>
      <c r="AG101" s="204">
        <f t="shared" si="36"/>
        <v>59821.75966116428</v>
      </c>
      <c r="AH101" s="204">
        <f t="shared" si="36"/>
        <v>28486.552219602054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16072.685724335221</v>
      </c>
      <c r="E102" s="204">
        <f t="shared" ref="E102:AH102" si="37">E100-E101</f>
        <v>22413.700524235777</v>
      </c>
      <c r="F102" s="204">
        <f t="shared" si="37"/>
        <v>19907.741756468793</v>
      </c>
      <c r="G102" s="204">
        <f t="shared" si="37"/>
        <v>27554.218634256373</v>
      </c>
      <c r="H102" s="204">
        <f t="shared" si="37"/>
        <v>46084.285997901548</v>
      </c>
      <c r="I102" s="204">
        <f t="shared" si="37"/>
        <v>76162.630065861973</v>
      </c>
      <c r="J102" s="204">
        <f t="shared" si="37"/>
        <v>148943.18562141748</v>
      </c>
      <c r="K102" s="204">
        <f t="shared" si="37"/>
        <v>239918.88006586191</v>
      </c>
      <c r="L102" s="204">
        <f t="shared" si="37"/>
        <v>330894.57451030635</v>
      </c>
      <c r="M102" s="204">
        <f t="shared" si="37"/>
        <v>403675.13006586197</v>
      </c>
      <c r="N102" s="204">
        <f t="shared" si="37"/>
        <v>458260.5467325286</v>
      </c>
      <c r="O102" s="204">
        <f t="shared" si="37"/>
        <v>494650.82451030641</v>
      </c>
      <c r="P102" s="204">
        <f t="shared" si="37"/>
        <v>512845.96339919523</v>
      </c>
      <c r="Q102" s="204">
        <f t="shared" si="37"/>
        <v>512845.96339919523</v>
      </c>
      <c r="R102" s="204">
        <f t="shared" si="37"/>
        <v>512845.96339919523</v>
      </c>
      <c r="S102" s="204">
        <f t="shared" si="37"/>
        <v>512845.96339919523</v>
      </c>
      <c r="T102" s="204">
        <f t="shared" si="37"/>
        <v>512845.96339919523</v>
      </c>
      <c r="U102" s="204">
        <f t="shared" si="37"/>
        <v>512845.96339919523</v>
      </c>
      <c r="V102" s="204">
        <f t="shared" si="37"/>
        <v>512845.96339919523</v>
      </c>
      <c r="W102" s="204">
        <f t="shared" si="37"/>
        <v>512845.96339919523</v>
      </c>
      <c r="X102" s="204">
        <f t="shared" si="37"/>
        <v>512845.96339919523</v>
      </c>
      <c r="Y102" s="204">
        <f t="shared" si="37"/>
        <v>512845.96339919523</v>
      </c>
      <c r="Z102" s="204">
        <f t="shared" si="37"/>
        <v>512845.96339919523</v>
      </c>
      <c r="AA102" s="204">
        <f t="shared" si="37"/>
        <v>512845.96339919523</v>
      </c>
      <c r="AB102" s="204">
        <f t="shared" si="37"/>
        <v>512845.96339919523</v>
      </c>
      <c r="AC102" s="204">
        <f t="shared" si="37"/>
        <v>512845.96339919523</v>
      </c>
      <c r="AD102" s="204">
        <f t="shared" si="37"/>
        <v>405797.58323041559</v>
      </c>
      <c r="AE102" s="204">
        <f t="shared" si="37"/>
        <v>308480.87398607051</v>
      </c>
      <c r="AF102" s="204">
        <f t="shared" si="37"/>
        <v>220011.13830939302</v>
      </c>
      <c r="AG102" s="204">
        <f t="shared" si="37"/>
        <v>139584.10587604999</v>
      </c>
      <c r="AH102" s="204">
        <f t="shared" si="37"/>
        <v>66468.621845738118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-1351982.8698312202</v>
      </c>
      <c r="E103" s="204">
        <f t="shared" si="38"/>
        <v>-1345641.8550313197</v>
      </c>
      <c r="F103" s="204">
        <f t="shared" si="38"/>
        <v>-1348147.8137990867</v>
      </c>
      <c r="G103" s="204">
        <f t="shared" si="38"/>
        <v>-1340501.3369212991</v>
      </c>
      <c r="H103" s="204">
        <f t="shared" si="38"/>
        <v>-1321971.2695576539</v>
      </c>
      <c r="I103" s="204">
        <f t="shared" si="38"/>
        <v>76162.630065861973</v>
      </c>
      <c r="J103" s="204">
        <f t="shared" si="38"/>
        <v>148943.18562141748</v>
      </c>
      <c r="K103" s="204">
        <f t="shared" si="38"/>
        <v>239918.88006586191</v>
      </c>
      <c r="L103" s="204">
        <f t="shared" si="38"/>
        <v>330894.57451030635</v>
      </c>
      <c r="M103" s="204">
        <f t="shared" si="38"/>
        <v>403675.13006586197</v>
      </c>
      <c r="N103" s="204">
        <f t="shared" si="38"/>
        <v>458260.5467325286</v>
      </c>
      <c r="O103" s="204">
        <f t="shared" si="38"/>
        <v>494650.82451030641</v>
      </c>
      <c r="P103" s="204">
        <f t="shared" si="38"/>
        <v>512845.96339919523</v>
      </c>
      <c r="Q103" s="204">
        <f t="shared" si="38"/>
        <v>512845.96339919523</v>
      </c>
      <c r="R103" s="204">
        <f t="shared" si="38"/>
        <v>512845.96339919523</v>
      </c>
      <c r="S103" s="204">
        <f t="shared" si="38"/>
        <v>512845.96339919523</v>
      </c>
      <c r="T103" s="204">
        <f t="shared" si="38"/>
        <v>512845.96339919523</v>
      </c>
      <c r="U103" s="204">
        <f t="shared" si="38"/>
        <v>512845.96339919523</v>
      </c>
      <c r="V103" s="204">
        <f t="shared" si="38"/>
        <v>512845.96339919523</v>
      </c>
      <c r="W103" s="204">
        <f t="shared" si="38"/>
        <v>512845.96339919523</v>
      </c>
      <c r="X103" s="204">
        <f t="shared" si="38"/>
        <v>512845.96339919523</v>
      </c>
      <c r="Y103" s="204">
        <f t="shared" si="38"/>
        <v>512845.96339919523</v>
      </c>
      <c r="Z103" s="204">
        <f t="shared" si="38"/>
        <v>512845.96339919523</v>
      </c>
      <c r="AA103" s="204">
        <f t="shared" si="38"/>
        <v>512845.96339919523</v>
      </c>
      <c r="AB103" s="204">
        <f t="shared" si="38"/>
        <v>512845.96339919523</v>
      </c>
      <c r="AC103" s="204">
        <f t="shared" si="38"/>
        <v>512845.96339919523</v>
      </c>
      <c r="AD103" s="204">
        <f t="shared" si="38"/>
        <v>405797.58323041559</v>
      </c>
      <c r="AE103" s="204">
        <f t="shared" si="38"/>
        <v>308480.87398607051</v>
      </c>
      <c r="AF103" s="204">
        <f t="shared" si="38"/>
        <v>220011.13830939302</v>
      </c>
      <c r="AG103" s="204">
        <f t="shared" si="38"/>
        <v>139584.10587604999</v>
      </c>
      <c r="AH103" s="204">
        <f t="shared" si="38"/>
        <v>66468.621845738118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-1178546.2382472989</v>
      </c>
      <c r="E104" s="204">
        <f t="shared" si="39"/>
        <v>-1013286.8551184115</v>
      </c>
      <c r="F104" s="204">
        <f t="shared" si="39"/>
        <v>-870082.19143012364</v>
      </c>
      <c r="G104" s="204">
        <f t="shared" si="39"/>
        <v>-728738.92740068934</v>
      </c>
      <c r="H104" s="204">
        <f t="shared" si="39"/>
        <v>-587438.1290085942</v>
      </c>
      <c r="I104" s="204">
        <f t="shared" si="39"/>
        <v>923531.62614926999</v>
      </c>
      <c r="J104" s="204">
        <f t="shared" si="39"/>
        <v>999857.52914412937</v>
      </c>
      <c r="K104" s="204">
        <f t="shared" si="39"/>
        <v>1094467.2047138603</v>
      </c>
      <c r="L104" s="204">
        <f t="shared" si="39"/>
        <v>1189167.7298117233</v>
      </c>
      <c r="M104" s="204">
        <f t="shared" si="39"/>
        <v>1265766.2367870333</v>
      </c>
      <c r="N104" s="204">
        <f t="shared" si="39"/>
        <v>1324265.0536589478</v>
      </c>
      <c r="O104" s="204">
        <f t="shared" si="39"/>
        <v>1364666.5666471049</v>
      </c>
      <c r="P104" s="204">
        <f t="shared" si="39"/>
        <v>1386973.2216266324</v>
      </c>
      <c r="Q104" s="204">
        <f t="shared" si="39"/>
        <v>1391187.5256195371</v>
      </c>
      <c r="R104" s="204">
        <f t="shared" si="39"/>
        <v>1395507.1872122642</v>
      </c>
      <c r="S104" s="204">
        <f t="shared" si="39"/>
        <v>1399934.8403448097</v>
      </c>
      <c r="T104" s="204">
        <f t="shared" si="39"/>
        <v>1404473.1848056689</v>
      </c>
      <c r="U104" s="204">
        <f t="shared" si="39"/>
        <v>1409124.9878780495</v>
      </c>
      <c r="V104" s="204">
        <f t="shared" si="39"/>
        <v>1413893.0860272394</v>
      </c>
      <c r="W104" s="204">
        <f t="shared" si="39"/>
        <v>1418780.3866301593</v>
      </c>
      <c r="X104" s="204">
        <f t="shared" si="39"/>
        <v>1423789.8697481523</v>
      </c>
      <c r="Y104" s="204">
        <f t="shared" si="39"/>
        <v>1428924.5899440949</v>
      </c>
      <c r="Z104" s="204">
        <f t="shared" si="39"/>
        <v>1434187.678144936</v>
      </c>
      <c r="AA104" s="204">
        <f t="shared" si="39"/>
        <v>1439582.3435507983</v>
      </c>
      <c r="AB104" s="204">
        <f t="shared" si="39"/>
        <v>1445111.8755918071</v>
      </c>
      <c r="AC104" s="204">
        <f t="shared" si="39"/>
        <v>1218401.0619104453</v>
      </c>
      <c r="AD104" s="204">
        <f t="shared" si="39"/>
        <v>964079.35640467319</v>
      </c>
      <c r="AE104" s="204">
        <f t="shared" si="39"/>
        <v>732877.80594488024</v>
      </c>
      <c r="AF104" s="204">
        <f t="shared" si="39"/>
        <v>522694.57825415931</v>
      </c>
      <c r="AG104" s="204">
        <f t="shared" si="39"/>
        <v>331618.91671714041</v>
      </c>
      <c r="AH104" s="204">
        <f t="shared" si="39"/>
        <v>157913.76986530502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1.1236690753034611</v>
      </c>
      <c r="E108" s="216">
        <f t="shared" ref="E108:G108" si="40">(E102+E71+E70)/(E70+E71)</f>
        <v>1.0862295718805759</v>
      </c>
      <c r="F108" s="216">
        <f t="shared" si="40"/>
        <v>1.0300038182315296</v>
      </c>
      <c r="G108" s="216">
        <f t="shared" si="40"/>
        <v>1.0264666947933385</v>
      </c>
      <c r="H108" s="216">
        <f>(H102+H71+H70)/(H70+H71)</f>
        <v>1.0330903492649957</v>
      </c>
      <c r="I108" s="216">
        <f>(I102+I71+I70)/(I70+I71)</f>
        <v>1.0443249811240427</v>
      </c>
      <c r="J108" s="216">
        <f t="shared" ref="J108:N108" si="41">(J102+J71+J70)/(J70+J71)</f>
        <v>1.0788928813708678</v>
      </c>
      <c r="K108" s="216">
        <f t="shared" si="41"/>
        <v>1.1364764017835001</v>
      </c>
      <c r="L108" s="216">
        <f t="shared" si="41"/>
        <v>1.2443153295876743</v>
      </c>
      <c r="M108" s="216">
        <f t="shared" si="41"/>
        <v>1.4132663533498564</v>
      </c>
      <c r="N108" s="216">
        <f t="shared" si="41"/>
        <v>1.73298069210459</v>
      </c>
      <c r="O108" s="216">
        <f>(O102+O71+O70)/(O70+O71)</f>
        <v>2.6510145036155142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1.3000608877008288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1.1236690753034611</v>
      </c>
      <c r="E110" s="216">
        <f t="shared" si="43"/>
        <v>1.0862295718805759</v>
      </c>
      <c r="F110" s="216">
        <f t="shared" si="43"/>
        <v>1.0300038182315296</v>
      </c>
      <c r="G110" s="216">
        <f t="shared" si="43"/>
        <v>1.0264666947933385</v>
      </c>
      <c r="H110" s="216">
        <f t="shared" si="43"/>
        <v>1.0330903492649957</v>
      </c>
      <c r="I110" s="216">
        <f t="shared" si="43"/>
        <v>1.0443249811240427</v>
      </c>
      <c r="J110" s="216">
        <f t="shared" si="43"/>
        <v>1.0788928813708678</v>
      </c>
      <c r="K110" s="216">
        <f t="shared" si="43"/>
        <v>1.1364764017835001</v>
      </c>
      <c r="L110" s="216">
        <f t="shared" si="43"/>
        <v>1.2443153295876743</v>
      </c>
      <c r="M110" s="216">
        <f t="shared" si="43"/>
        <v>1.4132663533498564</v>
      </c>
      <c r="N110" s="216">
        <f t="shared" si="43"/>
        <v>1.73298069210459</v>
      </c>
      <c r="O110" s="216">
        <f t="shared" si="43"/>
        <v>2.6510145036155142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1.3000608877008288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1.1236690753034611</v>
      </c>
      <c r="E112" s="216">
        <f t="shared" si="44"/>
        <v>1.0862295718805759</v>
      </c>
      <c r="F112" s="216">
        <f t="shared" si="44"/>
        <v>1.0300038182315296</v>
      </c>
      <c r="G112" s="216">
        <f t="shared" si="44"/>
        <v>1.0264666947933385</v>
      </c>
      <c r="H112" s="216">
        <f t="shared" si="44"/>
        <v>1.0330903492649957</v>
      </c>
      <c r="I112" s="216">
        <f t="shared" si="44"/>
        <v>1.0443249811240427</v>
      </c>
      <c r="J112" s="216">
        <f t="shared" si="44"/>
        <v>1.0788928813708678</v>
      </c>
      <c r="K112" s="216">
        <f t="shared" si="44"/>
        <v>1.1364764017835001</v>
      </c>
      <c r="L112" s="216">
        <f t="shared" si="44"/>
        <v>1.2443153295876743</v>
      </c>
      <c r="M112" s="216">
        <f t="shared" si="44"/>
        <v>1.4132663533498564</v>
      </c>
      <c r="N112" s="216">
        <f t="shared" si="44"/>
        <v>1.73298069210459</v>
      </c>
      <c r="O112" s="216">
        <f t="shared" si="44"/>
        <v>2.6510145036155142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1.3000608877008288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61" zoomScale="75" zoomScaleNormal="75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6" t="s">
        <v>3</v>
      </c>
      <c r="G1" s="266" t="s">
        <v>4</v>
      </c>
      <c r="H1" s="266" t="s">
        <v>5</v>
      </c>
      <c r="I1" s="266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8">
        <v>0.1</v>
      </c>
      <c r="C3" s="269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2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2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74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74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74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3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6">
        <v>2</v>
      </c>
      <c r="F21" s="46">
        <v>3</v>
      </c>
      <c r="G21" s="266">
        <v>4</v>
      </c>
      <c r="H21" s="46">
        <v>5</v>
      </c>
      <c r="I21" s="266">
        <v>6</v>
      </c>
      <c r="J21" s="46">
        <v>7</v>
      </c>
      <c r="K21" s="266">
        <v>8</v>
      </c>
      <c r="L21" s="46">
        <v>9</v>
      </c>
      <c r="M21" s="266">
        <v>10</v>
      </c>
      <c r="N21" s="46">
        <v>11</v>
      </c>
      <c r="O21" s="266">
        <v>12</v>
      </c>
      <c r="P21" s="46">
        <v>13</v>
      </c>
      <c r="Q21" s="266">
        <v>14</v>
      </c>
      <c r="R21" s="46">
        <v>15</v>
      </c>
      <c r="S21" s="266">
        <v>16</v>
      </c>
      <c r="T21" s="46">
        <v>17</v>
      </c>
      <c r="U21" s="266">
        <v>18</v>
      </c>
      <c r="V21" s="46">
        <v>19</v>
      </c>
      <c r="W21" s="266">
        <v>20</v>
      </c>
      <c r="X21" s="46">
        <v>21</v>
      </c>
      <c r="Y21" s="266">
        <v>22</v>
      </c>
      <c r="Z21" s="46">
        <v>23</v>
      </c>
      <c r="AA21" s="266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277294.94425265782</v>
      </c>
      <c r="E34" s="116">
        <f t="shared" ref="E34:AH34" si="9">E37-E38</f>
        <v>529381.25720961927</v>
      </c>
      <c r="F34" s="116">
        <f t="shared" si="9"/>
        <v>758550.63262503908</v>
      </c>
      <c r="G34" s="116">
        <f t="shared" si="9"/>
        <v>966886.42845723871</v>
      </c>
      <c r="H34" s="116">
        <f t="shared" si="9"/>
        <v>1156282.6064865112</v>
      </c>
      <c r="I34" s="116">
        <f t="shared" si="9"/>
        <v>1328460.9501494863</v>
      </c>
      <c r="J34" s="116">
        <f t="shared" si="9"/>
        <v>1328460.9501494863</v>
      </c>
      <c r="K34" s="116">
        <f t="shared" si="9"/>
        <v>1328460.9501494863</v>
      </c>
      <c r="L34" s="116">
        <f t="shared" si="9"/>
        <v>1328460.9501494863</v>
      </c>
      <c r="M34" s="116">
        <f t="shared" si="9"/>
        <v>1328460.9501494863</v>
      </c>
      <c r="N34" s="116">
        <f t="shared" si="9"/>
        <v>1328460.9501494863</v>
      </c>
      <c r="O34" s="116">
        <f t="shared" si="9"/>
        <v>1328460.9501494863</v>
      </c>
      <c r="P34" s="116">
        <f t="shared" si="9"/>
        <v>1328460.9501494863</v>
      </c>
      <c r="Q34" s="116">
        <f t="shared" si="9"/>
        <v>1328460.9501494863</v>
      </c>
      <c r="R34" s="116">
        <f t="shared" si="9"/>
        <v>1328460.9501494863</v>
      </c>
      <c r="S34" s="116">
        <f t="shared" si="9"/>
        <v>1328460.9501494863</v>
      </c>
      <c r="T34" s="116">
        <f t="shared" si="9"/>
        <v>1328460.9501494863</v>
      </c>
      <c r="U34" s="116">
        <f t="shared" si="9"/>
        <v>1328460.9501494863</v>
      </c>
      <c r="V34" s="116">
        <f t="shared" si="9"/>
        <v>1328460.9501494863</v>
      </c>
      <c r="W34" s="116">
        <f t="shared" si="9"/>
        <v>1328460.9501494863</v>
      </c>
      <c r="X34" s="116">
        <f t="shared" si="9"/>
        <v>1328460.9501494863</v>
      </c>
      <c r="Y34" s="116">
        <f t="shared" si="9"/>
        <v>1328460.9501494863</v>
      </c>
      <c r="Z34" s="116">
        <f t="shared" si="9"/>
        <v>1328460.9501494863</v>
      </c>
      <c r="AA34" s="116">
        <f t="shared" si="9"/>
        <v>1328460.9501494863</v>
      </c>
      <c r="AB34" s="116">
        <f t="shared" si="9"/>
        <v>1328460.9501494863</v>
      </c>
      <c r="AC34" s="116">
        <f t="shared" si="9"/>
        <v>1328460.9501494863</v>
      </c>
      <c r="AD34" s="116">
        <f t="shared" si="9"/>
        <v>1051166.0058968284</v>
      </c>
      <c r="AE34" s="116">
        <f t="shared" si="9"/>
        <v>799079.69293986692</v>
      </c>
      <c r="AF34" s="116">
        <f t="shared" si="9"/>
        <v>569910.31752444711</v>
      </c>
      <c r="AG34" s="116">
        <f t="shared" si="9"/>
        <v>361574.52169224748</v>
      </c>
      <c r="AH34" s="116">
        <f t="shared" si="9"/>
        <v>172178.34366297506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C28*Interventions!$G$13</f>
        <v>424728.99751507991</v>
      </c>
      <c r="E37" s="42">
        <f>D28*Interventions!$G$13</f>
        <v>810846.26798333426</v>
      </c>
      <c r="F37" s="42">
        <f>E28*Interventions!$G$13</f>
        <v>1161861.9684090202</v>
      </c>
      <c r="G37" s="42">
        <f>F28*Interventions!$G$13</f>
        <v>1480967.1506141892</v>
      </c>
      <c r="H37" s="42">
        <f>G28*Interventions!$G$13</f>
        <v>1771062.7708007065</v>
      </c>
      <c r="I37" s="42">
        <f>H28*Interventions!$G$13</f>
        <v>2034786.0618793585</v>
      </c>
      <c r="J37" s="42">
        <f>I28*Interventions!$G$13</f>
        <v>2034786.0618793585</v>
      </c>
      <c r="K37" s="42">
        <f>J28*Interventions!$G$13</f>
        <v>2034786.0618793585</v>
      </c>
      <c r="L37" s="42">
        <f>K28*Interventions!$G$13</f>
        <v>2034786.0618793585</v>
      </c>
      <c r="M37" s="42">
        <f>L28*Interventions!$G$13</f>
        <v>2034786.0618793585</v>
      </c>
      <c r="N37" s="42">
        <f>M28*Interventions!$G$13</f>
        <v>2034786.0618793585</v>
      </c>
      <c r="O37" s="42">
        <f>N28*Interventions!$G$13</f>
        <v>2034786.0618793585</v>
      </c>
      <c r="P37" s="42">
        <f>O28*Interventions!$G$13</f>
        <v>2034786.0618793585</v>
      </c>
      <c r="Q37" s="42">
        <f>P28*Interventions!$G$13</f>
        <v>2034786.0618793585</v>
      </c>
      <c r="R37" s="42">
        <f>Q28*Interventions!$G$13</f>
        <v>2034786.0618793585</v>
      </c>
      <c r="S37" s="42">
        <f>R28*Interventions!$G$13</f>
        <v>2034786.0618793585</v>
      </c>
      <c r="T37" s="42">
        <f>S28*Interventions!$G$13</f>
        <v>2034786.0618793585</v>
      </c>
      <c r="U37" s="42">
        <f>T28*Interventions!$G$13</f>
        <v>2034786.0618793585</v>
      </c>
      <c r="V37" s="42">
        <f>U28*Interventions!$G$13</f>
        <v>2034786.0618793585</v>
      </c>
      <c r="W37" s="42">
        <f>V28*Interventions!$G$13</f>
        <v>2034786.0618793585</v>
      </c>
      <c r="X37" s="42">
        <f>W28*Interventions!$G$13</f>
        <v>2034786.0618793585</v>
      </c>
      <c r="Y37" s="42">
        <f>X28*Interventions!$G$13</f>
        <v>2034786.0618793585</v>
      </c>
      <c r="Z37" s="42">
        <f>Y28*Interventions!$G$13</f>
        <v>2034786.0618793585</v>
      </c>
      <c r="AA37" s="42">
        <f>Z28*Interventions!$G$13</f>
        <v>2034786.0618793585</v>
      </c>
      <c r="AB37" s="42">
        <f>AA28*Interventions!$G$13</f>
        <v>2034786.0618793585</v>
      </c>
      <c r="AC37" s="42">
        <f>AB28*Interventions!$G$13</f>
        <v>2034786.0618793585</v>
      </c>
      <c r="AD37" s="42">
        <f>AC28*Interventions!$G$13</f>
        <v>1610057.0643642787</v>
      </c>
      <c r="AE37" s="42">
        <f>AD28*Interventions!$G$13</f>
        <v>1223939.7938960243</v>
      </c>
      <c r="AF37" s="42">
        <f>AE28*Interventions!$G$13</f>
        <v>872924.09347033838</v>
      </c>
      <c r="AG37" s="42">
        <f>AF28*Interventions!$G$13</f>
        <v>553818.91126516939</v>
      </c>
      <c r="AH37" s="42">
        <f>AG28*Interventions!$G$13</f>
        <v>263723.2910786522</v>
      </c>
    </row>
    <row r="38" spans="1:34" x14ac:dyDescent="0.25">
      <c r="A38" s="242" t="s">
        <v>36</v>
      </c>
      <c r="B38" s="28" t="s">
        <v>37</v>
      </c>
      <c r="C38" s="28"/>
      <c r="D38" s="42">
        <f>C28*Interventions!$G$14</f>
        <v>147434.05326242212</v>
      </c>
      <c r="E38" s="42">
        <f>D28*Interventions!$G$14</f>
        <v>281465.01077371492</v>
      </c>
      <c r="F38" s="42">
        <f>E28*Interventions!$G$14</f>
        <v>403311.33578398114</v>
      </c>
      <c r="G38" s="42">
        <f>F28*Interventions!$G$14</f>
        <v>514080.72215695045</v>
      </c>
      <c r="H38" s="42">
        <f>G28*Interventions!$G$14</f>
        <v>614780.16431419528</v>
      </c>
      <c r="I38" s="42">
        <f>H28*Interventions!$G$14</f>
        <v>706325.1117298723</v>
      </c>
      <c r="J38" s="42">
        <f>I28*Interventions!$G$14</f>
        <v>706325.1117298723</v>
      </c>
      <c r="K38" s="42">
        <f>J28*Interventions!$G$14</f>
        <v>706325.1117298723</v>
      </c>
      <c r="L38" s="42">
        <f>K28*Interventions!$G$14</f>
        <v>706325.1117298723</v>
      </c>
      <c r="M38" s="42">
        <f>L28*Interventions!$G$14</f>
        <v>706325.1117298723</v>
      </c>
      <c r="N38" s="42">
        <f>M28*Interventions!$G$14</f>
        <v>706325.1117298723</v>
      </c>
      <c r="O38" s="42">
        <f>N28*Interventions!$G$14</f>
        <v>706325.1117298723</v>
      </c>
      <c r="P38" s="42">
        <f>O28*Interventions!$G$14</f>
        <v>706325.1117298723</v>
      </c>
      <c r="Q38" s="42">
        <f>P28*Interventions!$G$14</f>
        <v>706325.1117298723</v>
      </c>
      <c r="R38" s="42">
        <f>Q28*Interventions!$G$14</f>
        <v>706325.1117298723</v>
      </c>
      <c r="S38" s="42">
        <f>R28*Interventions!$G$14</f>
        <v>706325.1117298723</v>
      </c>
      <c r="T38" s="42">
        <f>S28*Interventions!$G$14</f>
        <v>706325.1117298723</v>
      </c>
      <c r="U38" s="42">
        <f>T28*Interventions!$G$14</f>
        <v>706325.1117298723</v>
      </c>
      <c r="V38" s="42">
        <f>U28*Interventions!$G$14</f>
        <v>706325.1117298723</v>
      </c>
      <c r="W38" s="42">
        <f>V28*Interventions!$G$14</f>
        <v>706325.1117298723</v>
      </c>
      <c r="X38" s="42">
        <f>W28*Interventions!$G$14</f>
        <v>706325.1117298723</v>
      </c>
      <c r="Y38" s="42">
        <f>X28*Interventions!$G$14</f>
        <v>706325.1117298723</v>
      </c>
      <c r="Z38" s="42">
        <f>Y28*Interventions!$G$14</f>
        <v>706325.1117298723</v>
      </c>
      <c r="AA38" s="42">
        <f>Z28*Interventions!$G$14</f>
        <v>706325.1117298723</v>
      </c>
      <c r="AB38" s="42">
        <f>AA28*Interventions!$G$14</f>
        <v>706325.1117298723</v>
      </c>
      <c r="AC38" s="42">
        <f>AB28*Interventions!$G$14</f>
        <v>706325.1117298723</v>
      </c>
      <c r="AD38" s="42">
        <f>AC28*Interventions!$G$14</f>
        <v>558891.05846745032</v>
      </c>
      <c r="AE38" s="42">
        <f>AD28*Interventions!$G$14</f>
        <v>424860.10095615743</v>
      </c>
      <c r="AF38" s="42">
        <f>AE28*Interventions!$G$14</f>
        <v>303013.77594589122</v>
      </c>
      <c r="AG38" s="42">
        <f>AF28*Interventions!$G$14</f>
        <v>192244.38957292194</v>
      </c>
      <c r="AH38" s="42">
        <f>AG28*Interventions!$G$14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450731.57583657932</v>
      </c>
      <c r="E40" s="116">
        <f t="shared" si="10"/>
        <v>861736.25712252734</v>
      </c>
      <c r="F40" s="116">
        <f t="shared" si="10"/>
        <v>1236616.2549940022</v>
      </c>
      <c r="G40" s="116">
        <f t="shared" si="10"/>
        <v>1578648.8379778485</v>
      </c>
      <c r="H40" s="116">
        <f t="shared" si="10"/>
        <v>1890815.7470355709</v>
      </c>
      <c r="I40" s="116">
        <f t="shared" si="10"/>
        <v>2175829.9462328944</v>
      </c>
      <c r="J40" s="116">
        <f t="shared" si="10"/>
        <v>2179375.2936721984</v>
      </c>
      <c r="K40" s="116">
        <f t="shared" si="10"/>
        <v>2183009.2747974847</v>
      </c>
      <c r="L40" s="116">
        <f t="shared" si="10"/>
        <v>2186734.1054509035</v>
      </c>
      <c r="M40" s="116">
        <f t="shared" si="10"/>
        <v>2190552.0568706575</v>
      </c>
      <c r="N40" s="116">
        <f t="shared" si="10"/>
        <v>2194465.4570759055</v>
      </c>
      <c r="O40" s="116">
        <f t="shared" si="10"/>
        <v>2198476.6922862846</v>
      </c>
      <c r="P40" s="116">
        <f t="shared" si="10"/>
        <v>2202588.2083769236</v>
      </c>
      <c r="Q40" s="116">
        <f t="shared" si="10"/>
        <v>2206802.5123698283</v>
      </c>
      <c r="R40" s="116">
        <f t="shared" si="10"/>
        <v>2211122.1739625554</v>
      </c>
      <c r="S40" s="116">
        <f t="shared" si="10"/>
        <v>2215549.8270951007</v>
      </c>
      <c r="T40" s="116">
        <f t="shared" si="10"/>
        <v>2220088.1715559601</v>
      </c>
      <c r="U40" s="116">
        <f t="shared" si="10"/>
        <v>2224739.9746283405</v>
      </c>
      <c r="V40" s="116">
        <f t="shared" si="10"/>
        <v>2229508.0727775306</v>
      </c>
      <c r="W40" s="116">
        <f t="shared" si="10"/>
        <v>2234395.3733804505</v>
      </c>
      <c r="X40" s="116">
        <f t="shared" si="10"/>
        <v>2239404.8564984435</v>
      </c>
      <c r="Y40" s="116">
        <f t="shared" si="10"/>
        <v>2244539.5766943861</v>
      </c>
      <c r="Z40" s="116">
        <f t="shared" si="10"/>
        <v>2249802.6648952272</v>
      </c>
      <c r="AA40" s="116">
        <f t="shared" si="10"/>
        <v>2255197.3303010892</v>
      </c>
      <c r="AB40" s="116">
        <f t="shared" si="10"/>
        <v>2260726.8623420983</v>
      </c>
      <c r="AC40" s="116">
        <f t="shared" si="10"/>
        <v>2034016.0486607365</v>
      </c>
      <c r="AD40" s="116">
        <f t="shared" si="10"/>
        <v>1609447.7790710861</v>
      </c>
      <c r="AE40" s="116">
        <f t="shared" si="10"/>
        <v>1223476.6248986768</v>
      </c>
      <c r="AF40" s="116">
        <f t="shared" si="10"/>
        <v>872593.75746921333</v>
      </c>
      <c r="AG40" s="116">
        <f t="shared" si="10"/>
        <v>553609.33253333787</v>
      </c>
      <c r="AH40" s="116">
        <f t="shared" si="10"/>
        <v>263623.49168254196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-917323.97971897619</v>
      </c>
      <c r="E42" s="31">
        <f t="shared" si="11"/>
        <v>-506319.29843302816</v>
      </c>
      <c r="F42" s="31">
        <f t="shared" si="11"/>
        <v>-131439.30056155333</v>
      </c>
      <c r="G42" s="31">
        <f t="shared" si="11"/>
        <v>210593.28242229298</v>
      </c>
      <c r="H42" s="31">
        <f t="shared" si="11"/>
        <v>522760.1914800154</v>
      </c>
      <c r="I42" s="31">
        <f t="shared" si="11"/>
        <v>1580006.0866536871</v>
      </c>
      <c r="J42" s="31">
        <f t="shared" si="11"/>
        <v>1583551.4340929911</v>
      </c>
      <c r="K42" s="31">
        <f t="shared" si="11"/>
        <v>1587185.4152182774</v>
      </c>
      <c r="L42" s="31">
        <f t="shared" si="11"/>
        <v>1590910.2458716962</v>
      </c>
      <c r="M42" s="31">
        <f t="shared" si="11"/>
        <v>1594728.1972914501</v>
      </c>
      <c r="N42" s="31">
        <f t="shared" si="11"/>
        <v>1598641.5974966981</v>
      </c>
      <c r="O42" s="31">
        <f t="shared" si="11"/>
        <v>1602652.8327070773</v>
      </c>
      <c r="P42" s="31">
        <f t="shared" si="11"/>
        <v>1606764.3487977162</v>
      </c>
      <c r="Q42" s="31">
        <f t="shared" si="11"/>
        <v>1610978.6527906209</v>
      </c>
      <c r="R42" s="31">
        <f t="shared" si="11"/>
        <v>1615298.314383348</v>
      </c>
      <c r="S42" s="31">
        <f t="shared" si="11"/>
        <v>1619725.9675158933</v>
      </c>
      <c r="T42" s="31">
        <f t="shared" si="11"/>
        <v>1624264.3119767527</v>
      </c>
      <c r="U42" s="31">
        <f t="shared" si="11"/>
        <v>1628916.1150491331</v>
      </c>
      <c r="V42" s="31">
        <f t="shared" si="11"/>
        <v>1633684.2131983233</v>
      </c>
      <c r="W42" s="31">
        <f t="shared" si="11"/>
        <v>1638571.5138012432</v>
      </c>
      <c r="X42" s="31">
        <f t="shared" si="11"/>
        <v>1643580.9969192361</v>
      </c>
      <c r="Y42" s="31">
        <f t="shared" si="11"/>
        <v>1648715.7171151787</v>
      </c>
      <c r="Z42" s="31">
        <f t="shared" si="11"/>
        <v>1653978.8053160198</v>
      </c>
      <c r="AA42" s="31">
        <f t="shared" si="11"/>
        <v>1659373.4707218818</v>
      </c>
      <c r="AB42" s="31">
        <f t="shared" si="11"/>
        <v>1664903.0027628909</v>
      </c>
      <c r="AC42" s="31">
        <f t="shared" si="11"/>
        <v>1438192.1890815292</v>
      </c>
      <c r="AD42" s="31">
        <f t="shared" si="11"/>
        <v>1137992.6063605656</v>
      </c>
      <c r="AE42" s="31">
        <f t="shared" si="11"/>
        <v>865083.89479605341</v>
      </c>
      <c r="AF42" s="31">
        <f t="shared" si="11"/>
        <v>616985.06610104197</v>
      </c>
      <c r="AG42" s="31">
        <f t="shared" si="11"/>
        <v>391440.67637830466</v>
      </c>
      <c r="AH42" s="31">
        <f t="shared" si="11"/>
        <v>186400.32208490709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-1090760.6113028978</v>
      </c>
      <c r="E43" s="31">
        <f t="shared" si="12"/>
        <v>-838674.29834593623</v>
      </c>
      <c r="F43" s="31">
        <f t="shared" si="12"/>
        <v>-609504.92293051642</v>
      </c>
      <c r="G43" s="31">
        <f t="shared" si="12"/>
        <v>-401169.12709831679</v>
      </c>
      <c r="H43" s="31">
        <f t="shared" si="12"/>
        <v>-211772.94906904432</v>
      </c>
      <c r="I43" s="31">
        <f t="shared" si="12"/>
        <v>732637.09057027893</v>
      </c>
      <c r="J43" s="31">
        <f t="shared" si="12"/>
        <v>732637.09057027893</v>
      </c>
      <c r="K43" s="31">
        <f t="shared" si="12"/>
        <v>732637.09057027893</v>
      </c>
      <c r="L43" s="31">
        <f t="shared" si="12"/>
        <v>732637.09057027893</v>
      </c>
      <c r="M43" s="31">
        <f t="shared" si="12"/>
        <v>732637.09057027893</v>
      </c>
      <c r="N43" s="31">
        <f t="shared" si="12"/>
        <v>732637.09057027893</v>
      </c>
      <c r="O43" s="31">
        <f t="shared" si="12"/>
        <v>732637.09057027893</v>
      </c>
      <c r="P43" s="31">
        <f t="shared" si="12"/>
        <v>732637.09057027893</v>
      </c>
      <c r="Q43" s="31">
        <f t="shared" si="12"/>
        <v>732637.09057027893</v>
      </c>
      <c r="R43" s="31">
        <f t="shared" si="12"/>
        <v>732637.09057027893</v>
      </c>
      <c r="S43" s="31">
        <f t="shared" si="12"/>
        <v>732637.09057027893</v>
      </c>
      <c r="T43" s="31">
        <f t="shared" si="12"/>
        <v>732637.09057027893</v>
      </c>
      <c r="U43" s="31">
        <f t="shared" si="12"/>
        <v>732637.09057027893</v>
      </c>
      <c r="V43" s="31">
        <f t="shared" si="12"/>
        <v>732637.09057027893</v>
      </c>
      <c r="W43" s="31">
        <f t="shared" si="12"/>
        <v>732637.09057027893</v>
      </c>
      <c r="X43" s="31">
        <f t="shared" si="12"/>
        <v>732637.09057027893</v>
      </c>
      <c r="Y43" s="31">
        <f t="shared" si="12"/>
        <v>732637.09057027893</v>
      </c>
      <c r="Z43" s="31">
        <f t="shared" si="12"/>
        <v>732637.09057027893</v>
      </c>
      <c r="AA43" s="31">
        <f t="shared" si="12"/>
        <v>732637.09057027893</v>
      </c>
      <c r="AB43" s="31">
        <f t="shared" si="12"/>
        <v>732637.09057027893</v>
      </c>
      <c r="AC43" s="31">
        <f t="shared" si="12"/>
        <v>732637.09057027893</v>
      </c>
      <c r="AD43" s="31">
        <f t="shared" si="12"/>
        <v>579710.83318630792</v>
      </c>
      <c r="AE43" s="31">
        <f t="shared" si="12"/>
        <v>440686.96283724357</v>
      </c>
      <c r="AF43" s="31">
        <f t="shared" si="12"/>
        <v>314301.62615627574</v>
      </c>
      <c r="AG43" s="31">
        <f t="shared" si="12"/>
        <v>199405.86553721427</v>
      </c>
      <c r="AH43" s="31">
        <f t="shared" si="12"/>
        <v>94955.174065340179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1313333.3333333333</v>
      </c>
      <c r="E45" s="31">
        <f t="shared" si="13"/>
        <v>1260800</v>
      </c>
      <c r="F45" s="31">
        <f t="shared" si="13"/>
        <v>1210368</v>
      </c>
      <c r="G45" s="31">
        <f t="shared" si="13"/>
        <v>1161953.28</v>
      </c>
      <c r="H45" s="31">
        <f t="shared" si="13"/>
        <v>1115475.1487999998</v>
      </c>
      <c r="I45" s="31">
        <f t="shared" si="13"/>
        <v>466385.76737236022</v>
      </c>
      <c r="J45" s="31">
        <f t="shared" si="13"/>
        <v>447730.33667746576</v>
      </c>
      <c r="K45" s="31">
        <f t="shared" si="13"/>
        <v>429821.12321036722</v>
      </c>
      <c r="L45" s="31">
        <f t="shared" si="13"/>
        <v>412628.27828195255</v>
      </c>
      <c r="M45" s="31">
        <f t="shared" si="13"/>
        <v>396123.14715067437</v>
      </c>
      <c r="N45" s="31">
        <f t="shared" si="13"/>
        <v>380278.22126464744</v>
      </c>
      <c r="O45" s="31">
        <f t="shared" si="13"/>
        <v>365067.09241406148</v>
      </c>
      <c r="P45" s="31">
        <f t="shared" si="13"/>
        <v>350464.40871749906</v>
      </c>
      <c r="Q45" s="31">
        <f t="shared" si="13"/>
        <v>336445.83236879908</v>
      </c>
      <c r="R45" s="31">
        <f t="shared" si="13"/>
        <v>322987.99907404714</v>
      </c>
      <c r="S45" s="31">
        <f t="shared" si="13"/>
        <v>310068.47911108524</v>
      </c>
      <c r="T45" s="31">
        <f t="shared" si="13"/>
        <v>297665.73994664184</v>
      </c>
      <c r="U45" s="31">
        <f t="shared" si="13"/>
        <v>285759.11034877616</v>
      </c>
      <c r="V45" s="31">
        <f t="shared" si="13"/>
        <v>274328.7459348251</v>
      </c>
      <c r="W45" s="31">
        <f t="shared" si="13"/>
        <v>263355.59609743208</v>
      </c>
      <c r="X45" s="31">
        <f t="shared" si="13"/>
        <v>252821.37225353479</v>
      </c>
      <c r="Y45" s="31">
        <f t="shared" si="13"/>
        <v>242708.51736339342</v>
      </c>
      <c r="Z45" s="31">
        <f t="shared" si="13"/>
        <v>233000.17666885766</v>
      </c>
      <c r="AA45" s="31">
        <f t="shared" si="13"/>
        <v>223680.16960210336</v>
      </c>
      <c r="AB45" s="31">
        <f t="shared" si="13"/>
        <v>214732.96281801924</v>
      </c>
      <c r="AC45" s="31">
        <f t="shared" si="13"/>
        <v>206143.64430529845</v>
      </c>
      <c r="AD45" s="31">
        <f t="shared" si="13"/>
        <v>156589.88211357841</v>
      </c>
      <c r="AE45" s="31">
        <f t="shared" si="13"/>
        <v>114275.6543174645</v>
      </c>
      <c r="AF45" s="31">
        <f t="shared" si="13"/>
        <v>78242.257952849672</v>
      </c>
      <c r="AG45" s="31">
        <f t="shared" si="13"/>
        <v>47654.499103608738</v>
      </c>
      <c r="AH45" s="31">
        <f t="shared" si="13"/>
        <v>21784.913875935432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266203.14648255147</v>
      </c>
      <c r="E46" s="31">
        <f t="shared" si="14"/>
        <v>487877.76664438512</v>
      </c>
      <c r="F46" s="31">
        <f t="shared" si="14"/>
        <v>671117.0525061466</v>
      </c>
      <c r="G46" s="31">
        <f t="shared" si="14"/>
        <v>821221.66192084178</v>
      </c>
      <c r="H46" s="31">
        <f t="shared" si="14"/>
        <v>942801.26803886588</v>
      </c>
      <c r="I46" s="31">
        <f t="shared" si="14"/>
        <v>1039863.1570364599</v>
      </c>
      <c r="J46" s="31">
        <f t="shared" si="14"/>
        <v>998268.63075500145</v>
      </c>
      <c r="K46" s="31">
        <f t="shared" si="14"/>
        <v>958337.88552480144</v>
      </c>
      <c r="L46" s="31">
        <f t="shared" si="14"/>
        <v>920004.3701038094</v>
      </c>
      <c r="M46" s="31">
        <f t="shared" si="14"/>
        <v>883204.19529965695</v>
      </c>
      <c r="N46" s="31">
        <f t="shared" si="14"/>
        <v>847876.02748767077</v>
      </c>
      <c r="O46" s="31">
        <f t="shared" si="14"/>
        <v>813960.98638816387</v>
      </c>
      <c r="P46" s="31">
        <f t="shared" si="14"/>
        <v>781402.54693263734</v>
      </c>
      <c r="Q46" s="31">
        <f t="shared" si="14"/>
        <v>750146.4450553318</v>
      </c>
      <c r="R46" s="31">
        <f t="shared" si="14"/>
        <v>720140.58725311852</v>
      </c>
      <c r="S46" s="31">
        <f t="shared" si="14"/>
        <v>691334.96376299381</v>
      </c>
      <c r="T46" s="31">
        <f t="shared" si="14"/>
        <v>663681.56521247397</v>
      </c>
      <c r="U46" s="31">
        <f t="shared" si="14"/>
        <v>637134.30260397505</v>
      </c>
      <c r="V46" s="31">
        <f t="shared" si="14"/>
        <v>611648.93049981608</v>
      </c>
      <c r="W46" s="31">
        <f t="shared" si="14"/>
        <v>587182.97327982343</v>
      </c>
      <c r="X46" s="31">
        <f t="shared" si="14"/>
        <v>563695.65434863046</v>
      </c>
      <c r="Y46" s="31">
        <f t="shared" si="14"/>
        <v>541147.82817468524</v>
      </c>
      <c r="Z46" s="31">
        <f t="shared" si="14"/>
        <v>519501.91504769784</v>
      </c>
      <c r="AA46" s="31">
        <f t="shared" si="14"/>
        <v>498721.83844578994</v>
      </c>
      <c r="AB46" s="31">
        <f t="shared" si="14"/>
        <v>478772.96490795835</v>
      </c>
      <c r="AC46" s="31">
        <f t="shared" si="14"/>
        <v>459622.04631163995</v>
      </c>
      <c r="AD46" s="31">
        <f t="shared" si="14"/>
        <v>349135.97404997214</v>
      </c>
      <c r="AE46" s="31">
        <f t="shared" si="14"/>
        <v>254791.31436721492</v>
      </c>
      <c r="AF46" s="31">
        <f t="shared" si="14"/>
        <v>174450.52370895544</v>
      </c>
      <c r="AG46" s="31">
        <f t="shared" si="14"/>
        <v>106251.43679675354</v>
      </c>
      <c r="AH46" s="31">
        <f t="shared" si="14"/>
        <v>48572.085392801644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-873693.55526686029</v>
      </c>
      <c r="E48" s="31">
        <f>E47+E46-E45</f>
        <v>-440567.23344270675</v>
      </c>
      <c r="F48" s="31">
        <f t="shared" ref="F48:AH48" si="16">F47+F46-F45</f>
        <v>-61185.325124890311</v>
      </c>
      <c r="G48" s="31">
        <f t="shared" si="16"/>
        <v>271030.79144145153</v>
      </c>
      <c r="H48" s="31">
        <f t="shared" si="16"/>
        <v>561859.25978792575</v>
      </c>
      <c r="I48" s="31">
        <f t="shared" si="16"/>
        <v>1420846.3857475074</v>
      </c>
      <c r="J48" s="31">
        <f t="shared" si="16"/>
        <v>1401452.6376002475</v>
      </c>
      <c r="K48" s="31">
        <f t="shared" si="16"/>
        <v>1383065.0869624326</v>
      </c>
      <c r="L48" s="31">
        <f t="shared" si="16"/>
        <v>1365649.247123274</v>
      </c>
      <c r="M48" s="31">
        <f t="shared" si="16"/>
        <v>1349172.1548701539</v>
      </c>
      <c r="N48" s="31">
        <f t="shared" si="16"/>
        <v>1333602.3131494424</v>
      </c>
      <c r="O48" s="31">
        <f t="shared" si="16"/>
        <v>1318909.6361109009</v>
      </c>
      <c r="P48" s="31">
        <f t="shared" si="16"/>
        <v>1305065.3964425754</v>
      </c>
      <c r="Q48" s="31">
        <f t="shared" si="16"/>
        <v>1292042.1749068745</v>
      </c>
      <c r="R48" s="31">
        <f t="shared" si="16"/>
        <v>1279813.8119921403</v>
      </c>
      <c r="S48" s="31">
        <f t="shared" si="16"/>
        <v>1268355.3615975231</v>
      </c>
      <c r="T48" s="31">
        <f t="shared" si="16"/>
        <v>1257643.0466723056</v>
      </c>
      <c r="U48" s="31">
        <f t="shared" si="16"/>
        <v>1247654.2167340529</v>
      </c>
      <c r="V48" s="31">
        <f t="shared" si="16"/>
        <v>1238367.3071930353</v>
      </c>
      <c r="W48" s="31">
        <f t="shared" si="16"/>
        <v>1229761.8004133555</v>
      </c>
      <c r="X48" s="31">
        <f t="shared" si="16"/>
        <v>1221818.1884440526</v>
      </c>
      <c r="Y48" s="31">
        <f t="shared" si="16"/>
        <v>1214517.9373561915</v>
      </c>
      <c r="Z48" s="31">
        <f t="shared" si="16"/>
        <v>1207843.4531245809</v>
      </c>
      <c r="AA48" s="31">
        <f t="shared" si="16"/>
        <v>1201778.0489952897</v>
      </c>
      <c r="AB48" s="31">
        <f t="shared" si="16"/>
        <v>1196305.9142825508</v>
      </c>
      <c r="AC48" s="31">
        <f t="shared" si="16"/>
        <v>959033.50051759172</v>
      </c>
      <c r="AD48" s="31">
        <f t="shared" si="16"/>
        <v>750827.86511065136</v>
      </c>
      <c r="AE48" s="31">
        <f t="shared" si="16"/>
        <v>564912.5920085602</v>
      </c>
      <c r="AF48" s="31">
        <f t="shared" si="16"/>
        <v>398891.70570087206</v>
      </c>
      <c r="AG48" s="31">
        <f t="shared" si="16"/>
        <v>250631.7485342352</v>
      </c>
      <c r="AH48" s="31">
        <f t="shared" si="16"/>
        <v>118232.31953643312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17367387.906349037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4732043.0859153662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0.62989858388651743</v>
      </c>
      <c r="F53" s="32">
        <f t="shared" si="17"/>
        <v>0.90392254172150421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3.6765094610640561</v>
      </c>
      <c r="N53" s="32">
        <f t="shared" si="17"/>
        <v>3.6830775098964943</v>
      </c>
      <c r="O53" s="32">
        <f t="shared" si="17"/>
        <v>3.689809759949743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3.7110332834340181</v>
      </c>
      <c r="S53" s="32">
        <f t="shared" si="17"/>
        <v>3.7184644278257051</v>
      </c>
      <c r="T53" s="32">
        <f t="shared" si="17"/>
        <v>3.7260813508271853</v>
      </c>
      <c r="U53" s="32">
        <f t="shared" si="17"/>
        <v>3.7338886969037013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3.7585014773997019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3.7850067499710267</v>
      </c>
      <c r="AB53" s="32">
        <f t="shared" si="17"/>
        <v>3.7942872310261397</v>
      </c>
      <c r="AC53" s="32">
        <f t="shared" si="17"/>
        <v>3.413787507766529</v>
      </c>
      <c r="AD53" s="32">
        <f t="shared" si="17"/>
        <v>3.4137875077665285</v>
      </c>
      <c r="AE53" s="32">
        <f t="shared" si="17"/>
        <v>3.413787507766529</v>
      </c>
      <c r="AF53" s="32">
        <f t="shared" si="17"/>
        <v>3.4137875077665281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1.9638268988192078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0.33475110005061393</v>
      </c>
      <c r="E55" s="32">
        <f t="shared" si="18"/>
        <v>0.65056532880495976</v>
      </c>
      <c r="F55" s="32">
        <f t="shared" si="18"/>
        <v>0.94944898979079895</v>
      </c>
      <c r="G55" s="32">
        <f t="shared" si="18"/>
        <v>1.2332544656541196</v>
      </c>
      <c r="H55" s="32">
        <f t="shared" si="18"/>
        <v>1.5036950042252037</v>
      </c>
      <c r="I55" s="32">
        <f>(XNPV($B$14,I47,I$22)+XNPV($B$14,I46,I$22))/(XNPV($B$14,I45,I$22))</f>
        <v>4.0465046001566991</v>
      </c>
      <c r="J55" s="32">
        <f t="shared" si="18"/>
        <v>4.1301266025442915</v>
      </c>
      <c r="K55" s="32">
        <f t="shared" si="18"/>
        <v>4.2177690026777013</v>
      </c>
      <c r="L55" s="32">
        <f t="shared" si="18"/>
        <v>4.3096356187932274</v>
      </c>
      <c r="M55" s="32">
        <f t="shared" si="18"/>
        <v>4.405941219478815</v>
      </c>
      <c r="N55" s="32">
        <f t="shared" si="18"/>
        <v>4.5069121463607225</v>
      </c>
      <c r="O55" s="32">
        <f t="shared" si="18"/>
        <v>4.6127869740036305</v>
      </c>
      <c r="P55" s="32">
        <f t="shared" si="18"/>
        <v>4.7238172093376747</v>
      </c>
      <c r="Q55" s="32">
        <f t="shared" si="18"/>
        <v>4.8402680330740049</v>
      </c>
      <c r="R55" s="32">
        <f t="shared" si="18"/>
        <v>4.9624190857281185</v>
      </c>
      <c r="S55" s="32">
        <f t="shared" si="18"/>
        <v>5.0905653010382963</v>
      </c>
      <c r="T55" s="32">
        <f t="shared" si="18"/>
        <v>5.2250177897454533</v>
      </c>
      <c r="U55" s="32">
        <f t="shared" si="18"/>
        <v>5.3661047768914862</v>
      </c>
      <c r="V55" s="32">
        <f t="shared" si="18"/>
        <v>5.5141725959963601</v>
      </c>
      <c r="W55" s="32">
        <f t="shared" si="18"/>
        <v>5.6695867436907923</v>
      </c>
      <c r="X55" s="32">
        <f t="shared" si="18"/>
        <v>5.8327329986121059</v>
      </c>
      <c r="Y55" s="32">
        <f t="shared" si="18"/>
        <v>6.0040186086167058</v>
      </c>
      <c r="Z55" s="32">
        <f t="shared" si="18"/>
        <v>6.1838735506247318</v>
      </c>
      <c r="AA55" s="32">
        <f t="shared" si="18"/>
        <v>6.372751867691667</v>
      </c>
      <c r="AB55" s="32">
        <f t="shared" si="18"/>
        <v>6.5711330881993648</v>
      </c>
      <c r="AC55" s="32">
        <f t="shared" si="18"/>
        <v>5.6522583985042214</v>
      </c>
      <c r="AD55" s="32">
        <f t="shared" si="18"/>
        <v>5.7948683208411751</v>
      </c>
      <c r="AE55" s="32">
        <f t="shared" si="18"/>
        <v>5.9434203232755038</v>
      </c>
      <c r="AF55" s="32">
        <f t="shared" si="18"/>
        <v>6.0981619924779276</v>
      </c>
      <c r="AG55" s="32">
        <f t="shared" si="18"/>
        <v>6.2593512312304549</v>
      </c>
      <c r="AH55" s="32">
        <f t="shared" si="18"/>
        <v>6.427256688264336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2.2567442542961769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</v>
      </c>
      <c r="E57" s="32">
        <f t="shared" si="19"/>
        <v>0.38695888851870647</v>
      </c>
      <c r="F57" s="32">
        <f t="shared" si="19"/>
        <v>0.55447355887312499</v>
      </c>
      <c r="G57" s="32">
        <f t="shared" si="19"/>
        <v>0.70675962283168714</v>
      </c>
      <c r="H57" s="32">
        <f t="shared" si="19"/>
        <v>0.84520149915765297</v>
      </c>
      <c r="I57" s="32">
        <f t="shared" si="19"/>
        <v>2.2296202624173089</v>
      </c>
      <c r="J57" s="32">
        <f t="shared" si="19"/>
        <v>2.2296202624173094</v>
      </c>
      <c r="K57" s="32">
        <f t="shared" si="19"/>
        <v>2.2296202624173089</v>
      </c>
      <c r="L57" s="32">
        <f t="shared" si="19"/>
        <v>2.2296202624173089</v>
      </c>
      <c r="M57" s="32">
        <f t="shared" si="19"/>
        <v>2.2296202624173089</v>
      </c>
      <c r="N57" s="32">
        <f t="shared" si="19"/>
        <v>2.2296202624173089</v>
      </c>
      <c r="O57" s="32">
        <f t="shared" si="19"/>
        <v>2.2296202624173094</v>
      </c>
      <c r="P57" s="32">
        <f t="shared" si="19"/>
        <v>2.2296202624173094</v>
      </c>
      <c r="Q57" s="32">
        <f t="shared" si="19"/>
        <v>2.2296202624173089</v>
      </c>
      <c r="R57" s="32">
        <f t="shared" si="19"/>
        <v>2.2296202624173089</v>
      </c>
      <c r="S57" s="32">
        <f t="shared" si="19"/>
        <v>2.2296202624173089</v>
      </c>
      <c r="T57" s="32">
        <f t="shared" si="19"/>
        <v>2.2296202624173089</v>
      </c>
      <c r="U57" s="32">
        <f t="shared" si="19"/>
        <v>2.2296202624173089</v>
      </c>
      <c r="V57" s="32">
        <f t="shared" si="19"/>
        <v>2.2296202624173094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2.2296202624173089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2.2296202624173089</v>
      </c>
      <c r="AD57" s="32">
        <f t="shared" si="19"/>
        <v>2.2296202624173089</v>
      </c>
      <c r="AE57" s="32">
        <f t="shared" si="19"/>
        <v>2.2296202624173089</v>
      </c>
      <c r="AF57" s="32">
        <f t="shared" si="19"/>
        <v>2.2296202624173085</v>
      </c>
      <c r="AG57" s="32">
        <f t="shared" si="19"/>
        <v>2.2296202624173089</v>
      </c>
      <c r="AH57" s="32">
        <f t="shared" si="19"/>
        <v>2.2296202624173094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1.0888842478086724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70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0.68114222627164223</v>
      </c>
      <c r="F65" s="121">
        <f>(SUM($D$34:G34)+SUM($D$30:G30))/SUM($C$25:F25)</f>
        <v>0.86531522013091333</v>
      </c>
      <c r="G65" s="121">
        <f>(SUM($D$34:H34)+SUM($D$30:H30))/SUM($C$25:G25)</f>
        <v>1.0550328972199099</v>
      </c>
      <c r="H65" s="121">
        <f>(SUM($D$34:I34)+SUM($D$30:I30))/SUM($C$25:H25)</f>
        <v>1.2502747227383906</v>
      </c>
      <c r="I65" s="121">
        <f>(SUM($D$34:J34)+SUM($D$30:J30))/SUM($C$25:I25)</f>
        <v>1.5827975371778724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0.20269275112884633</v>
      </c>
      <c r="D67" s="32">
        <f>SUM($D$34:E34)/SUM($C$25:D25)</f>
        <v>0.30886514457728959</v>
      </c>
      <c r="E67" s="32">
        <f>SUM($D$34:F34)/SUM($C$25:E25)</f>
        <v>0.41824516320544419</v>
      </c>
      <c r="F67" s="32">
        <f>SUM($D$34:G34)/SUM($C$25:F25)</f>
        <v>0.53081829287222537</v>
      </c>
      <c r="G67" s="32">
        <f>SUM($D$34:H34)/SUM($C$25:G25)</f>
        <v>0.64656434486883385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</v>
      </c>
      <c r="L67" s="32">
        <f>SUM($D$34:M34)/SUM($C$25:L25)</f>
        <v>1.5762285895387114</v>
      </c>
      <c r="M67" s="32">
        <f>SUM($D$34:N34)/SUM($C$25:M25)</f>
        <v>1.7789213406675577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2.3869995940540965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54722.222222222219</v>
      </c>
      <c r="E71" s="160">
        <f t="shared" si="20"/>
        <v>109444.44444444444</v>
      </c>
      <c r="F71" s="160">
        <f t="shared" si="20"/>
        <v>164166.66666666666</v>
      </c>
      <c r="G71" s="160">
        <f t="shared" si="20"/>
        <v>207944.44444444444</v>
      </c>
      <c r="H71" s="160">
        <f t="shared" si="20"/>
        <v>240777.77777777775</v>
      </c>
      <c r="I71" s="160">
        <f t="shared" si="20"/>
        <v>262666.66666666663</v>
      </c>
      <c r="J71" s="160">
        <f t="shared" si="20"/>
        <v>218888.88888888888</v>
      </c>
      <c r="K71" s="160">
        <f t="shared" si="20"/>
        <v>164166.66666666666</v>
      </c>
      <c r="L71" s="160">
        <f t="shared" si="20"/>
        <v>109444.44444444444</v>
      </c>
      <c r="M71" s="160">
        <f t="shared" si="20"/>
        <v>65666.666666666657</v>
      </c>
      <c r="N71" s="160">
        <f t="shared" si="20"/>
        <v>32833.333333333328</v>
      </c>
      <c r="O71" s="160">
        <f t="shared" si="20"/>
        <v>10944.44444444444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54722.222222222219</v>
      </c>
      <c r="E77" s="182">
        <f>($C$72-SUM($C$76:D76))*$B$14</f>
        <v>54722.222222222219</v>
      </c>
      <c r="F77" s="182">
        <f>($C$72-SUM($C$76:E76))*$B$14</f>
        <v>54722.222222222219</v>
      </c>
      <c r="G77" s="182">
        <f>($C$72-SUM($C$76:F76))*$B$14</f>
        <v>43777.777777777781</v>
      </c>
      <c r="H77" s="182">
        <f>($C$72-SUM($C$76:G76))*$B$14</f>
        <v>32833.333333333328</v>
      </c>
      <c r="I77" s="182">
        <f>($C$72-SUM($C$76:H76))*$B$14</f>
        <v>21888.888888888887</v>
      </c>
      <c r="J77" s="182">
        <f>($C$72-SUM($C$76:I76))*$B$14</f>
        <v>10944.44444444444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54722.222222222219</v>
      </c>
      <c r="F80" s="182">
        <f>($D$72-SUM($C$79:E79))*$B$14</f>
        <v>54722.222222222219</v>
      </c>
      <c r="G80" s="182">
        <f>($D$72-SUM($C$79:F79))*$B$14</f>
        <v>54722.222222222219</v>
      </c>
      <c r="H80" s="182">
        <f>($D$72-SUM($C$79:G79))*$B$14</f>
        <v>43777.777777777781</v>
      </c>
      <c r="I80" s="182">
        <f>($D$72-SUM($C$79:H79))*$B$14</f>
        <v>32833.333333333328</v>
      </c>
      <c r="J80" s="182">
        <f>($D$72-SUM($C$79:I79))*$B$14</f>
        <v>21888.888888888887</v>
      </c>
      <c r="K80" s="182">
        <f>($D$72-SUM($C$79:J79))*$B$14</f>
        <v>10944.44444444444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54722.222222222219</v>
      </c>
      <c r="G83" s="182">
        <f>($E$72-SUM($C$82:F82))*$B$14</f>
        <v>54722.222222222219</v>
      </c>
      <c r="H83" s="182">
        <f>($E$72-SUM($C$82:G82))*$B$14</f>
        <v>54722.222222222219</v>
      </c>
      <c r="I83" s="182">
        <f>($E$72-SUM($C$82:H82))*$B$14</f>
        <v>43777.777777777781</v>
      </c>
      <c r="J83" s="182">
        <f>($E$72-SUM($C$82:I82))*$B$14</f>
        <v>32833.333333333328</v>
      </c>
      <c r="K83" s="182">
        <f>($E$72-SUM($C$82:J82))*$B$14</f>
        <v>21888.888888888887</v>
      </c>
      <c r="L83" s="182">
        <f>($E$72-SUM($C$82:K82))*$B$14</f>
        <v>10944.44444444444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54722.222222222219</v>
      </c>
      <c r="H86" s="182">
        <f>($F$72-SUM($C$85:G85))*$B$14</f>
        <v>54722.222222222219</v>
      </c>
      <c r="I86" s="182">
        <f>($F$72-SUM($C$85:H85))*$B$14</f>
        <v>54722.222222222219</v>
      </c>
      <c r="J86" s="182">
        <f>($F$72-SUM($C$85:I85))*$B$14</f>
        <v>43777.777777777781</v>
      </c>
      <c r="K86" s="182">
        <f>($F$72-SUM($C$85:J85))*$B$14</f>
        <v>32833.333333333328</v>
      </c>
      <c r="L86" s="182">
        <f>($F$72-SUM($C$85:K85))*$B$14</f>
        <v>21888.888888888887</v>
      </c>
      <c r="M86" s="182">
        <f>($F$72-SUM($C$85:L85))*$B$14</f>
        <v>10944.44444444444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54722.222222222219</v>
      </c>
      <c r="I89" s="182">
        <f>($G$72-SUM($C$88:H88))*$B$14</f>
        <v>54722.222222222219</v>
      </c>
      <c r="J89" s="182">
        <f>($G$72-SUM($C$88:I88))*$B$14</f>
        <v>54722.222222222219</v>
      </c>
      <c r="K89" s="182">
        <f>($G$72-SUM($C$88:J88))*$B$14</f>
        <v>43777.777777777781</v>
      </c>
      <c r="L89" s="182">
        <f>($G$72-SUM($C$88:K88))*$B$14</f>
        <v>32833.333333333328</v>
      </c>
      <c r="M89" s="182">
        <f>($G$72-SUM($C$88:L88))*$B$14</f>
        <v>21888.888888888887</v>
      </c>
      <c r="N89" s="182">
        <f>($G$72-SUM($C$88:M88))*$B$14</f>
        <v>10944.44444444444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54722.222222222219</v>
      </c>
      <c r="J92" s="182">
        <f>($H$72-SUM($C$91:I91))*$B$14</f>
        <v>54722.222222222219</v>
      </c>
      <c r="K92" s="182">
        <f>($H$72-SUM($C$91:J91))*$B$14</f>
        <v>54722.222222222219</v>
      </c>
      <c r="L92" s="182">
        <f>($H$72-SUM($C$91:K91))*$B$14</f>
        <v>43777.777777777781</v>
      </c>
      <c r="M92" s="182">
        <f>($H$72-SUM($C$91:L91))*$B$14</f>
        <v>32833.333333333328</v>
      </c>
      <c r="N92" s="182">
        <f>($H$72-SUM($C$91:M91))*$B$14</f>
        <v>21888.888888888887</v>
      </c>
      <c r="O92" s="182">
        <f>($H$72-SUM($C$91:N91))*$B$14</f>
        <v>10944.44444444444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277294.94425265782</v>
      </c>
      <c r="E94" s="204">
        <f t="shared" si="29"/>
        <v>529381.25720961927</v>
      </c>
      <c r="F94" s="204">
        <f t="shared" si="29"/>
        <v>758550.63262503908</v>
      </c>
      <c r="G94" s="204">
        <f t="shared" si="29"/>
        <v>966886.42845723871</v>
      </c>
      <c r="H94" s="204">
        <f t="shared" si="29"/>
        <v>1156282.6064865112</v>
      </c>
      <c r="I94" s="204">
        <f t="shared" si="29"/>
        <v>1328460.9501494863</v>
      </c>
      <c r="J94" s="204">
        <f t="shared" si="29"/>
        <v>1328460.9501494863</v>
      </c>
      <c r="K94" s="204">
        <f t="shared" si="29"/>
        <v>1328460.9501494863</v>
      </c>
      <c r="L94" s="204">
        <f t="shared" si="29"/>
        <v>1328460.9501494863</v>
      </c>
      <c r="M94" s="204">
        <f t="shared" si="29"/>
        <v>1328460.9501494863</v>
      </c>
      <c r="N94" s="204">
        <f t="shared" si="29"/>
        <v>1328460.9501494863</v>
      </c>
      <c r="O94" s="204">
        <f t="shared" si="29"/>
        <v>1328460.9501494863</v>
      </c>
      <c r="P94" s="204">
        <f t="shared" si="29"/>
        <v>1328460.9501494863</v>
      </c>
      <c r="Q94" s="204">
        <f t="shared" si="29"/>
        <v>1328460.9501494863</v>
      </c>
      <c r="R94" s="204">
        <f t="shared" si="29"/>
        <v>1328460.9501494863</v>
      </c>
      <c r="S94" s="204">
        <f t="shared" si="29"/>
        <v>1328460.9501494863</v>
      </c>
      <c r="T94" s="204">
        <f t="shared" si="29"/>
        <v>1328460.9501494863</v>
      </c>
      <c r="U94" s="204">
        <f t="shared" si="29"/>
        <v>1328460.9501494863</v>
      </c>
      <c r="V94" s="204">
        <f t="shared" si="29"/>
        <v>1328460.9501494863</v>
      </c>
      <c r="W94" s="204">
        <f t="shared" si="29"/>
        <v>1328460.9501494863</v>
      </c>
      <c r="X94" s="204">
        <f t="shared" si="29"/>
        <v>1328460.9501494863</v>
      </c>
      <c r="Y94" s="204">
        <f t="shared" si="29"/>
        <v>1328460.9501494863</v>
      </c>
      <c r="Z94" s="204">
        <f t="shared" si="29"/>
        <v>1328460.9501494863</v>
      </c>
      <c r="AA94" s="204">
        <f t="shared" si="29"/>
        <v>1328460.9501494863</v>
      </c>
      <c r="AB94" s="204">
        <f t="shared" si="29"/>
        <v>1328460.9501494863</v>
      </c>
      <c r="AC94" s="204">
        <f t="shared" si="29"/>
        <v>1328460.9501494863</v>
      </c>
      <c r="AD94" s="204">
        <f t="shared" si="29"/>
        <v>1051166.0058968284</v>
      </c>
      <c r="AE94" s="204">
        <f t="shared" si="29"/>
        <v>799079.69293986692</v>
      </c>
      <c r="AF94" s="204">
        <f t="shared" si="29"/>
        <v>569910.31752444711</v>
      </c>
      <c r="AG94" s="204">
        <f t="shared" si="29"/>
        <v>361574.52169224748</v>
      </c>
      <c r="AH94" s="204">
        <f t="shared" si="29"/>
        <v>172178.34366297506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152926.25738397095</v>
      </c>
      <c r="E96" s="204">
        <f t="shared" ref="E96:AH96" si="32">E94-E95</f>
        <v>291950.12773303525</v>
      </c>
      <c r="F96" s="204">
        <f t="shared" si="32"/>
        <v>418335.46441400307</v>
      </c>
      <c r="G96" s="204">
        <f t="shared" si="32"/>
        <v>533231.22503306461</v>
      </c>
      <c r="H96" s="204">
        <f t="shared" si="32"/>
        <v>637681.91650493862</v>
      </c>
      <c r="I96" s="204">
        <f t="shared" si="32"/>
        <v>732637.09057027893</v>
      </c>
      <c r="J96" s="204">
        <f t="shared" si="32"/>
        <v>732637.09057027893</v>
      </c>
      <c r="K96" s="204">
        <f t="shared" si="32"/>
        <v>732637.09057027893</v>
      </c>
      <c r="L96" s="204">
        <f t="shared" si="32"/>
        <v>732637.09057027893</v>
      </c>
      <c r="M96" s="204">
        <f t="shared" si="32"/>
        <v>732637.09057027893</v>
      </c>
      <c r="N96" s="204">
        <f t="shared" si="32"/>
        <v>732637.09057027893</v>
      </c>
      <c r="O96" s="204">
        <f t="shared" si="32"/>
        <v>732637.09057027893</v>
      </c>
      <c r="P96" s="204">
        <f t="shared" si="32"/>
        <v>732637.09057027893</v>
      </c>
      <c r="Q96" s="204">
        <f t="shared" si="32"/>
        <v>732637.09057027893</v>
      </c>
      <c r="R96" s="204">
        <f t="shared" si="32"/>
        <v>732637.09057027893</v>
      </c>
      <c r="S96" s="204">
        <f t="shared" si="32"/>
        <v>732637.09057027893</v>
      </c>
      <c r="T96" s="204">
        <f t="shared" si="32"/>
        <v>732637.09057027893</v>
      </c>
      <c r="U96" s="204">
        <f t="shared" si="32"/>
        <v>732637.09057027893</v>
      </c>
      <c r="V96" s="204">
        <f t="shared" si="32"/>
        <v>732637.09057027893</v>
      </c>
      <c r="W96" s="204">
        <f t="shared" si="32"/>
        <v>732637.09057027893</v>
      </c>
      <c r="X96" s="204">
        <f t="shared" si="32"/>
        <v>732637.09057027893</v>
      </c>
      <c r="Y96" s="204">
        <f t="shared" si="32"/>
        <v>732637.09057027893</v>
      </c>
      <c r="Z96" s="204">
        <f t="shared" si="32"/>
        <v>732637.09057027893</v>
      </c>
      <c r="AA96" s="204">
        <f t="shared" si="32"/>
        <v>732637.09057027893</v>
      </c>
      <c r="AB96" s="204">
        <f t="shared" si="32"/>
        <v>732637.09057027893</v>
      </c>
      <c r="AC96" s="204">
        <f t="shared" si="32"/>
        <v>732637.09057027893</v>
      </c>
      <c r="AD96" s="204">
        <f t="shared" si="32"/>
        <v>579710.83318630792</v>
      </c>
      <c r="AE96" s="204">
        <f t="shared" si="32"/>
        <v>440686.96283724357</v>
      </c>
      <c r="AF96" s="204">
        <f t="shared" si="32"/>
        <v>314301.62615627574</v>
      </c>
      <c r="AG96" s="204">
        <f t="shared" si="32"/>
        <v>199405.86553721427</v>
      </c>
      <c r="AH96" s="204">
        <f t="shared" si="32"/>
        <v>94955.174065340179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54722.222222222219</v>
      </c>
      <c r="E97" s="204">
        <f t="shared" si="33"/>
        <v>109444.44444444444</v>
      </c>
      <c r="F97" s="204">
        <f t="shared" si="33"/>
        <v>164166.66666666666</v>
      </c>
      <c r="G97" s="204">
        <f t="shared" si="33"/>
        <v>207944.44444444444</v>
      </c>
      <c r="H97" s="204">
        <f t="shared" si="33"/>
        <v>240777.77777777775</v>
      </c>
      <c r="I97" s="204">
        <f t="shared" si="33"/>
        <v>262666.66666666663</v>
      </c>
      <c r="J97" s="204">
        <f t="shared" si="33"/>
        <v>218888.88888888888</v>
      </c>
      <c r="K97" s="204">
        <f t="shared" si="33"/>
        <v>164166.66666666666</v>
      </c>
      <c r="L97" s="204">
        <f t="shared" si="33"/>
        <v>109444.44444444444</v>
      </c>
      <c r="M97" s="204">
        <f t="shared" si="33"/>
        <v>65666.666666666657</v>
      </c>
      <c r="N97" s="204">
        <f t="shared" si="33"/>
        <v>32833.333333333328</v>
      </c>
      <c r="O97" s="204">
        <f t="shared" si="33"/>
        <v>10944.44444444444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98204.035161748732</v>
      </c>
      <c r="E98" s="204">
        <f t="shared" ref="E98:AH98" si="34">E96-E97</f>
        <v>182505.68328859081</v>
      </c>
      <c r="F98" s="204">
        <f t="shared" si="34"/>
        <v>254168.79774733642</v>
      </c>
      <c r="G98" s="204">
        <f t="shared" si="34"/>
        <v>325286.78058862017</v>
      </c>
      <c r="H98" s="204">
        <f t="shared" si="34"/>
        <v>396904.13872716087</v>
      </c>
      <c r="I98" s="204">
        <f t="shared" si="34"/>
        <v>469970.4239036123</v>
      </c>
      <c r="J98" s="204">
        <f t="shared" si="34"/>
        <v>513748.20168139006</v>
      </c>
      <c r="K98" s="204">
        <f t="shared" si="34"/>
        <v>568470.4239036123</v>
      </c>
      <c r="L98" s="204">
        <f t="shared" si="34"/>
        <v>623192.64612583444</v>
      </c>
      <c r="M98" s="204">
        <f t="shared" si="34"/>
        <v>666970.4239036123</v>
      </c>
      <c r="N98" s="204">
        <f t="shared" si="34"/>
        <v>699803.75723694556</v>
      </c>
      <c r="O98" s="204">
        <f t="shared" si="34"/>
        <v>721692.64612583444</v>
      </c>
      <c r="P98" s="204">
        <f t="shared" si="34"/>
        <v>732637.09057027893</v>
      </c>
      <c r="Q98" s="204">
        <f t="shared" si="34"/>
        <v>732637.09057027893</v>
      </c>
      <c r="R98" s="204">
        <f t="shared" si="34"/>
        <v>732637.09057027893</v>
      </c>
      <c r="S98" s="204">
        <f t="shared" si="34"/>
        <v>732637.09057027893</v>
      </c>
      <c r="T98" s="204">
        <f t="shared" si="34"/>
        <v>732637.09057027893</v>
      </c>
      <c r="U98" s="204">
        <f t="shared" si="34"/>
        <v>732637.09057027893</v>
      </c>
      <c r="V98" s="204">
        <f t="shared" si="34"/>
        <v>732637.09057027893</v>
      </c>
      <c r="W98" s="204">
        <f t="shared" si="34"/>
        <v>732637.09057027893</v>
      </c>
      <c r="X98" s="204">
        <f t="shared" si="34"/>
        <v>732637.09057027893</v>
      </c>
      <c r="Y98" s="204">
        <f t="shared" si="34"/>
        <v>732637.09057027893</v>
      </c>
      <c r="Z98" s="204">
        <f t="shared" si="34"/>
        <v>732637.09057027893</v>
      </c>
      <c r="AA98" s="204">
        <f t="shared" si="34"/>
        <v>732637.09057027893</v>
      </c>
      <c r="AB98" s="204">
        <f t="shared" si="34"/>
        <v>732637.09057027893</v>
      </c>
      <c r="AC98" s="204">
        <f t="shared" si="34"/>
        <v>732637.09057027893</v>
      </c>
      <c r="AD98" s="204">
        <f t="shared" si="34"/>
        <v>579710.83318630792</v>
      </c>
      <c r="AE98" s="204">
        <f t="shared" si="34"/>
        <v>440686.96283724357</v>
      </c>
      <c r="AF98" s="204">
        <f t="shared" si="34"/>
        <v>314301.62615627574</v>
      </c>
      <c r="AG98" s="204">
        <f t="shared" si="34"/>
        <v>199405.86553721427</v>
      </c>
      <c r="AH98" s="204">
        <f t="shared" si="34"/>
        <v>94955.174065340179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98204.035161748732</v>
      </c>
      <c r="E100" s="204">
        <f t="shared" ref="E100:AH100" si="35">E98+E99</f>
        <v>182505.68328859081</v>
      </c>
      <c r="F100" s="204">
        <f t="shared" si="35"/>
        <v>254168.79774733642</v>
      </c>
      <c r="G100" s="204">
        <f t="shared" si="35"/>
        <v>325286.78058862017</v>
      </c>
      <c r="H100" s="204">
        <f t="shared" si="35"/>
        <v>396904.13872716087</v>
      </c>
      <c r="I100" s="204">
        <f t="shared" si="35"/>
        <v>469970.4239036123</v>
      </c>
      <c r="J100" s="204">
        <f t="shared" si="35"/>
        <v>513748.20168139006</v>
      </c>
      <c r="K100" s="204">
        <f t="shared" si="35"/>
        <v>568470.4239036123</v>
      </c>
      <c r="L100" s="204">
        <f t="shared" si="35"/>
        <v>623192.64612583444</v>
      </c>
      <c r="M100" s="204">
        <f t="shared" si="35"/>
        <v>666970.4239036123</v>
      </c>
      <c r="N100" s="204">
        <f t="shared" si="35"/>
        <v>699803.75723694556</v>
      </c>
      <c r="O100" s="204">
        <f t="shared" si="35"/>
        <v>721692.64612583444</v>
      </c>
      <c r="P100" s="204">
        <f t="shared" si="35"/>
        <v>732637.09057027893</v>
      </c>
      <c r="Q100" s="204">
        <f t="shared" si="35"/>
        <v>732637.09057027893</v>
      </c>
      <c r="R100" s="204">
        <f t="shared" si="35"/>
        <v>732637.09057027893</v>
      </c>
      <c r="S100" s="204">
        <f t="shared" si="35"/>
        <v>732637.09057027893</v>
      </c>
      <c r="T100" s="204">
        <f t="shared" si="35"/>
        <v>732637.09057027893</v>
      </c>
      <c r="U100" s="204">
        <f t="shared" si="35"/>
        <v>732637.09057027893</v>
      </c>
      <c r="V100" s="204">
        <f t="shared" si="35"/>
        <v>732637.09057027893</v>
      </c>
      <c r="W100" s="204">
        <f t="shared" si="35"/>
        <v>732637.09057027893</v>
      </c>
      <c r="X100" s="204">
        <f t="shared" si="35"/>
        <v>732637.09057027893</v>
      </c>
      <c r="Y100" s="204">
        <f t="shared" si="35"/>
        <v>732637.09057027893</v>
      </c>
      <c r="Z100" s="204">
        <f t="shared" si="35"/>
        <v>732637.09057027893</v>
      </c>
      <c r="AA100" s="204">
        <f t="shared" si="35"/>
        <v>732637.09057027893</v>
      </c>
      <c r="AB100" s="204">
        <f t="shared" si="35"/>
        <v>732637.09057027893</v>
      </c>
      <c r="AC100" s="204">
        <f t="shared" si="35"/>
        <v>732637.09057027893</v>
      </c>
      <c r="AD100" s="204">
        <f t="shared" si="35"/>
        <v>579710.83318630792</v>
      </c>
      <c r="AE100" s="204">
        <f t="shared" si="35"/>
        <v>440686.96283724357</v>
      </c>
      <c r="AF100" s="204">
        <f t="shared" si="35"/>
        <v>314301.62615627574</v>
      </c>
      <c r="AG100" s="204">
        <f t="shared" si="35"/>
        <v>199405.86553721427</v>
      </c>
      <c r="AH100" s="204">
        <f t="shared" si="35"/>
        <v>94955.174065340179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58922.421097049235</v>
      </c>
      <c r="E101" s="204">
        <f t="shared" ref="E101:AH101" si="36">IF(E100*$B$17&gt;0,E100*$B$17,0)</f>
        <v>109503.40997315448</v>
      </c>
      <c r="F101" s="204">
        <f t="shared" si="36"/>
        <v>152501.27864840184</v>
      </c>
      <c r="G101" s="204">
        <f t="shared" si="36"/>
        <v>195172.0683531721</v>
      </c>
      <c r="H101" s="204">
        <f t="shared" si="36"/>
        <v>238142.48323629651</v>
      </c>
      <c r="I101" s="204">
        <f t="shared" si="36"/>
        <v>281982.25434216735</v>
      </c>
      <c r="J101" s="204">
        <f t="shared" si="36"/>
        <v>308248.92100883403</v>
      </c>
      <c r="K101" s="204">
        <f t="shared" si="36"/>
        <v>341082.25434216735</v>
      </c>
      <c r="L101" s="204">
        <f t="shared" si="36"/>
        <v>373915.58767550066</v>
      </c>
      <c r="M101" s="204">
        <f t="shared" si="36"/>
        <v>400182.25434216735</v>
      </c>
      <c r="N101" s="204">
        <f t="shared" si="36"/>
        <v>419882.25434216735</v>
      </c>
      <c r="O101" s="204">
        <f t="shared" si="36"/>
        <v>433015.58767550066</v>
      </c>
      <c r="P101" s="204">
        <f t="shared" si="36"/>
        <v>439582.25434216735</v>
      </c>
      <c r="Q101" s="204">
        <f t="shared" si="36"/>
        <v>439582.25434216735</v>
      </c>
      <c r="R101" s="204">
        <f t="shared" si="36"/>
        <v>439582.25434216735</v>
      </c>
      <c r="S101" s="204">
        <f t="shared" si="36"/>
        <v>439582.25434216735</v>
      </c>
      <c r="T101" s="204">
        <f t="shared" si="36"/>
        <v>439582.25434216735</v>
      </c>
      <c r="U101" s="204">
        <f t="shared" si="36"/>
        <v>439582.25434216735</v>
      </c>
      <c r="V101" s="204">
        <f t="shared" si="36"/>
        <v>439582.25434216735</v>
      </c>
      <c r="W101" s="204">
        <f t="shared" si="36"/>
        <v>439582.25434216735</v>
      </c>
      <c r="X101" s="204">
        <f t="shared" si="36"/>
        <v>439582.25434216735</v>
      </c>
      <c r="Y101" s="204">
        <f t="shared" si="36"/>
        <v>439582.25434216735</v>
      </c>
      <c r="Z101" s="204">
        <f t="shared" si="36"/>
        <v>439582.25434216735</v>
      </c>
      <c r="AA101" s="204">
        <f t="shared" si="36"/>
        <v>439582.25434216735</v>
      </c>
      <c r="AB101" s="204">
        <f t="shared" si="36"/>
        <v>439582.25434216735</v>
      </c>
      <c r="AC101" s="204">
        <f t="shared" si="36"/>
        <v>439582.25434216735</v>
      </c>
      <c r="AD101" s="204">
        <f t="shared" si="36"/>
        <v>347826.49991178472</v>
      </c>
      <c r="AE101" s="204">
        <f t="shared" si="36"/>
        <v>264412.17770234612</v>
      </c>
      <c r="AF101" s="204">
        <f t="shared" si="36"/>
        <v>188580.97569376545</v>
      </c>
      <c r="AG101" s="204">
        <f t="shared" si="36"/>
        <v>119643.51932232856</v>
      </c>
      <c r="AH101" s="204">
        <f t="shared" si="36"/>
        <v>56973.104439204108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39281.614064699497</v>
      </c>
      <c r="E102" s="204">
        <f t="shared" ref="E102:AH102" si="37">E100-E101</f>
        <v>73002.273315436323</v>
      </c>
      <c r="F102" s="204">
        <f t="shared" si="37"/>
        <v>101667.51909893457</v>
      </c>
      <c r="G102" s="204">
        <f t="shared" si="37"/>
        <v>130114.71223544807</v>
      </c>
      <c r="H102" s="204">
        <f t="shared" si="37"/>
        <v>158761.65549086436</v>
      </c>
      <c r="I102" s="204">
        <f t="shared" si="37"/>
        <v>187988.16956144496</v>
      </c>
      <c r="J102" s="204">
        <f t="shared" si="37"/>
        <v>205499.28067255602</v>
      </c>
      <c r="K102" s="204">
        <f t="shared" si="37"/>
        <v>227388.16956144496</v>
      </c>
      <c r="L102" s="204">
        <f t="shared" si="37"/>
        <v>249277.05845033377</v>
      </c>
      <c r="M102" s="204">
        <f t="shared" si="37"/>
        <v>266788.16956144496</v>
      </c>
      <c r="N102" s="204">
        <f t="shared" si="37"/>
        <v>279921.50289477821</v>
      </c>
      <c r="O102" s="204">
        <f t="shared" si="37"/>
        <v>288677.05845033377</v>
      </c>
      <c r="P102" s="204">
        <f t="shared" si="37"/>
        <v>293054.83622811158</v>
      </c>
      <c r="Q102" s="204">
        <f t="shared" si="37"/>
        <v>293054.83622811158</v>
      </c>
      <c r="R102" s="204">
        <f t="shared" si="37"/>
        <v>293054.83622811158</v>
      </c>
      <c r="S102" s="204">
        <f t="shared" si="37"/>
        <v>293054.83622811158</v>
      </c>
      <c r="T102" s="204">
        <f t="shared" si="37"/>
        <v>293054.83622811158</v>
      </c>
      <c r="U102" s="204">
        <f t="shared" si="37"/>
        <v>293054.83622811158</v>
      </c>
      <c r="V102" s="204">
        <f t="shared" si="37"/>
        <v>293054.83622811158</v>
      </c>
      <c r="W102" s="204">
        <f t="shared" si="37"/>
        <v>293054.83622811158</v>
      </c>
      <c r="X102" s="204">
        <f t="shared" si="37"/>
        <v>293054.83622811158</v>
      </c>
      <c r="Y102" s="204">
        <f t="shared" si="37"/>
        <v>293054.83622811158</v>
      </c>
      <c r="Z102" s="204">
        <f t="shared" si="37"/>
        <v>293054.83622811158</v>
      </c>
      <c r="AA102" s="204">
        <f t="shared" si="37"/>
        <v>293054.83622811158</v>
      </c>
      <c r="AB102" s="204">
        <f t="shared" si="37"/>
        <v>293054.83622811158</v>
      </c>
      <c r="AC102" s="204">
        <f t="shared" si="37"/>
        <v>293054.83622811158</v>
      </c>
      <c r="AD102" s="204">
        <f t="shared" si="37"/>
        <v>231884.3332745232</v>
      </c>
      <c r="AE102" s="204">
        <f t="shared" si="37"/>
        <v>176274.78513489745</v>
      </c>
      <c r="AF102" s="204">
        <f t="shared" si="37"/>
        <v>125720.6504625103</v>
      </c>
      <c r="AG102" s="204">
        <f t="shared" si="37"/>
        <v>79762.346214885707</v>
      </c>
      <c r="AH102" s="204">
        <f t="shared" si="37"/>
        <v>37982.069626136072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-1328773.941490856</v>
      </c>
      <c r="E103" s="204">
        <f t="shared" si="38"/>
        <v>-1295053.2822401193</v>
      </c>
      <c r="F103" s="204">
        <f t="shared" si="38"/>
        <v>-1266388.036456621</v>
      </c>
      <c r="G103" s="204">
        <f t="shared" si="38"/>
        <v>-1237940.8433201076</v>
      </c>
      <c r="H103" s="204">
        <f t="shared" si="38"/>
        <v>-1209293.9000646912</v>
      </c>
      <c r="I103" s="204">
        <f t="shared" si="38"/>
        <v>187988.16956144496</v>
      </c>
      <c r="J103" s="204">
        <f t="shared" si="38"/>
        <v>205499.28067255602</v>
      </c>
      <c r="K103" s="204">
        <f t="shared" si="38"/>
        <v>227388.16956144496</v>
      </c>
      <c r="L103" s="204">
        <f t="shared" si="38"/>
        <v>249277.05845033377</v>
      </c>
      <c r="M103" s="204">
        <f t="shared" si="38"/>
        <v>266788.16956144496</v>
      </c>
      <c r="N103" s="204">
        <f t="shared" si="38"/>
        <v>279921.50289477821</v>
      </c>
      <c r="O103" s="204">
        <f t="shared" si="38"/>
        <v>288677.05845033377</v>
      </c>
      <c r="P103" s="204">
        <f t="shared" si="38"/>
        <v>293054.83622811158</v>
      </c>
      <c r="Q103" s="204">
        <f t="shared" si="38"/>
        <v>293054.83622811158</v>
      </c>
      <c r="R103" s="204">
        <f t="shared" si="38"/>
        <v>293054.83622811158</v>
      </c>
      <c r="S103" s="204">
        <f t="shared" si="38"/>
        <v>293054.83622811158</v>
      </c>
      <c r="T103" s="204">
        <f t="shared" si="38"/>
        <v>293054.83622811158</v>
      </c>
      <c r="U103" s="204">
        <f t="shared" si="38"/>
        <v>293054.83622811158</v>
      </c>
      <c r="V103" s="204">
        <f t="shared" si="38"/>
        <v>293054.83622811158</v>
      </c>
      <c r="W103" s="204">
        <f t="shared" si="38"/>
        <v>293054.83622811158</v>
      </c>
      <c r="X103" s="204">
        <f t="shared" si="38"/>
        <v>293054.83622811158</v>
      </c>
      <c r="Y103" s="204">
        <f t="shared" si="38"/>
        <v>293054.83622811158</v>
      </c>
      <c r="Z103" s="204">
        <f t="shared" si="38"/>
        <v>293054.83622811158</v>
      </c>
      <c r="AA103" s="204">
        <f t="shared" si="38"/>
        <v>293054.83622811158</v>
      </c>
      <c r="AB103" s="204">
        <f t="shared" si="38"/>
        <v>293054.83622811158</v>
      </c>
      <c r="AC103" s="204">
        <f t="shared" si="38"/>
        <v>293054.83622811158</v>
      </c>
      <c r="AD103" s="204">
        <f t="shared" si="38"/>
        <v>231884.3332745232</v>
      </c>
      <c r="AE103" s="204">
        <f t="shared" si="38"/>
        <v>176274.78513489745</v>
      </c>
      <c r="AF103" s="204">
        <f t="shared" si="38"/>
        <v>125720.6504625103</v>
      </c>
      <c r="AG103" s="204">
        <f t="shared" si="38"/>
        <v>79762.346214885707</v>
      </c>
      <c r="AH103" s="204">
        <f t="shared" si="38"/>
        <v>37982.069626136072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-1155337.3099069346</v>
      </c>
      <c r="E104" s="204">
        <f t="shared" si="39"/>
        <v>-962698.28232721111</v>
      </c>
      <c r="F104" s="204">
        <f t="shared" si="39"/>
        <v>-788322.41408765793</v>
      </c>
      <c r="G104" s="204">
        <f t="shared" si="39"/>
        <v>-626178.43379949778</v>
      </c>
      <c r="H104" s="204">
        <f t="shared" si="39"/>
        <v>-474760.75951563148</v>
      </c>
      <c r="I104" s="204">
        <f t="shared" si="39"/>
        <v>1035357.1656448529</v>
      </c>
      <c r="J104" s="204">
        <f t="shared" si="39"/>
        <v>1056413.6241952679</v>
      </c>
      <c r="K104" s="204">
        <f t="shared" si="39"/>
        <v>1081936.4942094432</v>
      </c>
      <c r="L104" s="204">
        <f t="shared" si="39"/>
        <v>1107550.213751751</v>
      </c>
      <c r="M104" s="204">
        <f t="shared" si="39"/>
        <v>1128879.2762826162</v>
      </c>
      <c r="N104" s="204">
        <f t="shared" si="39"/>
        <v>1145926.0098211975</v>
      </c>
      <c r="O104" s="204">
        <f t="shared" si="39"/>
        <v>1158692.8005871321</v>
      </c>
      <c r="P104" s="204">
        <f t="shared" si="39"/>
        <v>1167182.0944555488</v>
      </c>
      <c r="Q104" s="204">
        <f t="shared" si="39"/>
        <v>1171396.3984484533</v>
      </c>
      <c r="R104" s="204">
        <f t="shared" si="39"/>
        <v>1175716.0600411806</v>
      </c>
      <c r="S104" s="204">
        <f t="shared" si="39"/>
        <v>1180143.7131737261</v>
      </c>
      <c r="T104" s="204">
        <f t="shared" si="39"/>
        <v>1184682.0576345851</v>
      </c>
      <c r="U104" s="204">
        <f t="shared" si="39"/>
        <v>1189333.8607069659</v>
      </c>
      <c r="V104" s="204">
        <f t="shared" si="39"/>
        <v>1194101.9588561559</v>
      </c>
      <c r="W104" s="204">
        <f t="shared" si="39"/>
        <v>1198989.2594590758</v>
      </c>
      <c r="X104" s="204">
        <f t="shared" si="39"/>
        <v>1203998.7425770685</v>
      </c>
      <c r="Y104" s="204">
        <f t="shared" si="39"/>
        <v>1209133.4627730111</v>
      </c>
      <c r="Z104" s="204">
        <f t="shared" si="39"/>
        <v>1214396.5509738524</v>
      </c>
      <c r="AA104" s="204">
        <f t="shared" si="39"/>
        <v>1219791.2163797147</v>
      </c>
      <c r="AB104" s="204">
        <f t="shared" si="39"/>
        <v>1225320.7484207235</v>
      </c>
      <c r="AC104" s="204">
        <f t="shared" si="39"/>
        <v>998609.93473936175</v>
      </c>
      <c r="AD104" s="204">
        <f t="shared" si="39"/>
        <v>790166.10644878075</v>
      </c>
      <c r="AE104" s="204">
        <f t="shared" si="39"/>
        <v>600671.7170937073</v>
      </c>
      <c r="AF104" s="204">
        <f t="shared" si="39"/>
        <v>428404.09040727658</v>
      </c>
      <c r="AG104" s="204">
        <f t="shared" si="39"/>
        <v>271797.1570559761</v>
      </c>
      <c r="AH104" s="204">
        <f t="shared" si="39"/>
        <v>129427.21764570297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1.7178366021975544</v>
      </c>
      <c r="E108" s="216">
        <f t="shared" ref="E108:G108" si="40">(E102+E71+E70)/(E70+E71)</f>
        <v>1.6670258475522102</v>
      </c>
      <c r="F108" s="216">
        <f t="shared" si="40"/>
        <v>1.2322354497183785</v>
      </c>
      <c r="G108" s="216">
        <f t="shared" si="40"/>
        <v>1.1722993320266359</v>
      </c>
      <c r="H108" s="216">
        <f>(H102+H71+H70)/(H70+H71)</f>
        <v>1.1495478465035094</v>
      </c>
      <c r="I108" s="216">
        <f>(I102+I71+I70)/(I70+I71)</f>
        <v>1.1385208388777637</v>
      </c>
      <c r="J108" s="216">
        <f t="shared" ref="J108:N108" si="41">(J102+J71+J70)/(J70+J71)</f>
        <v>1.1294936829023632</v>
      </c>
      <c r="K108" s="216">
        <f t="shared" si="41"/>
        <v>1.1484041715774478</v>
      </c>
      <c r="L108" s="216">
        <f t="shared" si="41"/>
        <v>1.2070598547349334</v>
      </c>
      <c r="M108" s="216">
        <f t="shared" si="41"/>
        <v>1.3009454817387986</v>
      </c>
      <c r="N108" s="216">
        <f t="shared" si="41"/>
        <v>1.4825770569970316</v>
      </c>
      <c r="O108" s="216">
        <f>(O102+O71+O70)/(O70+O71)</f>
        <v>2.0144840008016414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1.3633691804690224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1.7178366021975544</v>
      </c>
      <c r="E110" s="216">
        <f t="shared" si="43"/>
        <v>1.6670258475522102</v>
      </c>
      <c r="F110" s="216">
        <f t="shared" si="43"/>
        <v>1.2322354497183785</v>
      </c>
      <c r="G110" s="216">
        <f t="shared" si="43"/>
        <v>1.1722993320266359</v>
      </c>
      <c r="H110" s="216">
        <f t="shared" si="43"/>
        <v>1.1495478465035094</v>
      </c>
      <c r="I110" s="216">
        <f t="shared" si="43"/>
        <v>1.1385208388777637</v>
      </c>
      <c r="J110" s="216">
        <f t="shared" si="43"/>
        <v>1.1294936829023632</v>
      </c>
      <c r="K110" s="216">
        <f t="shared" si="43"/>
        <v>1.1484041715774478</v>
      </c>
      <c r="L110" s="216">
        <f t="shared" si="43"/>
        <v>1.2070598547349334</v>
      </c>
      <c r="M110" s="216">
        <f t="shared" si="43"/>
        <v>1.3009454817387986</v>
      </c>
      <c r="N110" s="216">
        <f t="shared" si="43"/>
        <v>1.4825770569970316</v>
      </c>
      <c r="O110" s="216">
        <f t="shared" si="43"/>
        <v>2.0144840008016414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1.3633691804690224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1.7178366021975544</v>
      </c>
      <c r="E112" s="216">
        <f t="shared" si="44"/>
        <v>1.6670258475522102</v>
      </c>
      <c r="F112" s="216">
        <f t="shared" si="44"/>
        <v>1.2322354497183785</v>
      </c>
      <c r="G112" s="216">
        <f t="shared" si="44"/>
        <v>1.1722993320266359</v>
      </c>
      <c r="H112" s="216">
        <f t="shared" si="44"/>
        <v>1.1495478465035094</v>
      </c>
      <c r="I112" s="216">
        <f t="shared" si="44"/>
        <v>1.1385208388777637</v>
      </c>
      <c r="J112" s="216">
        <f t="shared" si="44"/>
        <v>1.1294936829023632</v>
      </c>
      <c r="K112" s="216">
        <f t="shared" si="44"/>
        <v>1.1484041715774478</v>
      </c>
      <c r="L112" s="216">
        <f t="shared" si="44"/>
        <v>1.2070598547349334</v>
      </c>
      <c r="M112" s="216">
        <f t="shared" si="44"/>
        <v>1.3009454817387986</v>
      </c>
      <c r="N112" s="216">
        <f t="shared" si="44"/>
        <v>1.4825770569970316</v>
      </c>
      <c r="O112" s="216">
        <f t="shared" si="44"/>
        <v>2.0144840008016414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1.3633691804690224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9" zoomScale="51" zoomScaleNormal="51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6" t="s">
        <v>3</v>
      </c>
      <c r="G1" s="266" t="s">
        <v>4</v>
      </c>
      <c r="H1" s="266" t="s">
        <v>5</v>
      </c>
      <c r="I1" s="266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8">
        <v>0.1</v>
      </c>
      <c r="C3" s="269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5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6">
        <v>2</v>
      </c>
      <c r="F21" s="46">
        <v>3</v>
      </c>
      <c r="G21" s="266">
        <v>4</v>
      </c>
      <c r="H21" s="46">
        <v>5</v>
      </c>
      <c r="I21" s="266">
        <v>6</v>
      </c>
      <c r="J21" s="46">
        <v>7</v>
      </c>
      <c r="K21" s="266">
        <v>8</v>
      </c>
      <c r="L21" s="46">
        <v>9</v>
      </c>
      <c r="M21" s="266">
        <v>10</v>
      </c>
      <c r="N21" s="46">
        <v>11</v>
      </c>
      <c r="O21" s="266">
        <v>12</v>
      </c>
      <c r="P21" s="46">
        <v>13</v>
      </c>
      <c r="Q21" s="266">
        <v>14</v>
      </c>
      <c r="R21" s="46">
        <v>15</v>
      </c>
      <c r="S21" s="266">
        <v>16</v>
      </c>
      <c r="T21" s="46">
        <v>17</v>
      </c>
      <c r="U21" s="266">
        <v>18</v>
      </c>
      <c r="V21" s="46">
        <v>19</v>
      </c>
      <c r="W21" s="266">
        <v>20</v>
      </c>
      <c r="X21" s="46">
        <v>21</v>
      </c>
      <c r="Y21" s="266">
        <v>22</v>
      </c>
      <c r="Z21" s="46">
        <v>23</v>
      </c>
      <c r="AA21" s="266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369726.59233687702</v>
      </c>
      <c r="E34" s="116">
        <f t="shared" ref="E34:AH34" si="9">E37-E38</f>
        <v>705841.67627949244</v>
      </c>
      <c r="F34" s="116">
        <f t="shared" si="9"/>
        <v>1011400.8435000521</v>
      </c>
      <c r="G34" s="116">
        <f t="shared" si="9"/>
        <v>1289181.9046096515</v>
      </c>
      <c r="H34" s="116">
        <f t="shared" si="9"/>
        <v>1541710.1419820152</v>
      </c>
      <c r="I34" s="116">
        <f t="shared" si="9"/>
        <v>1771281.2668659817</v>
      </c>
      <c r="J34" s="116">
        <f t="shared" si="9"/>
        <v>1771281.2668659817</v>
      </c>
      <c r="K34" s="116">
        <f t="shared" si="9"/>
        <v>1771281.2668659817</v>
      </c>
      <c r="L34" s="116">
        <f t="shared" si="9"/>
        <v>1771281.2668659817</v>
      </c>
      <c r="M34" s="116">
        <f t="shared" si="9"/>
        <v>1771281.2668659817</v>
      </c>
      <c r="N34" s="116">
        <f t="shared" si="9"/>
        <v>1771281.2668659817</v>
      </c>
      <c r="O34" s="116">
        <f t="shared" si="9"/>
        <v>1771281.2668659817</v>
      </c>
      <c r="P34" s="116">
        <f t="shared" si="9"/>
        <v>1771281.2668659817</v>
      </c>
      <c r="Q34" s="116">
        <f t="shared" si="9"/>
        <v>1771281.2668659817</v>
      </c>
      <c r="R34" s="116">
        <f t="shared" si="9"/>
        <v>1771281.2668659817</v>
      </c>
      <c r="S34" s="116">
        <f t="shared" si="9"/>
        <v>1771281.2668659817</v>
      </c>
      <c r="T34" s="116">
        <f t="shared" si="9"/>
        <v>1771281.2668659817</v>
      </c>
      <c r="U34" s="116">
        <f t="shared" si="9"/>
        <v>1771281.2668659817</v>
      </c>
      <c r="V34" s="116">
        <f t="shared" si="9"/>
        <v>1771281.2668659817</v>
      </c>
      <c r="W34" s="116">
        <f t="shared" si="9"/>
        <v>1771281.2668659817</v>
      </c>
      <c r="X34" s="116">
        <f t="shared" si="9"/>
        <v>1771281.2668659817</v>
      </c>
      <c r="Y34" s="116">
        <f t="shared" si="9"/>
        <v>1771281.2668659817</v>
      </c>
      <c r="Z34" s="116">
        <f t="shared" si="9"/>
        <v>1771281.2668659817</v>
      </c>
      <c r="AA34" s="116">
        <f t="shared" si="9"/>
        <v>1771281.2668659817</v>
      </c>
      <c r="AB34" s="116">
        <f t="shared" si="9"/>
        <v>1771281.2668659817</v>
      </c>
      <c r="AC34" s="116">
        <f t="shared" si="9"/>
        <v>1771281.2668659817</v>
      </c>
      <c r="AD34" s="116">
        <f t="shared" si="9"/>
        <v>1401554.6745291047</v>
      </c>
      <c r="AE34" s="116">
        <f t="shared" si="9"/>
        <v>1065439.5905864891</v>
      </c>
      <c r="AF34" s="116">
        <f t="shared" si="9"/>
        <v>759880.42336592963</v>
      </c>
      <c r="AG34" s="116">
        <f t="shared" si="9"/>
        <v>482099.36225632991</v>
      </c>
      <c r="AH34" s="116">
        <f t="shared" si="9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C28*Interventions!$H$13</f>
        <v>566305.33002010651</v>
      </c>
      <c r="E37" s="42">
        <f>D28*Interventions!$H$13</f>
        <v>1081128.3573111123</v>
      </c>
      <c r="F37" s="42">
        <f>E28*Interventions!$H$13</f>
        <v>1549149.291212027</v>
      </c>
      <c r="G37" s="42">
        <f>F28*Interventions!$H$13</f>
        <v>1974622.8674855854</v>
      </c>
      <c r="H37" s="42">
        <f>G28*Interventions!$H$13</f>
        <v>2361417.0277342754</v>
      </c>
      <c r="I37" s="42">
        <f>H28*Interventions!$H$13</f>
        <v>2713048.0825058115</v>
      </c>
      <c r="J37" s="42">
        <f>I28*Interventions!$H$13</f>
        <v>2713048.0825058115</v>
      </c>
      <c r="K37" s="42">
        <f>J28*Interventions!$H$13</f>
        <v>2713048.0825058115</v>
      </c>
      <c r="L37" s="42">
        <f>K28*Interventions!$H$13</f>
        <v>2713048.0825058115</v>
      </c>
      <c r="M37" s="42">
        <f>L28*Interventions!$H$13</f>
        <v>2713048.0825058115</v>
      </c>
      <c r="N37" s="42">
        <f>M28*Interventions!$H$13</f>
        <v>2713048.0825058115</v>
      </c>
      <c r="O37" s="42">
        <f>N28*Interventions!$H$13</f>
        <v>2713048.0825058115</v>
      </c>
      <c r="P37" s="42">
        <f>O28*Interventions!$H$13</f>
        <v>2713048.0825058115</v>
      </c>
      <c r="Q37" s="42">
        <f>P28*Interventions!$H$13</f>
        <v>2713048.0825058115</v>
      </c>
      <c r="R37" s="42">
        <f>Q28*Interventions!$H$13</f>
        <v>2713048.0825058115</v>
      </c>
      <c r="S37" s="42">
        <f>R28*Interventions!$H$13</f>
        <v>2713048.0825058115</v>
      </c>
      <c r="T37" s="42">
        <f>S28*Interventions!$H$13</f>
        <v>2713048.0825058115</v>
      </c>
      <c r="U37" s="42">
        <f>T28*Interventions!$H$13</f>
        <v>2713048.0825058115</v>
      </c>
      <c r="V37" s="42">
        <f>U28*Interventions!$H$13</f>
        <v>2713048.0825058115</v>
      </c>
      <c r="W37" s="42">
        <f>V28*Interventions!$H$13</f>
        <v>2713048.0825058115</v>
      </c>
      <c r="X37" s="42">
        <f>W28*Interventions!$H$13</f>
        <v>2713048.0825058115</v>
      </c>
      <c r="Y37" s="42">
        <f>X28*Interventions!$H$13</f>
        <v>2713048.0825058115</v>
      </c>
      <c r="Z37" s="42">
        <f>Y28*Interventions!$H$13</f>
        <v>2713048.0825058115</v>
      </c>
      <c r="AA37" s="42">
        <f>Z28*Interventions!$H$13</f>
        <v>2713048.0825058115</v>
      </c>
      <c r="AB37" s="42">
        <f>AA28*Interventions!$H$13</f>
        <v>2713048.0825058115</v>
      </c>
      <c r="AC37" s="42">
        <f>AB28*Interventions!$H$13</f>
        <v>2713048.0825058115</v>
      </c>
      <c r="AD37" s="42">
        <f>AC28*Interventions!$H$13</f>
        <v>2146742.7524857051</v>
      </c>
      <c r="AE37" s="42">
        <f>AD28*Interventions!$H$13</f>
        <v>1631919.7251946989</v>
      </c>
      <c r="AF37" s="42">
        <f>AE28*Interventions!$H$13</f>
        <v>1163898.7912937845</v>
      </c>
      <c r="AG37" s="42">
        <f>AF28*Interventions!$H$13</f>
        <v>738425.21502022585</v>
      </c>
      <c r="AH37" s="42">
        <f>AG28*Interventions!$H$13</f>
        <v>351631.0547715362</v>
      </c>
    </row>
    <row r="38" spans="1:34" x14ac:dyDescent="0.25">
      <c r="A38" s="242" t="s">
        <v>36</v>
      </c>
      <c r="B38" s="28" t="s">
        <v>37</v>
      </c>
      <c r="C38" s="28"/>
      <c r="D38" s="42">
        <f>C28*Interventions!$H$14</f>
        <v>196578.7376832295</v>
      </c>
      <c r="E38" s="42">
        <f>D28*Interventions!$H$14</f>
        <v>375286.6810316199</v>
      </c>
      <c r="F38" s="42">
        <f>E28*Interventions!$H$14</f>
        <v>537748.44771197485</v>
      </c>
      <c r="G38" s="42">
        <f>F28*Interventions!$H$14</f>
        <v>685440.96287593385</v>
      </c>
      <c r="H38" s="42">
        <f>G28*Interventions!$H$14</f>
        <v>819706.88575226034</v>
      </c>
      <c r="I38" s="42">
        <f>H28*Interventions!$H$14</f>
        <v>941766.81563982985</v>
      </c>
      <c r="J38" s="42">
        <f>I28*Interventions!$H$14</f>
        <v>941766.81563982985</v>
      </c>
      <c r="K38" s="42">
        <f>J28*Interventions!$H$14</f>
        <v>941766.81563982985</v>
      </c>
      <c r="L38" s="42">
        <f>K28*Interventions!$H$14</f>
        <v>941766.81563982985</v>
      </c>
      <c r="M38" s="42">
        <f>L28*Interventions!$H$14</f>
        <v>941766.81563982985</v>
      </c>
      <c r="N38" s="42">
        <f>M28*Interventions!$H$14</f>
        <v>941766.81563982985</v>
      </c>
      <c r="O38" s="42">
        <f>N28*Interventions!$H$14</f>
        <v>941766.81563982985</v>
      </c>
      <c r="P38" s="42">
        <f>O28*Interventions!$H$14</f>
        <v>941766.81563982985</v>
      </c>
      <c r="Q38" s="42">
        <f>P28*Interventions!$H$14</f>
        <v>941766.81563982985</v>
      </c>
      <c r="R38" s="42">
        <f>Q28*Interventions!$H$14</f>
        <v>941766.81563982985</v>
      </c>
      <c r="S38" s="42">
        <f>R28*Interventions!$H$14</f>
        <v>941766.81563982985</v>
      </c>
      <c r="T38" s="42">
        <f>S28*Interventions!$H$14</f>
        <v>941766.81563982985</v>
      </c>
      <c r="U38" s="42">
        <f>T28*Interventions!$H$14</f>
        <v>941766.81563982985</v>
      </c>
      <c r="V38" s="42">
        <f>U28*Interventions!$H$14</f>
        <v>941766.81563982985</v>
      </c>
      <c r="W38" s="42">
        <f>V28*Interventions!$H$14</f>
        <v>941766.81563982985</v>
      </c>
      <c r="X38" s="42">
        <f>W28*Interventions!$H$14</f>
        <v>941766.81563982985</v>
      </c>
      <c r="Y38" s="42">
        <f>X28*Interventions!$H$14</f>
        <v>941766.81563982985</v>
      </c>
      <c r="Z38" s="42">
        <f>Y28*Interventions!$H$14</f>
        <v>941766.81563982985</v>
      </c>
      <c r="AA38" s="42">
        <f>Z28*Interventions!$H$14</f>
        <v>941766.81563982985</v>
      </c>
      <c r="AB38" s="42">
        <f>AA28*Interventions!$H$14</f>
        <v>941766.81563982985</v>
      </c>
      <c r="AC38" s="42">
        <f>AB28*Interventions!$H$14</f>
        <v>941766.81563982985</v>
      </c>
      <c r="AD38" s="42">
        <f>AC28*Interventions!$H$14</f>
        <v>745188.07795660035</v>
      </c>
      <c r="AE38" s="42">
        <f>AD28*Interventions!$H$14</f>
        <v>566480.13460820983</v>
      </c>
      <c r="AF38" s="42">
        <f>AE28*Interventions!$H$14</f>
        <v>404018.36792785494</v>
      </c>
      <c r="AG38" s="42">
        <f>AF28*Interventions!$H$14</f>
        <v>256325.85276389593</v>
      </c>
      <c r="AH38" s="42">
        <f>AG28*Interventions!$H$14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600975.43444877234</v>
      </c>
      <c r="E40" s="116">
        <f t="shared" si="10"/>
        <v>1148981.67616337</v>
      </c>
      <c r="F40" s="116">
        <f t="shared" si="10"/>
        <v>1648821.6733253361</v>
      </c>
      <c r="G40" s="116">
        <f t="shared" si="10"/>
        <v>2104865.117303798</v>
      </c>
      <c r="H40" s="116">
        <f t="shared" si="10"/>
        <v>2521087.6627140949</v>
      </c>
      <c r="I40" s="116">
        <f t="shared" si="10"/>
        <v>2901106.5949771926</v>
      </c>
      <c r="J40" s="116">
        <f t="shared" si="10"/>
        <v>2905833.7248962643</v>
      </c>
      <c r="K40" s="116">
        <f t="shared" si="10"/>
        <v>2910679.033063313</v>
      </c>
      <c r="L40" s="116">
        <f t="shared" si="10"/>
        <v>2915645.4739345377</v>
      </c>
      <c r="M40" s="116">
        <f t="shared" si="10"/>
        <v>2920736.0758275436</v>
      </c>
      <c r="N40" s="116">
        <f t="shared" si="10"/>
        <v>2925953.9427678739</v>
      </c>
      <c r="O40" s="116">
        <f t="shared" si="10"/>
        <v>2931302.2563817129</v>
      </c>
      <c r="P40" s="116">
        <f t="shared" si="10"/>
        <v>2936784.2778358981</v>
      </c>
      <c r="Q40" s="116">
        <f t="shared" si="10"/>
        <v>2942403.3498264374</v>
      </c>
      <c r="R40" s="116">
        <f t="shared" si="10"/>
        <v>2948162.8986167405</v>
      </c>
      <c r="S40" s="116">
        <f t="shared" si="10"/>
        <v>2954066.4361268012</v>
      </c>
      <c r="T40" s="116">
        <f t="shared" si="10"/>
        <v>2960117.5620746133</v>
      </c>
      <c r="U40" s="116">
        <f t="shared" si="10"/>
        <v>2966319.9661711203</v>
      </c>
      <c r="V40" s="116">
        <f t="shared" si="10"/>
        <v>2972677.4303700407</v>
      </c>
      <c r="W40" s="116">
        <f t="shared" si="10"/>
        <v>2979193.831173934</v>
      </c>
      <c r="X40" s="116">
        <f t="shared" si="10"/>
        <v>2985873.1419979241</v>
      </c>
      <c r="Y40" s="116">
        <f t="shared" si="10"/>
        <v>2992719.4355925145</v>
      </c>
      <c r="Z40" s="116">
        <f t="shared" si="10"/>
        <v>2999736.8865269693</v>
      </c>
      <c r="AA40" s="116">
        <f t="shared" si="10"/>
        <v>3006929.7737347856</v>
      </c>
      <c r="AB40" s="116">
        <f t="shared" si="10"/>
        <v>3014302.4831227977</v>
      </c>
      <c r="AC40" s="116">
        <f t="shared" si="10"/>
        <v>2712021.3982143151</v>
      </c>
      <c r="AD40" s="116">
        <f t="shared" si="10"/>
        <v>2145930.3720947816</v>
      </c>
      <c r="AE40" s="116">
        <f t="shared" si="10"/>
        <v>1631302.1665315689</v>
      </c>
      <c r="AF40" s="116">
        <f t="shared" si="10"/>
        <v>1163458.3432922848</v>
      </c>
      <c r="AG40" s="116">
        <f t="shared" si="10"/>
        <v>738145.77671111713</v>
      </c>
      <c r="AH40" s="116">
        <f t="shared" si="10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-1223098.6396253016</v>
      </c>
      <c r="E42" s="31">
        <f t="shared" si="11"/>
        <v>-675092.3979107039</v>
      </c>
      <c r="F42" s="31">
        <f t="shared" si="11"/>
        <v>-175252.40074873785</v>
      </c>
      <c r="G42" s="31">
        <f t="shared" si="11"/>
        <v>280791.04322972381</v>
      </c>
      <c r="H42" s="31">
        <f t="shared" si="11"/>
        <v>697013.58864002069</v>
      </c>
      <c r="I42" s="31">
        <f t="shared" si="11"/>
        <v>2106674.7822049162</v>
      </c>
      <c r="J42" s="31">
        <f t="shared" si="11"/>
        <v>2111401.9121239879</v>
      </c>
      <c r="K42" s="31">
        <f t="shared" si="11"/>
        <v>2116247.2202910366</v>
      </c>
      <c r="L42" s="31">
        <f t="shared" si="11"/>
        <v>2121213.6611622614</v>
      </c>
      <c r="M42" s="31">
        <f t="shared" si="11"/>
        <v>2126304.2630552673</v>
      </c>
      <c r="N42" s="31">
        <f t="shared" si="11"/>
        <v>2131522.1299955975</v>
      </c>
      <c r="O42" s="31">
        <f t="shared" si="11"/>
        <v>2136870.4436094365</v>
      </c>
      <c r="P42" s="31">
        <f t="shared" si="11"/>
        <v>2142352.4650636218</v>
      </c>
      <c r="Q42" s="31">
        <f t="shared" si="11"/>
        <v>2147971.5370541611</v>
      </c>
      <c r="R42" s="31">
        <f t="shared" si="11"/>
        <v>2153731.0858444641</v>
      </c>
      <c r="S42" s="31">
        <f t="shared" si="11"/>
        <v>2159634.6233545248</v>
      </c>
      <c r="T42" s="31">
        <f t="shared" si="11"/>
        <v>2165685.7493023369</v>
      </c>
      <c r="U42" s="31">
        <f t="shared" si="11"/>
        <v>2171888.1533988439</v>
      </c>
      <c r="V42" s="31">
        <f t="shared" si="11"/>
        <v>2178245.6175977644</v>
      </c>
      <c r="W42" s="31">
        <f t="shared" si="11"/>
        <v>2184762.0184016577</v>
      </c>
      <c r="X42" s="31">
        <f t="shared" si="11"/>
        <v>2191441.3292256477</v>
      </c>
      <c r="Y42" s="31">
        <f t="shared" si="11"/>
        <v>2198287.6228202381</v>
      </c>
      <c r="Z42" s="31">
        <f t="shared" si="11"/>
        <v>2205305.0737546929</v>
      </c>
      <c r="AA42" s="31">
        <f t="shared" si="11"/>
        <v>2212497.9609625093</v>
      </c>
      <c r="AB42" s="31">
        <f t="shared" si="11"/>
        <v>2219870.6703505213</v>
      </c>
      <c r="AC42" s="31">
        <f t="shared" si="11"/>
        <v>1917589.5854420387</v>
      </c>
      <c r="AD42" s="31">
        <f t="shared" si="11"/>
        <v>1517323.475147421</v>
      </c>
      <c r="AE42" s="31">
        <f t="shared" si="11"/>
        <v>1153445.1930614044</v>
      </c>
      <c r="AF42" s="31">
        <f t="shared" si="11"/>
        <v>822646.75480138964</v>
      </c>
      <c r="AG42" s="31">
        <f t="shared" si="11"/>
        <v>521920.90183773951</v>
      </c>
      <c r="AH42" s="31">
        <f t="shared" si="11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-1454347.4817371969</v>
      </c>
      <c r="E43" s="31">
        <f t="shared" si="12"/>
        <v>-1118232.3977945815</v>
      </c>
      <c r="F43" s="31">
        <f t="shared" si="12"/>
        <v>-812673.23057402181</v>
      </c>
      <c r="G43" s="31">
        <f t="shared" si="12"/>
        <v>-534892.16946442262</v>
      </c>
      <c r="H43" s="31">
        <f t="shared" si="12"/>
        <v>-282363.93209205894</v>
      </c>
      <c r="I43" s="31">
        <f t="shared" si="12"/>
        <v>976849.45409370528</v>
      </c>
      <c r="J43" s="31">
        <f t="shared" si="12"/>
        <v>976849.45409370528</v>
      </c>
      <c r="K43" s="31">
        <f t="shared" si="12"/>
        <v>976849.45409370528</v>
      </c>
      <c r="L43" s="31">
        <f t="shared" si="12"/>
        <v>976849.45409370528</v>
      </c>
      <c r="M43" s="31">
        <f t="shared" si="12"/>
        <v>976849.45409370528</v>
      </c>
      <c r="N43" s="31">
        <f t="shared" si="12"/>
        <v>976849.45409370528</v>
      </c>
      <c r="O43" s="31">
        <f t="shared" si="12"/>
        <v>976849.45409370528</v>
      </c>
      <c r="P43" s="31">
        <f t="shared" si="12"/>
        <v>976849.45409370528</v>
      </c>
      <c r="Q43" s="31">
        <f t="shared" si="12"/>
        <v>976849.45409370528</v>
      </c>
      <c r="R43" s="31">
        <f t="shared" si="12"/>
        <v>976849.45409370528</v>
      </c>
      <c r="S43" s="31">
        <f t="shared" si="12"/>
        <v>976849.45409370528</v>
      </c>
      <c r="T43" s="31">
        <f t="shared" si="12"/>
        <v>976849.45409370528</v>
      </c>
      <c r="U43" s="31">
        <f t="shared" si="12"/>
        <v>976849.45409370528</v>
      </c>
      <c r="V43" s="31">
        <f t="shared" si="12"/>
        <v>976849.45409370528</v>
      </c>
      <c r="W43" s="31">
        <f t="shared" si="12"/>
        <v>976849.45409370528</v>
      </c>
      <c r="X43" s="31">
        <f t="shared" si="12"/>
        <v>976849.45409370528</v>
      </c>
      <c r="Y43" s="31">
        <f t="shared" si="12"/>
        <v>976849.45409370528</v>
      </c>
      <c r="Z43" s="31">
        <f t="shared" si="12"/>
        <v>976849.45409370528</v>
      </c>
      <c r="AA43" s="31">
        <f t="shared" si="12"/>
        <v>976849.45409370528</v>
      </c>
      <c r="AB43" s="31">
        <f t="shared" si="12"/>
        <v>976849.45409370528</v>
      </c>
      <c r="AC43" s="31">
        <f t="shared" si="12"/>
        <v>976849.45409370528</v>
      </c>
      <c r="AD43" s="31">
        <f t="shared" si="12"/>
        <v>772947.77758174413</v>
      </c>
      <c r="AE43" s="31">
        <f t="shared" si="12"/>
        <v>587582.6171163246</v>
      </c>
      <c r="AF43" s="31">
        <f t="shared" si="12"/>
        <v>419068.83487503452</v>
      </c>
      <c r="AG43" s="31">
        <f t="shared" si="12"/>
        <v>265874.4873829523</v>
      </c>
      <c r="AH43" s="31">
        <f t="shared" si="12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354937.52864340192</v>
      </c>
      <c r="E46" s="31">
        <f t="shared" si="14"/>
        <v>650503.6888591802</v>
      </c>
      <c r="F46" s="31">
        <f t="shared" si="14"/>
        <v>894822.7366748621</v>
      </c>
      <c r="G46" s="31">
        <f t="shared" si="14"/>
        <v>1094962.2158944556</v>
      </c>
      <c r="H46" s="31">
        <f t="shared" si="14"/>
        <v>1257068.3573851548</v>
      </c>
      <c r="I46" s="31">
        <f t="shared" si="14"/>
        <v>1386484.2093819466</v>
      </c>
      <c r="J46" s="31">
        <f t="shared" si="14"/>
        <v>1331024.8410066685</v>
      </c>
      <c r="K46" s="31">
        <f t="shared" si="14"/>
        <v>1277783.8473664019</v>
      </c>
      <c r="L46" s="31">
        <f t="shared" si="14"/>
        <v>1226672.4934717459</v>
      </c>
      <c r="M46" s="31">
        <f t="shared" si="14"/>
        <v>1177605.593732876</v>
      </c>
      <c r="N46" s="31">
        <f t="shared" si="14"/>
        <v>1130501.3699835611</v>
      </c>
      <c r="O46" s="31">
        <f t="shared" si="14"/>
        <v>1085281.3151842183</v>
      </c>
      <c r="P46" s="31">
        <f t="shared" si="14"/>
        <v>1041870.0625768498</v>
      </c>
      <c r="Q46" s="31">
        <f t="shared" si="14"/>
        <v>1000195.2600737758</v>
      </c>
      <c r="R46" s="31">
        <f t="shared" si="14"/>
        <v>960187.44967082469</v>
      </c>
      <c r="S46" s="31">
        <f t="shared" si="14"/>
        <v>921779.95168399171</v>
      </c>
      <c r="T46" s="31">
        <f t="shared" si="14"/>
        <v>884908.75361663208</v>
      </c>
      <c r="U46" s="31">
        <f t="shared" si="14"/>
        <v>849512.40347196674</v>
      </c>
      <c r="V46" s="31">
        <f t="shared" si="14"/>
        <v>815531.90733308811</v>
      </c>
      <c r="W46" s="31">
        <f t="shared" si="14"/>
        <v>782910.63103976462</v>
      </c>
      <c r="X46" s="31">
        <f t="shared" si="14"/>
        <v>751594.20579817391</v>
      </c>
      <c r="Y46" s="31">
        <f t="shared" si="14"/>
        <v>721530.43756624695</v>
      </c>
      <c r="Z46" s="31">
        <f t="shared" si="14"/>
        <v>692669.22006359708</v>
      </c>
      <c r="AA46" s="31">
        <f t="shared" si="14"/>
        <v>664962.45126105321</v>
      </c>
      <c r="AB46" s="31">
        <f t="shared" si="14"/>
        <v>638363.95321061113</v>
      </c>
      <c r="AC46" s="31">
        <f t="shared" si="14"/>
        <v>612829.39508218667</v>
      </c>
      <c r="AD46" s="31">
        <f t="shared" si="14"/>
        <v>465514.63206662959</v>
      </c>
      <c r="AE46" s="31">
        <f t="shared" si="14"/>
        <v>339721.75248961983</v>
      </c>
      <c r="AF46" s="31">
        <f t="shared" si="14"/>
        <v>232600.69827860731</v>
      </c>
      <c r="AG46" s="31">
        <f t="shared" si="14"/>
        <v>141668.58239567137</v>
      </c>
      <c r="AH46" s="31">
        <f t="shared" si="14"/>
        <v>64762.780523735506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-1164924.7403558139</v>
      </c>
      <c r="E48" s="31">
        <f>E47+E46-E45</f>
        <v>-587422.97792360885</v>
      </c>
      <c r="F48" s="31">
        <f t="shared" ref="F48:AH48" si="16">F47+F46-F45</f>
        <v>-81580.433499853592</v>
      </c>
      <c r="G48" s="31">
        <f t="shared" si="16"/>
        <v>361374.38858860172</v>
      </c>
      <c r="H48" s="31">
        <f t="shared" si="16"/>
        <v>749145.67971723434</v>
      </c>
      <c r="I48" s="31">
        <f t="shared" si="16"/>
        <v>1894461.8476633437</v>
      </c>
      <c r="J48" s="31">
        <f t="shared" si="16"/>
        <v>1868603.5168003298</v>
      </c>
      <c r="K48" s="31">
        <f t="shared" si="16"/>
        <v>1844086.7826165771</v>
      </c>
      <c r="L48" s="31">
        <f t="shared" si="16"/>
        <v>1820865.6628310317</v>
      </c>
      <c r="M48" s="31">
        <f t="shared" si="16"/>
        <v>1798896.2064935383</v>
      </c>
      <c r="N48" s="31">
        <f t="shared" si="16"/>
        <v>1778136.4175325898</v>
      </c>
      <c r="O48" s="31">
        <f t="shared" si="16"/>
        <v>1758546.1814812007</v>
      </c>
      <c r="P48" s="31">
        <f t="shared" si="16"/>
        <v>1740087.1952567671</v>
      </c>
      <c r="Q48" s="31">
        <f t="shared" si="16"/>
        <v>1722722.8998758327</v>
      </c>
      <c r="R48" s="31">
        <f t="shared" si="16"/>
        <v>1706418.4159895205</v>
      </c>
      <c r="S48" s="31">
        <f t="shared" si="16"/>
        <v>1691140.4821300306</v>
      </c>
      <c r="T48" s="31">
        <f t="shared" si="16"/>
        <v>1676857.3955630744</v>
      </c>
      <c r="U48" s="31">
        <f t="shared" si="16"/>
        <v>1663538.9556454041</v>
      </c>
      <c r="V48" s="31">
        <f t="shared" si="16"/>
        <v>1651156.4095907137</v>
      </c>
      <c r="W48" s="31">
        <f t="shared" si="16"/>
        <v>1639682.4005511403</v>
      </c>
      <c r="X48" s="31">
        <f t="shared" si="16"/>
        <v>1629090.9179254035</v>
      </c>
      <c r="Y48" s="31">
        <f t="shared" si="16"/>
        <v>1619357.2498082551</v>
      </c>
      <c r="Z48" s="31">
        <f t="shared" si="16"/>
        <v>1610457.9374994414</v>
      </c>
      <c r="AA48" s="31">
        <f t="shared" si="16"/>
        <v>1602370.7319937195</v>
      </c>
      <c r="AB48" s="31">
        <f t="shared" si="16"/>
        <v>1595074.5523767346</v>
      </c>
      <c r="AC48" s="31">
        <f t="shared" si="16"/>
        <v>1278711.3340234556</v>
      </c>
      <c r="AD48" s="31">
        <f t="shared" si="16"/>
        <v>1001103.8201475353</v>
      </c>
      <c r="AE48" s="31">
        <f t="shared" si="16"/>
        <v>753216.78934474685</v>
      </c>
      <c r="AF48" s="31">
        <f t="shared" si="16"/>
        <v>531855.60760116274</v>
      </c>
      <c r="AG48" s="31">
        <f t="shared" si="16"/>
        <v>334175.66471231362</v>
      </c>
      <c r="AH48" s="31">
        <f t="shared" si="16"/>
        <v>157643.09271524413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23156517.20846539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6309390.7812204892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0.62989858388651765</v>
      </c>
      <c r="F53" s="32">
        <f t="shared" si="17"/>
        <v>0.9039225417215041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3.6765094610640565</v>
      </c>
      <c r="N53" s="32">
        <f t="shared" si="17"/>
        <v>3.6830775098964943</v>
      </c>
      <c r="O53" s="32">
        <f t="shared" si="17"/>
        <v>3.6898097599497435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3.7110332834340185</v>
      </c>
      <c r="S53" s="32">
        <f t="shared" si="17"/>
        <v>3.7184644278257055</v>
      </c>
      <c r="T53" s="32">
        <f t="shared" si="17"/>
        <v>3.7260813508271853</v>
      </c>
      <c r="U53" s="32">
        <f t="shared" si="17"/>
        <v>3.7338886969037008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3.7585014773997014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3.7850067499710272</v>
      </c>
      <c r="AB53" s="32">
        <f t="shared" si="17"/>
        <v>3.7942872310261397</v>
      </c>
      <c r="AC53" s="32">
        <f t="shared" si="17"/>
        <v>3.4137875077665285</v>
      </c>
      <c r="AD53" s="32">
        <f t="shared" si="17"/>
        <v>3.4137875077665294</v>
      </c>
      <c r="AE53" s="32">
        <f t="shared" si="17"/>
        <v>3.413787507766529</v>
      </c>
      <c r="AF53" s="32">
        <f t="shared" si="17"/>
        <v>3.4137875077665294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1.9638268988192078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0.33475110005061393</v>
      </c>
      <c r="E55" s="32">
        <f t="shared" si="18"/>
        <v>0.65056532880495976</v>
      </c>
      <c r="F55" s="32">
        <f t="shared" si="18"/>
        <v>0.94944898979079895</v>
      </c>
      <c r="G55" s="32">
        <f t="shared" si="18"/>
        <v>1.2332544656541193</v>
      </c>
      <c r="H55" s="32">
        <f t="shared" si="18"/>
        <v>1.5036950042252037</v>
      </c>
      <c r="I55" s="32">
        <f>(XNPV($B$14,I47,I$22)+XNPV($B$14,I46,I$22))/(XNPV($B$14,I45,I$22))</f>
        <v>4.0465046001567</v>
      </c>
      <c r="J55" s="32">
        <f t="shared" si="18"/>
        <v>4.1301266025442906</v>
      </c>
      <c r="K55" s="32">
        <f t="shared" si="18"/>
        <v>4.2177690026777022</v>
      </c>
      <c r="L55" s="32">
        <f t="shared" si="18"/>
        <v>4.3096356187932274</v>
      </c>
      <c r="M55" s="32">
        <f t="shared" si="18"/>
        <v>4.4059412194788141</v>
      </c>
      <c r="N55" s="32">
        <f t="shared" si="18"/>
        <v>4.5069121463607225</v>
      </c>
      <c r="O55" s="32">
        <f t="shared" si="18"/>
        <v>4.6127869740036296</v>
      </c>
      <c r="P55" s="32">
        <f t="shared" si="18"/>
        <v>4.7238172093376738</v>
      </c>
      <c r="Q55" s="32">
        <f t="shared" si="18"/>
        <v>4.8402680330740058</v>
      </c>
      <c r="R55" s="32">
        <f t="shared" si="18"/>
        <v>4.9624190857281194</v>
      </c>
      <c r="S55" s="32">
        <f t="shared" si="18"/>
        <v>5.0905653010382963</v>
      </c>
      <c r="T55" s="32">
        <f t="shared" si="18"/>
        <v>5.2250177897454551</v>
      </c>
      <c r="U55" s="32">
        <f t="shared" si="18"/>
        <v>5.3661047768914871</v>
      </c>
      <c r="V55" s="32">
        <f t="shared" si="18"/>
        <v>5.5141725959963601</v>
      </c>
      <c r="W55" s="32">
        <f t="shared" si="18"/>
        <v>5.6695867436907914</v>
      </c>
      <c r="X55" s="32">
        <f t="shared" si="18"/>
        <v>5.8327329986121068</v>
      </c>
      <c r="Y55" s="32">
        <f t="shared" si="18"/>
        <v>6.0040186086167058</v>
      </c>
      <c r="Z55" s="32">
        <f t="shared" si="18"/>
        <v>6.1838735506247327</v>
      </c>
      <c r="AA55" s="32">
        <f t="shared" si="18"/>
        <v>6.372751867691667</v>
      </c>
      <c r="AB55" s="32">
        <f t="shared" si="18"/>
        <v>6.5711330881993657</v>
      </c>
      <c r="AC55" s="32">
        <f t="shared" si="18"/>
        <v>5.6522583985042214</v>
      </c>
      <c r="AD55" s="32">
        <f t="shared" si="18"/>
        <v>5.7948683208411778</v>
      </c>
      <c r="AE55" s="32">
        <f t="shared" si="18"/>
        <v>5.9434203232755047</v>
      </c>
      <c r="AF55" s="32">
        <f t="shared" si="18"/>
        <v>6.0981619924779285</v>
      </c>
      <c r="AG55" s="32">
        <f t="shared" si="18"/>
        <v>6.2593512312304549</v>
      </c>
      <c r="AH55" s="32">
        <f t="shared" si="18"/>
        <v>6.4272566882643352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2.2567442542961786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</v>
      </c>
      <c r="E57" s="32">
        <f t="shared" si="19"/>
        <v>0.38695888851870652</v>
      </c>
      <c r="F57" s="32">
        <f t="shared" si="19"/>
        <v>0.55447355887312511</v>
      </c>
      <c r="G57" s="32">
        <f t="shared" si="19"/>
        <v>0.70675962283168703</v>
      </c>
      <c r="H57" s="32">
        <f t="shared" si="19"/>
        <v>0.84520149915765297</v>
      </c>
      <c r="I57" s="32">
        <f t="shared" si="19"/>
        <v>2.2296202624173094</v>
      </c>
      <c r="J57" s="32">
        <f t="shared" si="19"/>
        <v>2.2296202624173089</v>
      </c>
      <c r="K57" s="32">
        <f t="shared" si="19"/>
        <v>2.2296202624173094</v>
      </c>
      <c r="L57" s="32">
        <f t="shared" si="19"/>
        <v>2.2296202624173089</v>
      </c>
      <c r="M57" s="32">
        <f t="shared" si="19"/>
        <v>2.2296202624173089</v>
      </c>
      <c r="N57" s="32">
        <f t="shared" si="19"/>
        <v>2.2296202624173094</v>
      </c>
      <c r="O57" s="32">
        <f t="shared" si="19"/>
        <v>2.2296202624173089</v>
      </c>
      <c r="P57" s="32">
        <f t="shared" si="19"/>
        <v>2.2296202624173094</v>
      </c>
      <c r="Q57" s="32">
        <f t="shared" si="19"/>
        <v>2.2296202624173094</v>
      </c>
      <c r="R57" s="32">
        <f t="shared" si="19"/>
        <v>2.2296202624173089</v>
      </c>
      <c r="S57" s="32">
        <f t="shared" si="19"/>
        <v>2.2296202624173094</v>
      </c>
      <c r="T57" s="32">
        <f t="shared" si="19"/>
        <v>2.2296202624173094</v>
      </c>
      <c r="U57" s="32">
        <f t="shared" si="19"/>
        <v>2.2296202624173089</v>
      </c>
      <c r="V57" s="32">
        <f t="shared" si="19"/>
        <v>2.2296202624173094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2.2296202624173094</v>
      </c>
      <c r="AD57" s="32">
        <f t="shared" si="19"/>
        <v>2.2296202624173094</v>
      </c>
      <c r="AE57" s="32">
        <f t="shared" si="19"/>
        <v>2.2296202624173089</v>
      </c>
      <c r="AF57" s="32">
        <f t="shared" si="19"/>
        <v>2.2296202624173094</v>
      </c>
      <c r="AG57" s="32">
        <f t="shared" si="19"/>
        <v>2.2296202624173089</v>
      </c>
      <c r="AH57" s="32">
        <f t="shared" si="19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1.0888842478086733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70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369726.59233687702</v>
      </c>
      <c r="E94" s="204">
        <f t="shared" si="29"/>
        <v>705841.67627949244</v>
      </c>
      <c r="F94" s="204">
        <f t="shared" si="29"/>
        <v>1011400.8435000521</v>
      </c>
      <c r="G94" s="204">
        <f t="shared" si="29"/>
        <v>1289181.9046096515</v>
      </c>
      <c r="H94" s="204">
        <f t="shared" si="29"/>
        <v>1541710.1419820152</v>
      </c>
      <c r="I94" s="204">
        <f t="shared" si="29"/>
        <v>1771281.2668659817</v>
      </c>
      <c r="J94" s="204">
        <f t="shared" si="29"/>
        <v>1771281.2668659817</v>
      </c>
      <c r="K94" s="204">
        <f t="shared" si="29"/>
        <v>1771281.2668659817</v>
      </c>
      <c r="L94" s="204">
        <f t="shared" si="29"/>
        <v>1771281.2668659817</v>
      </c>
      <c r="M94" s="204">
        <f t="shared" si="29"/>
        <v>1771281.2668659817</v>
      </c>
      <c r="N94" s="204">
        <f t="shared" si="29"/>
        <v>1771281.2668659817</v>
      </c>
      <c r="O94" s="204">
        <f t="shared" si="29"/>
        <v>1771281.2668659817</v>
      </c>
      <c r="P94" s="204">
        <f t="shared" si="29"/>
        <v>1771281.2668659817</v>
      </c>
      <c r="Q94" s="204">
        <f t="shared" si="29"/>
        <v>1771281.2668659817</v>
      </c>
      <c r="R94" s="204">
        <f t="shared" si="29"/>
        <v>1771281.2668659817</v>
      </c>
      <c r="S94" s="204">
        <f t="shared" si="29"/>
        <v>1771281.2668659817</v>
      </c>
      <c r="T94" s="204">
        <f t="shared" si="29"/>
        <v>1771281.2668659817</v>
      </c>
      <c r="U94" s="204">
        <f t="shared" si="29"/>
        <v>1771281.2668659817</v>
      </c>
      <c r="V94" s="204">
        <f t="shared" si="29"/>
        <v>1771281.2668659817</v>
      </c>
      <c r="W94" s="204">
        <f t="shared" si="29"/>
        <v>1771281.2668659817</v>
      </c>
      <c r="X94" s="204">
        <f t="shared" si="29"/>
        <v>1771281.2668659817</v>
      </c>
      <c r="Y94" s="204">
        <f t="shared" si="29"/>
        <v>1771281.2668659817</v>
      </c>
      <c r="Z94" s="204">
        <f t="shared" si="29"/>
        <v>1771281.2668659817</v>
      </c>
      <c r="AA94" s="204">
        <f t="shared" si="29"/>
        <v>1771281.2668659817</v>
      </c>
      <c r="AB94" s="204">
        <f t="shared" si="29"/>
        <v>1771281.2668659817</v>
      </c>
      <c r="AC94" s="204">
        <f t="shared" si="29"/>
        <v>1771281.2668659817</v>
      </c>
      <c r="AD94" s="204">
        <f t="shared" si="29"/>
        <v>1401554.6745291047</v>
      </c>
      <c r="AE94" s="204">
        <f t="shared" si="29"/>
        <v>1065439.5905864891</v>
      </c>
      <c r="AF94" s="204">
        <f t="shared" si="29"/>
        <v>759880.42336592963</v>
      </c>
      <c r="AG94" s="204">
        <f t="shared" si="29"/>
        <v>482099.36225632991</v>
      </c>
      <c r="AH94" s="204">
        <f t="shared" si="29"/>
        <v>229571.1248839667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203901.67651196118</v>
      </c>
      <c r="E96" s="204">
        <f t="shared" ref="E96:AH96" si="32">E94-E95</f>
        <v>389266.83697738039</v>
      </c>
      <c r="F96" s="204">
        <f t="shared" si="32"/>
        <v>557780.61921867076</v>
      </c>
      <c r="G96" s="204">
        <f t="shared" si="32"/>
        <v>710974.96671075269</v>
      </c>
      <c r="H96" s="204">
        <f t="shared" si="32"/>
        <v>850242.55533991859</v>
      </c>
      <c r="I96" s="204">
        <f t="shared" si="32"/>
        <v>976849.45409370528</v>
      </c>
      <c r="J96" s="204">
        <f t="shared" si="32"/>
        <v>976849.45409370528</v>
      </c>
      <c r="K96" s="204">
        <f t="shared" si="32"/>
        <v>976849.45409370528</v>
      </c>
      <c r="L96" s="204">
        <f t="shared" si="32"/>
        <v>976849.45409370528</v>
      </c>
      <c r="M96" s="204">
        <f t="shared" si="32"/>
        <v>976849.45409370528</v>
      </c>
      <c r="N96" s="204">
        <f t="shared" si="32"/>
        <v>976849.45409370528</v>
      </c>
      <c r="O96" s="204">
        <f t="shared" si="32"/>
        <v>976849.45409370528</v>
      </c>
      <c r="P96" s="204">
        <f t="shared" si="32"/>
        <v>976849.45409370528</v>
      </c>
      <c r="Q96" s="204">
        <f t="shared" si="32"/>
        <v>976849.45409370528</v>
      </c>
      <c r="R96" s="204">
        <f t="shared" si="32"/>
        <v>976849.45409370528</v>
      </c>
      <c r="S96" s="204">
        <f t="shared" si="32"/>
        <v>976849.45409370528</v>
      </c>
      <c r="T96" s="204">
        <f t="shared" si="32"/>
        <v>976849.45409370528</v>
      </c>
      <c r="U96" s="204">
        <f t="shared" si="32"/>
        <v>976849.45409370528</v>
      </c>
      <c r="V96" s="204">
        <f t="shared" si="32"/>
        <v>976849.45409370528</v>
      </c>
      <c r="W96" s="204">
        <f t="shared" si="32"/>
        <v>976849.45409370528</v>
      </c>
      <c r="X96" s="204">
        <f t="shared" si="32"/>
        <v>976849.45409370528</v>
      </c>
      <c r="Y96" s="204">
        <f t="shared" si="32"/>
        <v>976849.45409370528</v>
      </c>
      <c r="Z96" s="204">
        <f t="shared" si="32"/>
        <v>976849.45409370528</v>
      </c>
      <c r="AA96" s="204">
        <f t="shared" si="32"/>
        <v>976849.45409370528</v>
      </c>
      <c r="AB96" s="204">
        <f t="shared" si="32"/>
        <v>976849.45409370528</v>
      </c>
      <c r="AC96" s="204">
        <f t="shared" si="32"/>
        <v>976849.45409370528</v>
      </c>
      <c r="AD96" s="204">
        <f t="shared" si="32"/>
        <v>772947.77758174413</v>
      </c>
      <c r="AE96" s="204">
        <f t="shared" si="32"/>
        <v>587582.6171163246</v>
      </c>
      <c r="AF96" s="204">
        <f t="shared" si="32"/>
        <v>419068.83487503452</v>
      </c>
      <c r="AG96" s="204">
        <f t="shared" si="32"/>
        <v>265874.4873829523</v>
      </c>
      <c r="AH96" s="204">
        <f t="shared" si="32"/>
        <v>126606.89875378685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130938.71354899822</v>
      </c>
      <c r="E98" s="204">
        <f t="shared" ref="E98:AH98" si="34">E96-E97</f>
        <v>243340.91105145446</v>
      </c>
      <c r="F98" s="204">
        <f t="shared" si="34"/>
        <v>338891.73032978189</v>
      </c>
      <c r="G98" s="204">
        <f t="shared" si="34"/>
        <v>433715.70745149342</v>
      </c>
      <c r="H98" s="204">
        <f t="shared" si="34"/>
        <v>529205.51830288151</v>
      </c>
      <c r="I98" s="204">
        <f t="shared" si="34"/>
        <v>626627.23187148303</v>
      </c>
      <c r="J98" s="204">
        <f t="shared" si="34"/>
        <v>684997.60224185348</v>
      </c>
      <c r="K98" s="204">
        <f t="shared" si="34"/>
        <v>757960.5652048164</v>
      </c>
      <c r="L98" s="204">
        <f t="shared" si="34"/>
        <v>830923.52816777932</v>
      </c>
      <c r="M98" s="204">
        <f t="shared" si="34"/>
        <v>889293.89853814966</v>
      </c>
      <c r="N98" s="204">
        <f t="shared" si="34"/>
        <v>933071.67631592753</v>
      </c>
      <c r="O98" s="204">
        <f t="shared" si="34"/>
        <v>962256.8615011127</v>
      </c>
      <c r="P98" s="204">
        <f t="shared" si="34"/>
        <v>976849.45409370528</v>
      </c>
      <c r="Q98" s="204">
        <f t="shared" si="34"/>
        <v>976849.45409370528</v>
      </c>
      <c r="R98" s="204">
        <f t="shared" si="34"/>
        <v>976849.45409370528</v>
      </c>
      <c r="S98" s="204">
        <f t="shared" si="34"/>
        <v>976849.45409370528</v>
      </c>
      <c r="T98" s="204">
        <f t="shared" si="34"/>
        <v>976849.45409370528</v>
      </c>
      <c r="U98" s="204">
        <f t="shared" si="34"/>
        <v>976849.45409370528</v>
      </c>
      <c r="V98" s="204">
        <f t="shared" si="34"/>
        <v>976849.45409370528</v>
      </c>
      <c r="W98" s="204">
        <f t="shared" si="34"/>
        <v>976849.45409370528</v>
      </c>
      <c r="X98" s="204">
        <f t="shared" si="34"/>
        <v>976849.45409370528</v>
      </c>
      <c r="Y98" s="204">
        <f t="shared" si="34"/>
        <v>976849.45409370528</v>
      </c>
      <c r="Z98" s="204">
        <f t="shared" si="34"/>
        <v>976849.45409370528</v>
      </c>
      <c r="AA98" s="204">
        <f t="shared" si="34"/>
        <v>976849.45409370528</v>
      </c>
      <c r="AB98" s="204">
        <f t="shared" si="34"/>
        <v>976849.45409370528</v>
      </c>
      <c r="AC98" s="204">
        <f t="shared" si="34"/>
        <v>976849.45409370528</v>
      </c>
      <c r="AD98" s="204">
        <f t="shared" si="34"/>
        <v>772947.77758174413</v>
      </c>
      <c r="AE98" s="204">
        <f t="shared" si="34"/>
        <v>587582.6171163246</v>
      </c>
      <c r="AF98" s="204">
        <f t="shared" si="34"/>
        <v>419068.83487503452</v>
      </c>
      <c r="AG98" s="204">
        <f t="shared" si="34"/>
        <v>265874.4873829523</v>
      </c>
      <c r="AH98" s="204">
        <f t="shared" si="34"/>
        <v>126606.89875378685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130938.71354899822</v>
      </c>
      <c r="E100" s="204">
        <f t="shared" ref="E100:AH100" si="35">E98+E99</f>
        <v>243340.91105145446</v>
      </c>
      <c r="F100" s="204">
        <f t="shared" si="35"/>
        <v>338891.73032978189</v>
      </c>
      <c r="G100" s="204">
        <f t="shared" si="35"/>
        <v>433715.70745149342</v>
      </c>
      <c r="H100" s="204">
        <f t="shared" si="35"/>
        <v>529205.51830288151</v>
      </c>
      <c r="I100" s="204">
        <f t="shared" si="35"/>
        <v>626627.23187148303</v>
      </c>
      <c r="J100" s="204">
        <f t="shared" si="35"/>
        <v>684997.60224185348</v>
      </c>
      <c r="K100" s="204">
        <f t="shared" si="35"/>
        <v>757960.5652048164</v>
      </c>
      <c r="L100" s="204">
        <f t="shared" si="35"/>
        <v>830923.52816777932</v>
      </c>
      <c r="M100" s="204">
        <f t="shared" si="35"/>
        <v>889293.89853814966</v>
      </c>
      <c r="N100" s="204">
        <f t="shared" si="35"/>
        <v>933071.67631592753</v>
      </c>
      <c r="O100" s="204">
        <f t="shared" si="35"/>
        <v>962256.8615011127</v>
      </c>
      <c r="P100" s="204">
        <f t="shared" si="35"/>
        <v>976849.45409370528</v>
      </c>
      <c r="Q100" s="204">
        <f t="shared" si="35"/>
        <v>976849.45409370528</v>
      </c>
      <c r="R100" s="204">
        <f t="shared" si="35"/>
        <v>976849.45409370528</v>
      </c>
      <c r="S100" s="204">
        <f t="shared" si="35"/>
        <v>976849.45409370528</v>
      </c>
      <c r="T100" s="204">
        <f t="shared" si="35"/>
        <v>976849.45409370528</v>
      </c>
      <c r="U100" s="204">
        <f t="shared" si="35"/>
        <v>976849.45409370528</v>
      </c>
      <c r="V100" s="204">
        <f t="shared" si="35"/>
        <v>976849.45409370528</v>
      </c>
      <c r="W100" s="204">
        <f t="shared" si="35"/>
        <v>976849.45409370528</v>
      </c>
      <c r="X100" s="204">
        <f t="shared" si="35"/>
        <v>976849.45409370528</v>
      </c>
      <c r="Y100" s="204">
        <f t="shared" si="35"/>
        <v>976849.45409370528</v>
      </c>
      <c r="Z100" s="204">
        <f t="shared" si="35"/>
        <v>976849.45409370528</v>
      </c>
      <c r="AA100" s="204">
        <f t="shared" si="35"/>
        <v>976849.45409370528</v>
      </c>
      <c r="AB100" s="204">
        <f t="shared" si="35"/>
        <v>976849.45409370528</v>
      </c>
      <c r="AC100" s="204">
        <f t="shared" si="35"/>
        <v>976849.45409370528</v>
      </c>
      <c r="AD100" s="204">
        <f t="shared" si="35"/>
        <v>772947.77758174413</v>
      </c>
      <c r="AE100" s="204">
        <f t="shared" si="35"/>
        <v>587582.6171163246</v>
      </c>
      <c r="AF100" s="204">
        <f t="shared" si="35"/>
        <v>419068.83487503452</v>
      </c>
      <c r="AG100" s="204">
        <f t="shared" si="35"/>
        <v>265874.4873829523</v>
      </c>
      <c r="AH100" s="204">
        <f t="shared" si="35"/>
        <v>126606.89875378685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3928.1614064699465</v>
      </c>
      <c r="E101" s="204">
        <f t="shared" ref="E101:AH101" si="36">IF(E100*$B$17&gt;0,E100*$B$17,0)</f>
        <v>7300.2273315436332</v>
      </c>
      <c r="F101" s="204">
        <f t="shared" si="36"/>
        <v>10166.751909893455</v>
      </c>
      <c r="G101" s="204">
        <f t="shared" si="36"/>
        <v>13011.471223544802</v>
      </c>
      <c r="H101" s="204">
        <f t="shared" si="36"/>
        <v>15876.165549086445</v>
      </c>
      <c r="I101" s="204">
        <f t="shared" si="36"/>
        <v>18798.816956144492</v>
      </c>
      <c r="J101" s="204">
        <f t="shared" si="36"/>
        <v>20549.928067255605</v>
      </c>
      <c r="K101" s="204">
        <f t="shared" si="36"/>
        <v>22738.816956144492</v>
      </c>
      <c r="L101" s="204">
        <f t="shared" si="36"/>
        <v>24927.705845033379</v>
      </c>
      <c r="M101" s="204">
        <f t="shared" si="36"/>
        <v>26678.816956144488</v>
      </c>
      <c r="N101" s="204">
        <f t="shared" si="36"/>
        <v>27992.150289477824</v>
      </c>
      <c r="O101" s="204">
        <f t="shared" si="36"/>
        <v>28867.705845033379</v>
      </c>
      <c r="P101" s="204">
        <f t="shared" si="36"/>
        <v>29305.483622811156</v>
      </c>
      <c r="Q101" s="204">
        <f t="shared" si="36"/>
        <v>29305.483622811156</v>
      </c>
      <c r="R101" s="204">
        <f t="shared" si="36"/>
        <v>29305.483622811156</v>
      </c>
      <c r="S101" s="204">
        <f t="shared" si="36"/>
        <v>29305.483622811156</v>
      </c>
      <c r="T101" s="204">
        <f t="shared" si="36"/>
        <v>29305.483622811156</v>
      </c>
      <c r="U101" s="204">
        <f t="shared" si="36"/>
        <v>29305.483622811156</v>
      </c>
      <c r="V101" s="204">
        <f t="shared" si="36"/>
        <v>29305.483622811156</v>
      </c>
      <c r="W101" s="204">
        <f t="shared" si="36"/>
        <v>29305.483622811156</v>
      </c>
      <c r="X101" s="204">
        <f t="shared" si="36"/>
        <v>29305.483622811156</v>
      </c>
      <c r="Y101" s="204">
        <f t="shared" si="36"/>
        <v>29305.483622811156</v>
      </c>
      <c r="Z101" s="204">
        <f t="shared" si="36"/>
        <v>29305.483622811156</v>
      </c>
      <c r="AA101" s="204">
        <f t="shared" si="36"/>
        <v>29305.483622811156</v>
      </c>
      <c r="AB101" s="204">
        <f t="shared" si="36"/>
        <v>29305.483622811156</v>
      </c>
      <c r="AC101" s="204">
        <f t="shared" si="36"/>
        <v>29305.483622811156</v>
      </c>
      <c r="AD101" s="204">
        <f t="shared" si="36"/>
        <v>23188.433327452323</v>
      </c>
      <c r="AE101" s="204">
        <f t="shared" si="36"/>
        <v>17627.478513489739</v>
      </c>
      <c r="AF101" s="204">
        <f t="shared" si="36"/>
        <v>12572.065046251035</v>
      </c>
      <c r="AG101" s="204">
        <f t="shared" si="36"/>
        <v>7976.2346214885683</v>
      </c>
      <c r="AH101" s="204">
        <f t="shared" si="36"/>
        <v>3798.2069626136054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127010.55214252826</v>
      </c>
      <c r="E102" s="204">
        <f t="shared" ref="E102:AH102" si="37">E100-E101</f>
        <v>236040.68371991083</v>
      </c>
      <c r="F102" s="204">
        <f t="shared" si="37"/>
        <v>328724.97841988842</v>
      </c>
      <c r="G102" s="204">
        <f t="shared" si="37"/>
        <v>420704.23622794863</v>
      </c>
      <c r="H102" s="204">
        <f t="shared" si="37"/>
        <v>513329.35275379504</v>
      </c>
      <c r="I102" s="204">
        <f t="shared" si="37"/>
        <v>607828.41491533851</v>
      </c>
      <c r="J102" s="204">
        <f t="shared" si="37"/>
        <v>664447.67417459784</v>
      </c>
      <c r="K102" s="204">
        <f t="shared" si="37"/>
        <v>735221.74824867188</v>
      </c>
      <c r="L102" s="204">
        <f t="shared" si="37"/>
        <v>805995.82232274592</v>
      </c>
      <c r="M102" s="204">
        <f t="shared" si="37"/>
        <v>862615.08158200514</v>
      </c>
      <c r="N102" s="204">
        <f t="shared" si="37"/>
        <v>905079.52602644975</v>
      </c>
      <c r="O102" s="204">
        <f t="shared" si="37"/>
        <v>933389.1556560793</v>
      </c>
      <c r="P102" s="204">
        <f t="shared" si="37"/>
        <v>947543.97047089413</v>
      </c>
      <c r="Q102" s="204">
        <f t="shared" si="37"/>
        <v>947543.97047089413</v>
      </c>
      <c r="R102" s="204">
        <f t="shared" si="37"/>
        <v>947543.97047089413</v>
      </c>
      <c r="S102" s="204">
        <f t="shared" si="37"/>
        <v>947543.97047089413</v>
      </c>
      <c r="T102" s="204">
        <f t="shared" si="37"/>
        <v>947543.97047089413</v>
      </c>
      <c r="U102" s="204">
        <f t="shared" si="37"/>
        <v>947543.97047089413</v>
      </c>
      <c r="V102" s="204">
        <f t="shared" si="37"/>
        <v>947543.97047089413</v>
      </c>
      <c r="W102" s="204">
        <f t="shared" si="37"/>
        <v>947543.97047089413</v>
      </c>
      <c r="X102" s="204">
        <f t="shared" si="37"/>
        <v>947543.97047089413</v>
      </c>
      <c r="Y102" s="204">
        <f t="shared" si="37"/>
        <v>947543.97047089413</v>
      </c>
      <c r="Z102" s="204">
        <f t="shared" si="37"/>
        <v>947543.97047089413</v>
      </c>
      <c r="AA102" s="204">
        <f t="shared" si="37"/>
        <v>947543.97047089413</v>
      </c>
      <c r="AB102" s="204">
        <f t="shared" si="37"/>
        <v>947543.97047089413</v>
      </c>
      <c r="AC102" s="204">
        <f t="shared" si="37"/>
        <v>947543.97047089413</v>
      </c>
      <c r="AD102" s="204">
        <f t="shared" si="37"/>
        <v>749759.34425429185</v>
      </c>
      <c r="AE102" s="204">
        <f t="shared" si="37"/>
        <v>569955.13860283489</v>
      </c>
      <c r="AF102" s="204">
        <f t="shared" si="37"/>
        <v>406496.76982878346</v>
      </c>
      <c r="AG102" s="204">
        <f t="shared" si="37"/>
        <v>257898.25276146372</v>
      </c>
      <c r="AH102" s="204">
        <f t="shared" si="37"/>
        <v>122808.69179117325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-1697063.5219315456</v>
      </c>
      <c r="E103" s="204">
        <f t="shared" si="38"/>
        <v>-1588033.390354163</v>
      </c>
      <c r="F103" s="204">
        <f t="shared" si="38"/>
        <v>-1495349.0956541854</v>
      </c>
      <c r="G103" s="204">
        <f t="shared" si="38"/>
        <v>-1403369.8378461255</v>
      </c>
      <c r="H103" s="204">
        <f t="shared" si="38"/>
        <v>-1310744.7213202792</v>
      </c>
      <c r="I103" s="204">
        <f t="shared" si="38"/>
        <v>607828.41491533851</v>
      </c>
      <c r="J103" s="204">
        <f t="shared" si="38"/>
        <v>664447.67417459784</v>
      </c>
      <c r="K103" s="204">
        <f t="shared" si="38"/>
        <v>735221.74824867188</v>
      </c>
      <c r="L103" s="204">
        <f t="shared" si="38"/>
        <v>805995.82232274592</v>
      </c>
      <c r="M103" s="204">
        <f t="shared" si="38"/>
        <v>862615.08158200514</v>
      </c>
      <c r="N103" s="204">
        <f t="shared" si="38"/>
        <v>905079.52602644975</v>
      </c>
      <c r="O103" s="204">
        <f t="shared" si="38"/>
        <v>933389.1556560793</v>
      </c>
      <c r="P103" s="204">
        <f t="shared" si="38"/>
        <v>947543.97047089413</v>
      </c>
      <c r="Q103" s="204">
        <f t="shared" si="38"/>
        <v>947543.97047089413</v>
      </c>
      <c r="R103" s="204">
        <f t="shared" si="38"/>
        <v>947543.97047089413</v>
      </c>
      <c r="S103" s="204">
        <f t="shared" si="38"/>
        <v>947543.97047089413</v>
      </c>
      <c r="T103" s="204">
        <f t="shared" si="38"/>
        <v>947543.97047089413</v>
      </c>
      <c r="U103" s="204">
        <f t="shared" si="38"/>
        <v>947543.97047089413</v>
      </c>
      <c r="V103" s="204">
        <f t="shared" si="38"/>
        <v>947543.97047089413</v>
      </c>
      <c r="W103" s="204">
        <f t="shared" si="38"/>
        <v>947543.97047089413</v>
      </c>
      <c r="X103" s="204">
        <f t="shared" si="38"/>
        <v>947543.97047089413</v>
      </c>
      <c r="Y103" s="204">
        <f t="shared" si="38"/>
        <v>947543.97047089413</v>
      </c>
      <c r="Z103" s="204">
        <f t="shared" si="38"/>
        <v>947543.97047089413</v>
      </c>
      <c r="AA103" s="204">
        <f t="shared" si="38"/>
        <v>947543.97047089413</v>
      </c>
      <c r="AB103" s="204">
        <f t="shared" si="38"/>
        <v>947543.97047089413</v>
      </c>
      <c r="AC103" s="204">
        <f t="shared" si="38"/>
        <v>947543.97047089413</v>
      </c>
      <c r="AD103" s="204">
        <f t="shared" si="38"/>
        <v>749759.34425429185</v>
      </c>
      <c r="AE103" s="204">
        <f t="shared" si="38"/>
        <v>569955.13860283489</v>
      </c>
      <c r="AF103" s="204">
        <f t="shared" si="38"/>
        <v>406496.76982878346</v>
      </c>
      <c r="AG103" s="204">
        <f t="shared" si="38"/>
        <v>257898.25276146372</v>
      </c>
      <c r="AH103" s="204">
        <f t="shared" si="38"/>
        <v>122808.69179117325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-1465814.67981965</v>
      </c>
      <c r="E104" s="204">
        <f t="shared" si="39"/>
        <v>-1144893.3904702854</v>
      </c>
      <c r="F104" s="204">
        <f t="shared" si="39"/>
        <v>-857928.26582890132</v>
      </c>
      <c r="G104" s="204">
        <f t="shared" si="39"/>
        <v>-587686.62515197927</v>
      </c>
      <c r="H104" s="204">
        <f t="shared" si="39"/>
        <v>-331367.20058819978</v>
      </c>
      <c r="I104" s="204">
        <f t="shared" si="39"/>
        <v>1737653.743026549</v>
      </c>
      <c r="J104" s="204">
        <f t="shared" si="39"/>
        <v>1799000.1322048802</v>
      </c>
      <c r="K104" s="204">
        <f t="shared" si="39"/>
        <v>1874619.5144460029</v>
      </c>
      <c r="L104" s="204">
        <f t="shared" si="39"/>
        <v>1950360.029391302</v>
      </c>
      <c r="M104" s="204">
        <f t="shared" si="39"/>
        <v>2012069.8905435668</v>
      </c>
      <c r="N104" s="204">
        <f t="shared" si="39"/>
        <v>2059752.201928342</v>
      </c>
      <c r="O104" s="204">
        <f t="shared" si="39"/>
        <v>2093410.1451718104</v>
      </c>
      <c r="P104" s="204">
        <f t="shared" si="39"/>
        <v>2113046.9814408105</v>
      </c>
      <c r="Q104" s="204">
        <f t="shared" si="39"/>
        <v>2118666.0534313498</v>
      </c>
      <c r="R104" s="204">
        <f t="shared" si="39"/>
        <v>2124425.6022216529</v>
      </c>
      <c r="S104" s="204">
        <f t="shared" si="39"/>
        <v>2130329.1397317136</v>
      </c>
      <c r="T104" s="204">
        <f t="shared" si="39"/>
        <v>2136380.2656795252</v>
      </c>
      <c r="U104" s="204">
        <f t="shared" si="39"/>
        <v>2142582.6697760327</v>
      </c>
      <c r="V104" s="204">
        <f t="shared" si="39"/>
        <v>2148940.1339749531</v>
      </c>
      <c r="W104" s="204">
        <f t="shared" si="39"/>
        <v>2155456.5347788464</v>
      </c>
      <c r="X104" s="204">
        <f t="shared" si="39"/>
        <v>2162135.8456028365</v>
      </c>
      <c r="Y104" s="204">
        <f t="shared" si="39"/>
        <v>2168982.1391974268</v>
      </c>
      <c r="Z104" s="204">
        <f t="shared" si="39"/>
        <v>2175999.5901318816</v>
      </c>
      <c r="AA104" s="204">
        <f t="shared" si="39"/>
        <v>2183192.477339698</v>
      </c>
      <c r="AB104" s="204">
        <f t="shared" si="39"/>
        <v>2190565.1867277101</v>
      </c>
      <c r="AC104" s="204">
        <f t="shared" si="39"/>
        <v>1888284.1018192277</v>
      </c>
      <c r="AD104" s="204">
        <f t="shared" si="39"/>
        <v>1494135.0418199687</v>
      </c>
      <c r="AE104" s="204">
        <f t="shared" si="39"/>
        <v>1135817.7145479145</v>
      </c>
      <c r="AF104" s="204">
        <f t="shared" si="39"/>
        <v>810074.68975513848</v>
      </c>
      <c r="AG104" s="204">
        <f t="shared" si="39"/>
        <v>513944.66721625096</v>
      </c>
      <c r="AH104" s="204">
        <f t="shared" si="39"/>
        <v>244735.55581726244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2.7407537603290675</v>
      </c>
      <c r="E108" s="216">
        <f t="shared" ref="E108:G108" si="40">(E102+E71+E70)/(E70+E71)</f>
        <v>2.6175376803141095</v>
      </c>
      <c r="F108" s="216">
        <f t="shared" si="40"/>
        <v>1.563170965567068</v>
      </c>
      <c r="G108" s="216">
        <f t="shared" si="40"/>
        <v>1.4178258801645927</v>
      </c>
      <c r="H108" s="216">
        <f>(H102+H71+H70)/(H70+H71)</f>
        <v>1.3626535277710101</v>
      </c>
      <c r="I108" s="216">
        <f>(I102+I71+I70)/(I70+I71)</f>
        <v>1.3359130342785768</v>
      </c>
      <c r="J108" s="216">
        <f t="shared" ref="J108:N108" si="41">(J102+J71+J70)/(J70+J71)</f>
        <v>1.3140221810382311</v>
      </c>
      <c r="K108" s="216">
        <f t="shared" si="41"/>
        <v>1.3598801160753109</v>
      </c>
      <c r="L108" s="216">
        <f t="shared" si="41"/>
        <v>1.5021201477322139</v>
      </c>
      <c r="M108" s="216">
        <f t="shared" si="41"/>
        <v>1.7297927932165864</v>
      </c>
      <c r="N108" s="216">
        <f t="shared" si="41"/>
        <v>2.1702493632178022</v>
      </c>
      <c r="O108" s="216">
        <f>(O102+O71+O70)/(O70+O71)</f>
        <v>3.460123701943981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1.8811702626373792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2.7407537603290675</v>
      </c>
      <c r="E110" s="216">
        <f t="shared" si="43"/>
        <v>2.6175376803141095</v>
      </c>
      <c r="F110" s="216">
        <f t="shared" si="43"/>
        <v>1.563170965567068</v>
      </c>
      <c r="G110" s="216">
        <f t="shared" si="43"/>
        <v>1.4178258801645927</v>
      </c>
      <c r="H110" s="216">
        <f t="shared" si="43"/>
        <v>1.3626535277710101</v>
      </c>
      <c r="I110" s="216">
        <f t="shared" si="43"/>
        <v>1.3359130342785768</v>
      </c>
      <c r="J110" s="216">
        <f t="shared" si="43"/>
        <v>1.3140221810382311</v>
      </c>
      <c r="K110" s="216">
        <f t="shared" si="43"/>
        <v>1.3598801160753109</v>
      </c>
      <c r="L110" s="216">
        <f t="shared" si="43"/>
        <v>1.5021201477322139</v>
      </c>
      <c r="M110" s="216">
        <f t="shared" si="43"/>
        <v>1.7297927932165864</v>
      </c>
      <c r="N110" s="216">
        <f t="shared" si="43"/>
        <v>2.1702493632178022</v>
      </c>
      <c r="O110" s="216">
        <f t="shared" si="43"/>
        <v>3.460123701943981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1.8811702626373792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2.7407537603290675</v>
      </c>
      <c r="E112" s="216">
        <f t="shared" si="44"/>
        <v>2.6175376803141095</v>
      </c>
      <c r="F112" s="216">
        <f t="shared" si="44"/>
        <v>1.563170965567068</v>
      </c>
      <c r="G112" s="216">
        <f t="shared" si="44"/>
        <v>1.4178258801645927</v>
      </c>
      <c r="H112" s="216">
        <f t="shared" si="44"/>
        <v>1.3626535277710101</v>
      </c>
      <c r="I112" s="216">
        <f t="shared" si="44"/>
        <v>1.3359130342785768</v>
      </c>
      <c r="J112" s="216">
        <f t="shared" si="44"/>
        <v>1.3140221810382311</v>
      </c>
      <c r="K112" s="216">
        <f t="shared" si="44"/>
        <v>1.3598801160753109</v>
      </c>
      <c r="L112" s="216">
        <f t="shared" si="44"/>
        <v>1.5021201477322139</v>
      </c>
      <c r="M112" s="216">
        <f t="shared" si="44"/>
        <v>1.7297927932165864</v>
      </c>
      <c r="N112" s="216">
        <f t="shared" si="44"/>
        <v>2.1702493632178022</v>
      </c>
      <c r="O112" s="216">
        <f t="shared" si="44"/>
        <v>3.460123701943981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1.8811702626373792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39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6" t="s">
        <v>3</v>
      </c>
      <c r="G1" s="266" t="s">
        <v>4</v>
      </c>
      <c r="H1" s="266" t="s">
        <v>5</v>
      </c>
      <c r="I1" s="266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8">
        <v>0.1</v>
      </c>
      <c r="C3" s="269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5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6">
        <v>2</v>
      </c>
      <c r="F21" s="46">
        <v>3</v>
      </c>
      <c r="G21" s="266">
        <v>4</v>
      </c>
      <c r="H21" s="46">
        <v>5</v>
      </c>
      <c r="I21" s="266">
        <v>6</v>
      </c>
      <c r="J21" s="46">
        <v>7</v>
      </c>
      <c r="K21" s="266">
        <v>8</v>
      </c>
      <c r="L21" s="46">
        <v>9</v>
      </c>
      <c r="M21" s="266">
        <v>10</v>
      </c>
      <c r="N21" s="46">
        <v>11</v>
      </c>
      <c r="O21" s="266">
        <v>12</v>
      </c>
      <c r="P21" s="46">
        <v>13</v>
      </c>
      <c r="Q21" s="266">
        <v>14</v>
      </c>
      <c r="R21" s="46">
        <v>15</v>
      </c>
      <c r="S21" s="266">
        <v>16</v>
      </c>
      <c r="T21" s="46">
        <v>17</v>
      </c>
      <c r="U21" s="266">
        <v>18</v>
      </c>
      <c r="V21" s="46">
        <v>19</v>
      </c>
      <c r="W21" s="266">
        <v>20</v>
      </c>
      <c r="X21" s="46">
        <v>21</v>
      </c>
      <c r="Y21" s="266">
        <v>22</v>
      </c>
      <c r="Z21" s="46">
        <v>23</v>
      </c>
      <c r="AA21" s="266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369726.59233687702</v>
      </c>
      <c r="E34" s="116">
        <f t="shared" ref="E34:AH34" si="9">E37-E38</f>
        <v>705841.67627949244</v>
      </c>
      <c r="F34" s="116">
        <f t="shared" si="9"/>
        <v>1011400.8435000521</v>
      </c>
      <c r="G34" s="116">
        <f t="shared" si="9"/>
        <v>1289181.9046096515</v>
      </c>
      <c r="H34" s="116">
        <f t="shared" si="9"/>
        <v>1541710.1419820152</v>
      </c>
      <c r="I34" s="116">
        <f t="shared" si="9"/>
        <v>1771281.2668659817</v>
      </c>
      <c r="J34" s="116">
        <f t="shared" si="9"/>
        <v>1771281.2668659817</v>
      </c>
      <c r="K34" s="116">
        <f t="shared" si="9"/>
        <v>1771281.2668659817</v>
      </c>
      <c r="L34" s="116">
        <f t="shared" si="9"/>
        <v>1771281.2668659817</v>
      </c>
      <c r="M34" s="116">
        <f t="shared" si="9"/>
        <v>1771281.2668659817</v>
      </c>
      <c r="N34" s="116">
        <f t="shared" si="9"/>
        <v>1771281.2668659817</v>
      </c>
      <c r="O34" s="116">
        <f t="shared" si="9"/>
        <v>1771281.2668659817</v>
      </c>
      <c r="P34" s="116">
        <f t="shared" si="9"/>
        <v>1771281.2668659817</v>
      </c>
      <c r="Q34" s="116">
        <f t="shared" si="9"/>
        <v>1771281.2668659817</v>
      </c>
      <c r="R34" s="116">
        <f t="shared" si="9"/>
        <v>1771281.2668659817</v>
      </c>
      <c r="S34" s="116">
        <f t="shared" si="9"/>
        <v>1771281.2668659817</v>
      </c>
      <c r="T34" s="116">
        <f t="shared" si="9"/>
        <v>1771281.2668659817</v>
      </c>
      <c r="U34" s="116">
        <f t="shared" si="9"/>
        <v>1771281.2668659817</v>
      </c>
      <c r="V34" s="116">
        <f t="shared" si="9"/>
        <v>1771281.2668659817</v>
      </c>
      <c r="W34" s="116">
        <f t="shared" si="9"/>
        <v>1771281.2668659817</v>
      </c>
      <c r="X34" s="116">
        <f t="shared" si="9"/>
        <v>1771281.2668659817</v>
      </c>
      <c r="Y34" s="116">
        <f t="shared" si="9"/>
        <v>1771281.2668659817</v>
      </c>
      <c r="Z34" s="116">
        <f t="shared" si="9"/>
        <v>1771281.2668659817</v>
      </c>
      <c r="AA34" s="116">
        <f t="shared" si="9"/>
        <v>1771281.2668659817</v>
      </c>
      <c r="AB34" s="116">
        <f t="shared" si="9"/>
        <v>1771281.2668659817</v>
      </c>
      <c r="AC34" s="116">
        <f t="shared" si="9"/>
        <v>1771281.2668659817</v>
      </c>
      <c r="AD34" s="116">
        <f t="shared" si="9"/>
        <v>1401554.6745291047</v>
      </c>
      <c r="AE34" s="116">
        <f t="shared" si="9"/>
        <v>1065439.5905864891</v>
      </c>
      <c r="AF34" s="116">
        <f t="shared" si="9"/>
        <v>759880.42336592963</v>
      </c>
      <c r="AG34" s="116">
        <f t="shared" si="9"/>
        <v>482099.36225632991</v>
      </c>
      <c r="AH34" s="116">
        <f t="shared" si="9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C28*Interventions!$I$13</f>
        <v>566305.33002010651</v>
      </c>
      <c r="E37" s="42">
        <f>D28*Interventions!$I$13</f>
        <v>1081128.3573111123</v>
      </c>
      <c r="F37" s="42">
        <f>E28*Interventions!$I$13</f>
        <v>1549149.291212027</v>
      </c>
      <c r="G37" s="42">
        <f>F28*Interventions!$I$13</f>
        <v>1974622.8674855854</v>
      </c>
      <c r="H37" s="42">
        <f>G28*Interventions!$I$13</f>
        <v>2361417.0277342754</v>
      </c>
      <c r="I37" s="42">
        <f>H28*Interventions!$I$13</f>
        <v>2713048.0825058115</v>
      </c>
      <c r="J37" s="42">
        <f>I28*Interventions!$I$13</f>
        <v>2713048.0825058115</v>
      </c>
      <c r="K37" s="42">
        <f>J28*Interventions!$I$13</f>
        <v>2713048.0825058115</v>
      </c>
      <c r="L37" s="42">
        <f>K28*Interventions!$I$13</f>
        <v>2713048.0825058115</v>
      </c>
      <c r="M37" s="42">
        <f>L28*Interventions!$I$13</f>
        <v>2713048.0825058115</v>
      </c>
      <c r="N37" s="42">
        <f>M28*Interventions!$I$13</f>
        <v>2713048.0825058115</v>
      </c>
      <c r="O37" s="42">
        <f>N28*Interventions!$I$13</f>
        <v>2713048.0825058115</v>
      </c>
      <c r="P37" s="42">
        <f>O28*Interventions!$I$13</f>
        <v>2713048.0825058115</v>
      </c>
      <c r="Q37" s="42">
        <f>P28*Interventions!$I$13</f>
        <v>2713048.0825058115</v>
      </c>
      <c r="R37" s="42">
        <f>Q28*Interventions!$I$13</f>
        <v>2713048.0825058115</v>
      </c>
      <c r="S37" s="42">
        <f>R28*Interventions!$I$13</f>
        <v>2713048.0825058115</v>
      </c>
      <c r="T37" s="42">
        <f>S28*Interventions!$I$13</f>
        <v>2713048.0825058115</v>
      </c>
      <c r="U37" s="42">
        <f>T28*Interventions!$I$13</f>
        <v>2713048.0825058115</v>
      </c>
      <c r="V37" s="42">
        <f>U28*Interventions!$I$13</f>
        <v>2713048.0825058115</v>
      </c>
      <c r="W37" s="42">
        <f>V28*Interventions!$I$13</f>
        <v>2713048.0825058115</v>
      </c>
      <c r="X37" s="42">
        <f>W28*Interventions!$I$13</f>
        <v>2713048.0825058115</v>
      </c>
      <c r="Y37" s="42">
        <f>X28*Interventions!$I$13</f>
        <v>2713048.0825058115</v>
      </c>
      <c r="Z37" s="42">
        <f>Y28*Interventions!$I$13</f>
        <v>2713048.0825058115</v>
      </c>
      <c r="AA37" s="42">
        <f>Z28*Interventions!$I$13</f>
        <v>2713048.0825058115</v>
      </c>
      <c r="AB37" s="42">
        <f>AA28*Interventions!$I$13</f>
        <v>2713048.0825058115</v>
      </c>
      <c r="AC37" s="42">
        <f>AB28*Interventions!$I$13</f>
        <v>2713048.0825058115</v>
      </c>
      <c r="AD37" s="42">
        <f>AC28*Interventions!$I$13</f>
        <v>2146742.7524857051</v>
      </c>
      <c r="AE37" s="42">
        <f>AD28*Interventions!$I$13</f>
        <v>1631919.7251946989</v>
      </c>
      <c r="AF37" s="42">
        <f>AE28*Interventions!$I$13</f>
        <v>1163898.7912937845</v>
      </c>
      <c r="AG37" s="42">
        <f>AF28*Interventions!$I$13</f>
        <v>738425.21502022585</v>
      </c>
      <c r="AH37" s="42">
        <f>AG28*Interventions!$I$13</f>
        <v>351631.0547715362</v>
      </c>
    </row>
    <row r="38" spans="1:34" x14ac:dyDescent="0.25">
      <c r="A38" s="242" t="s">
        <v>36</v>
      </c>
      <c r="B38" s="28" t="s">
        <v>37</v>
      </c>
      <c r="C38" s="28"/>
      <c r="D38" s="42">
        <f>C28*Interventions!$I$14</f>
        <v>196578.7376832295</v>
      </c>
      <c r="E38" s="42">
        <f>D28*Interventions!$I$14</f>
        <v>375286.6810316199</v>
      </c>
      <c r="F38" s="42">
        <f>E28*Interventions!$I$14</f>
        <v>537748.44771197485</v>
      </c>
      <c r="G38" s="42">
        <f>F28*Interventions!$I$14</f>
        <v>685440.96287593385</v>
      </c>
      <c r="H38" s="42">
        <f>G28*Interventions!$I$14</f>
        <v>819706.88575226034</v>
      </c>
      <c r="I38" s="42">
        <f>H28*Interventions!$I$14</f>
        <v>941766.81563982985</v>
      </c>
      <c r="J38" s="42">
        <f>I28*Interventions!$I$14</f>
        <v>941766.81563982985</v>
      </c>
      <c r="K38" s="42">
        <f>J28*Interventions!$I$14</f>
        <v>941766.81563982985</v>
      </c>
      <c r="L38" s="42">
        <f>K28*Interventions!$I$14</f>
        <v>941766.81563982985</v>
      </c>
      <c r="M38" s="42">
        <f>L28*Interventions!$I$14</f>
        <v>941766.81563982985</v>
      </c>
      <c r="N38" s="42">
        <f>M28*Interventions!$I$14</f>
        <v>941766.81563982985</v>
      </c>
      <c r="O38" s="42">
        <f>N28*Interventions!$I$14</f>
        <v>941766.81563982985</v>
      </c>
      <c r="P38" s="42">
        <f>O28*Interventions!$I$14</f>
        <v>941766.81563982985</v>
      </c>
      <c r="Q38" s="42">
        <f>P28*Interventions!$I$14</f>
        <v>941766.81563982985</v>
      </c>
      <c r="R38" s="42">
        <f>Q28*Interventions!$I$14</f>
        <v>941766.81563982985</v>
      </c>
      <c r="S38" s="42">
        <f>R28*Interventions!$I$14</f>
        <v>941766.81563982985</v>
      </c>
      <c r="T38" s="42">
        <f>S28*Interventions!$I$14</f>
        <v>941766.81563982985</v>
      </c>
      <c r="U38" s="42">
        <f>T28*Interventions!$I$14</f>
        <v>941766.81563982985</v>
      </c>
      <c r="V38" s="42">
        <f>U28*Interventions!$I$14</f>
        <v>941766.81563982985</v>
      </c>
      <c r="W38" s="42">
        <f>V28*Interventions!$I$14</f>
        <v>941766.81563982985</v>
      </c>
      <c r="X38" s="42">
        <f>W28*Interventions!$I$14</f>
        <v>941766.81563982985</v>
      </c>
      <c r="Y38" s="42">
        <f>X28*Interventions!$I$14</f>
        <v>941766.81563982985</v>
      </c>
      <c r="Z38" s="42">
        <f>Y28*Interventions!$I$14</f>
        <v>941766.81563982985</v>
      </c>
      <c r="AA38" s="42">
        <f>Z28*Interventions!$I$14</f>
        <v>941766.81563982985</v>
      </c>
      <c r="AB38" s="42">
        <f>AA28*Interventions!$I$14</f>
        <v>941766.81563982985</v>
      </c>
      <c r="AC38" s="42">
        <f>AB28*Interventions!$I$14</f>
        <v>941766.81563982985</v>
      </c>
      <c r="AD38" s="42">
        <f>AC28*Interventions!$I$14</f>
        <v>745188.07795660035</v>
      </c>
      <c r="AE38" s="42">
        <f>AD28*Interventions!$I$14</f>
        <v>566480.13460820983</v>
      </c>
      <c r="AF38" s="42">
        <f>AE28*Interventions!$I$14</f>
        <v>404018.36792785494</v>
      </c>
      <c r="AG38" s="42">
        <f>AF28*Interventions!$I$14</f>
        <v>256325.85276389593</v>
      </c>
      <c r="AH38" s="42">
        <f>AG28*Interventions!$I$14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600975.43444877234</v>
      </c>
      <c r="E40" s="116">
        <f t="shared" si="10"/>
        <v>1148981.67616337</v>
      </c>
      <c r="F40" s="116">
        <f t="shared" si="10"/>
        <v>1648821.6733253361</v>
      </c>
      <c r="G40" s="116">
        <f t="shared" si="10"/>
        <v>2104865.117303798</v>
      </c>
      <c r="H40" s="116">
        <f t="shared" si="10"/>
        <v>2521087.6627140949</v>
      </c>
      <c r="I40" s="116">
        <f t="shared" si="10"/>
        <v>2901106.5949771926</v>
      </c>
      <c r="J40" s="116">
        <f t="shared" si="10"/>
        <v>2905833.7248962643</v>
      </c>
      <c r="K40" s="116">
        <f t="shared" si="10"/>
        <v>2910679.033063313</v>
      </c>
      <c r="L40" s="116">
        <f t="shared" si="10"/>
        <v>2915645.4739345377</v>
      </c>
      <c r="M40" s="116">
        <f t="shared" si="10"/>
        <v>2920736.0758275436</v>
      </c>
      <c r="N40" s="116">
        <f t="shared" si="10"/>
        <v>2925953.9427678739</v>
      </c>
      <c r="O40" s="116">
        <f t="shared" si="10"/>
        <v>2931302.2563817129</v>
      </c>
      <c r="P40" s="116">
        <f t="shared" si="10"/>
        <v>2936784.2778358981</v>
      </c>
      <c r="Q40" s="116">
        <f t="shared" si="10"/>
        <v>2942403.3498264374</v>
      </c>
      <c r="R40" s="116">
        <f t="shared" si="10"/>
        <v>2948162.8986167405</v>
      </c>
      <c r="S40" s="116">
        <f t="shared" si="10"/>
        <v>2954066.4361268012</v>
      </c>
      <c r="T40" s="116">
        <f t="shared" si="10"/>
        <v>2960117.5620746133</v>
      </c>
      <c r="U40" s="116">
        <f t="shared" si="10"/>
        <v>2966319.9661711203</v>
      </c>
      <c r="V40" s="116">
        <f t="shared" si="10"/>
        <v>2972677.4303700407</v>
      </c>
      <c r="W40" s="116">
        <f t="shared" si="10"/>
        <v>2979193.831173934</v>
      </c>
      <c r="X40" s="116">
        <f t="shared" si="10"/>
        <v>2985873.1419979241</v>
      </c>
      <c r="Y40" s="116">
        <f t="shared" si="10"/>
        <v>2992719.4355925145</v>
      </c>
      <c r="Z40" s="116">
        <f t="shared" si="10"/>
        <v>2999736.8865269693</v>
      </c>
      <c r="AA40" s="116">
        <f t="shared" si="10"/>
        <v>3006929.7737347856</v>
      </c>
      <c r="AB40" s="116">
        <f t="shared" si="10"/>
        <v>3014302.4831227977</v>
      </c>
      <c r="AC40" s="116">
        <f t="shared" si="10"/>
        <v>2712021.3982143151</v>
      </c>
      <c r="AD40" s="116">
        <f t="shared" si="10"/>
        <v>2145930.3720947816</v>
      </c>
      <c r="AE40" s="116">
        <f t="shared" si="10"/>
        <v>1631302.1665315689</v>
      </c>
      <c r="AF40" s="116">
        <f t="shared" si="10"/>
        <v>1163458.3432922848</v>
      </c>
      <c r="AG40" s="116">
        <f t="shared" si="10"/>
        <v>738145.77671111713</v>
      </c>
      <c r="AH40" s="116">
        <f t="shared" si="10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-1223098.6396253016</v>
      </c>
      <c r="E42" s="31">
        <f t="shared" si="11"/>
        <v>-675092.3979107039</v>
      </c>
      <c r="F42" s="31">
        <f t="shared" si="11"/>
        <v>-175252.40074873785</v>
      </c>
      <c r="G42" s="31">
        <f t="shared" si="11"/>
        <v>280791.04322972381</v>
      </c>
      <c r="H42" s="31">
        <f t="shared" si="11"/>
        <v>697013.58864002069</v>
      </c>
      <c r="I42" s="31">
        <f t="shared" si="11"/>
        <v>2106674.7822049162</v>
      </c>
      <c r="J42" s="31">
        <f t="shared" si="11"/>
        <v>2111401.9121239879</v>
      </c>
      <c r="K42" s="31">
        <f t="shared" si="11"/>
        <v>2116247.2202910366</v>
      </c>
      <c r="L42" s="31">
        <f t="shared" si="11"/>
        <v>2121213.6611622614</v>
      </c>
      <c r="M42" s="31">
        <f t="shared" si="11"/>
        <v>2126304.2630552673</v>
      </c>
      <c r="N42" s="31">
        <f t="shared" si="11"/>
        <v>2131522.1299955975</v>
      </c>
      <c r="O42" s="31">
        <f t="shared" si="11"/>
        <v>2136870.4436094365</v>
      </c>
      <c r="P42" s="31">
        <f t="shared" si="11"/>
        <v>2142352.4650636218</v>
      </c>
      <c r="Q42" s="31">
        <f t="shared" si="11"/>
        <v>2147971.5370541611</v>
      </c>
      <c r="R42" s="31">
        <f t="shared" si="11"/>
        <v>2153731.0858444641</v>
      </c>
      <c r="S42" s="31">
        <f t="shared" si="11"/>
        <v>2159634.6233545248</v>
      </c>
      <c r="T42" s="31">
        <f t="shared" si="11"/>
        <v>2165685.7493023369</v>
      </c>
      <c r="U42" s="31">
        <f t="shared" si="11"/>
        <v>2171888.1533988439</v>
      </c>
      <c r="V42" s="31">
        <f t="shared" si="11"/>
        <v>2178245.6175977644</v>
      </c>
      <c r="W42" s="31">
        <f t="shared" si="11"/>
        <v>2184762.0184016577</v>
      </c>
      <c r="X42" s="31">
        <f t="shared" si="11"/>
        <v>2191441.3292256477</v>
      </c>
      <c r="Y42" s="31">
        <f t="shared" si="11"/>
        <v>2198287.6228202381</v>
      </c>
      <c r="Z42" s="31">
        <f t="shared" si="11"/>
        <v>2205305.0737546929</v>
      </c>
      <c r="AA42" s="31">
        <f t="shared" si="11"/>
        <v>2212497.9609625093</v>
      </c>
      <c r="AB42" s="31">
        <f t="shared" si="11"/>
        <v>2219870.6703505213</v>
      </c>
      <c r="AC42" s="31">
        <f t="shared" si="11"/>
        <v>1917589.5854420387</v>
      </c>
      <c r="AD42" s="31">
        <f t="shared" si="11"/>
        <v>1517323.475147421</v>
      </c>
      <c r="AE42" s="31">
        <f t="shared" si="11"/>
        <v>1153445.1930614044</v>
      </c>
      <c r="AF42" s="31">
        <f t="shared" si="11"/>
        <v>822646.75480138964</v>
      </c>
      <c r="AG42" s="31">
        <f t="shared" si="11"/>
        <v>521920.90183773951</v>
      </c>
      <c r="AH42" s="31">
        <f t="shared" si="11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-1454347.4817371969</v>
      </c>
      <c r="E43" s="31">
        <f t="shared" si="12"/>
        <v>-1118232.3977945815</v>
      </c>
      <c r="F43" s="31">
        <f t="shared" si="12"/>
        <v>-812673.23057402181</v>
      </c>
      <c r="G43" s="31">
        <f t="shared" si="12"/>
        <v>-534892.16946442262</v>
      </c>
      <c r="H43" s="31">
        <f t="shared" si="12"/>
        <v>-282363.93209205894</v>
      </c>
      <c r="I43" s="31">
        <f t="shared" si="12"/>
        <v>976849.45409370528</v>
      </c>
      <c r="J43" s="31">
        <f t="shared" si="12"/>
        <v>976849.45409370528</v>
      </c>
      <c r="K43" s="31">
        <f t="shared" si="12"/>
        <v>976849.45409370528</v>
      </c>
      <c r="L43" s="31">
        <f t="shared" si="12"/>
        <v>976849.45409370528</v>
      </c>
      <c r="M43" s="31">
        <f t="shared" si="12"/>
        <v>976849.45409370528</v>
      </c>
      <c r="N43" s="31">
        <f t="shared" si="12"/>
        <v>976849.45409370528</v>
      </c>
      <c r="O43" s="31">
        <f t="shared" si="12"/>
        <v>976849.45409370528</v>
      </c>
      <c r="P43" s="31">
        <f t="shared" si="12"/>
        <v>976849.45409370528</v>
      </c>
      <c r="Q43" s="31">
        <f t="shared" si="12"/>
        <v>976849.45409370528</v>
      </c>
      <c r="R43" s="31">
        <f t="shared" si="12"/>
        <v>976849.45409370528</v>
      </c>
      <c r="S43" s="31">
        <f t="shared" si="12"/>
        <v>976849.45409370528</v>
      </c>
      <c r="T43" s="31">
        <f t="shared" si="12"/>
        <v>976849.45409370528</v>
      </c>
      <c r="U43" s="31">
        <f t="shared" si="12"/>
        <v>976849.45409370528</v>
      </c>
      <c r="V43" s="31">
        <f t="shared" si="12"/>
        <v>976849.45409370528</v>
      </c>
      <c r="W43" s="31">
        <f t="shared" si="12"/>
        <v>976849.45409370528</v>
      </c>
      <c r="X43" s="31">
        <f t="shared" si="12"/>
        <v>976849.45409370528</v>
      </c>
      <c r="Y43" s="31">
        <f t="shared" si="12"/>
        <v>976849.45409370528</v>
      </c>
      <c r="Z43" s="31">
        <f t="shared" si="12"/>
        <v>976849.45409370528</v>
      </c>
      <c r="AA43" s="31">
        <f t="shared" si="12"/>
        <v>976849.45409370528</v>
      </c>
      <c r="AB43" s="31">
        <f t="shared" si="12"/>
        <v>976849.45409370528</v>
      </c>
      <c r="AC43" s="31">
        <f t="shared" si="12"/>
        <v>976849.45409370528</v>
      </c>
      <c r="AD43" s="31">
        <f t="shared" si="12"/>
        <v>772947.77758174413</v>
      </c>
      <c r="AE43" s="31">
        <f t="shared" si="12"/>
        <v>587582.6171163246</v>
      </c>
      <c r="AF43" s="31">
        <f t="shared" si="12"/>
        <v>419068.83487503452</v>
      </c>
      <c r="AG43" s="31">
        <f t="shared" si="12"/>
        <v>265874.4873829523</v>
      </c>
      <c r="AH43" s="31">
        <f t="shared" si="12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354937.52864340192</v>
      </c>
      <c r="E46" s="31">
        <f t="shared" si="14"/>
        <v>650503.6888591802</v>
      </c>
      <c r="F46" s="31">
        <f t="shared" si="14"/>
        <v>894822.7366748621</v>
      </c>
      <c r="G46" s="31">
        <f t="shared" si="14"/>
        <v>1094962.2158944556</v>
      </c>
      <c r="H46" s="31">
        <f t="shared" si="14"/>
        <v>1257068.3573851548</v>
      </c>
      <c r="I46" s="31">
        <f t="shared" si="14"/>
        <v>1386484.2093819466</v>
      </c>
      <c r="J46" s="31">
        <f t="shared" si="14"/>
        <v>1331024.8410066685</v>
      </c>
      <c r="K46" s="31">
        <f t="shared" si="14"/>
        <v>1277783.8473664019</v>
      </c>
      <c r="L46" s="31">
        <f t="shared" si="14"/>
        <v>1226672.4934717459</v>
      </c>
      <c r="M46" s="31">
        <f t="shared" si="14"/>
        <v>1177605.593732876</v>
      </c>
      <c r="N46" s="31">
        <f t="shared" si="14"/>
        <v>1130501.3699835611</v>
      </c>
      <c r="O46" s="31">
        <f t="shared" si="14"/>
        <v>1085281.3151842183</v>
      </c>
      <c r="P46" s="31">
        <f t="shared" si="14"/>
        <v>1041870.0625768498</v>
      </c>
      <c r="Q46" s="31">
        <f t="shared" si="14"/>
        <v>1000195.2600737758</v>
      </c>
      <c r="R46" s="31">
        <f t="shared" si="14"/>
        <v>960187.44967082469</v>
      </c>
      <c r="S46" s="31">
        <f t="shared" si="14"/>
        <v>921779.95168399171</v>
      </c>
      <c r="T46" s="31">
        <f t="shared" si="14"/>
        <v>884908.75361663208</v>
      </c>
      <c r="U46" s="31">
        <f t="shared" si="14"/>
        <v>849512.40347196674</v>
      </c>
      <c r="V46" s="31">
        <f t="shared" si="14"/>
        <v>815531.90733308811</v>
      </c>
      <c r="W46" s="31">
        <f t="shared" si="14"/>
        <v>782910.63103976462</v>
      </c>
      <c r="X46" s="31">
        <f t="shared" si="14"/>
        <v>751594.20579817391</v>
      </c>
      <c r="Y46" s="31">
        <f t="shared" si="14"/>
        <v>721530.43756624695</v>
      </c>
      <c r="Z46" s="31">
        <f t="shared" si="14"/>
        <v>692669.22006359708</v>
      </c>
      <c r="AA46" s="31">
        <f t="shared" si="14"/>
        <v>664962.45126105321</v>
      </c>
      <c r="AB46" s="31">
        <f t="shared" si="14"/>
        <v>638363.95321061113</v>
      </c>
      <c r="AC46" s="31">
        <f t="shared" si="14"/>
        <v>612829.39508218667</v>
      </c>
      <c r="AD46" s="31">
        <f t="shared" si="14"/>
        <v>465514.63206662959</v>
      </c>
      <c r="AE46" s="31">
        <f t="shared" si="14"/>
        <v>339721.75248961983</v>
      </c>
      <c r="AF46" s="31">
        <f t="shared" si="14"/>
        <v>232600.69827860731</v>
      </c>
      <c r="AG46" s="31">
        <f t="shared" si="14"/>
        <v>141668.58239567137</v>
      </c>
      <c r="AH46" s="31">
        <f t="shared" si="14"/>
        <v>64762.780523735506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-1164924.7403558139</v>
      </c>
      <c r="E48" s="31">
        <f>E47+E46-E45</f>
        <v>-587422.97792360885</v>
      </c>
      <c r="F48" s="31">
        <f t="shared" ref="F48:AH48" si="16">F47+F46-F45</f>
        <v>-81580.433499853592</v>
      </c>
      <c r="G48" s="31">
        <f t="shared" si="16"/>
        <v>361374.38858860172</v>
      </c>
      <c r="H48" s="31">
        <f t="shared" si="16"/>
        <v>749145.67971723434</v>
      </c>
      <c r="I48" s="31">
        <f t="shared" si="16"/>
        <v>1894461.8476633437</v>
      </c>
      <c r="J48" s="31">
        <f t="shared" si="16"/>
        <v>1868603.5168003298</v>
      </c>
      <c r="K48" s="31">
        <f t="shared" si="16"/>
        <v>1844086.7826165771</v>
      </c>
      <c r="L48" s="31">
        <f t="shared" si="16"/>
        <v>1820865.6628310317</v>
      </c>
      <c r="M48" s="31">
        <f t="shared" si="16"/>
        <v>1798896.2064935383</v>
      </c>
      <c r="N48" s="31">
        <f t="shared" si="16"/>
        <v>1778136.4175325898</v>
      </c>
      <c r="O48" s="31">
        <f t="shared" si="16"/>
        <v>1758546.1814812007</v>
      </c>
      <c r="P48" s="31">
        <f t="shared" si="16"/>
        <v>1740087.1952567671</v>
      </c>
      <c r="Q48" s="31">
        <f t="shared" si="16"/>
        <v>1722722.8998758327</v>
      </c>
      <c r="R48" s="31">
        <f t="shared" si="16"/>
        <v>1706418.4159895205</v>
      </c>
      <c r="S48" s="31">
        <f t="shared" si="16"/>
        <v>1691140.4821300306</v>
      </c>
      <c r="T48" s="31">
        <f t="shared" si="16"/>
        <v>1676857.3955630744</v>
      </c>
      <c r="U48" s="31">
        <f t="shared" si="16"/>
        <v>1663538.9556454041</v>
      </c>
      <c r="V48" s="31">
        <f t="shared" si="16"/>
        <v>1651156.4095907137</v>
      </c>
      <c r="W48" s="31">
        <f t="shared" si="16"/>
        <v>1639682.4005511403</v>
      </c>
      <c r="X48" s="31">
        <f t="shared" si="16"/>
        <v>1629090.9179254035</v>
      </c>
      <c r="Y48" s="31">
        <f t="shared" si="16"/>
        <v>1619357.2498082551</v>
      </c>
      <c r="Z48" s="31">
        <f t="shared" si="16"/>
        <v>1610457.9374994414</v>
      </c>
      <c r="AA48" s="31">
        <f t="shared" si="16"/>
        <v>1602370.7319937195</v>
      </c>
      <c r="AB48" s="31">
        <f t="shared" si="16"/>
        <v>1595074.5523767346</v>
      </c>
      <c r="AC48" s="31">
        <f t="shared" si="16"/>
        <v>1278711.3340234556</v>
      </c>
      <c r="AD48" s="31">
        <f t="shared" si="16"/>
        <v>1001103.8201475353</v>
      </c>
      <c r="AE48" s="31">
        <f t="shared" si="16"/>
        <v>753216.78934474685</v>
      </c>
      <c r="AF48" s="31">
        <f t="shared" si="16"/>
        <v>531855.60760116274</v>
      </c>
      <c r="AG48" s="31">
        <f t="shared" si="16"/>
        <v>334175.66471231362</v>
      </c>
      <c r="AH48" s="31">
        <f t="shared" si="16"/>
        <v>157643.09271524413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23156517.20846539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6309390.7812204892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0.62989858388651765</v>
      </c>
      <c r="F53" s="32">
        <f t="shared" si="17"/>
        <v>0.9039225417215041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3.6765094610640565</v>
      </c>
      <c r="N53" s="32">
        <f t="shared" si="17"/>
        <v>3.6830775098964943</v>
      </c>
      <c r="O53" s="32">
        <f t="shared" si="17"/>
        <v>3.6898097599497435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3.7110332834340185</v>
      </c>
      <c r="S53" s="32">
        <f t="shared" si="17"/>
        <v>3.7184644278257055</v>
      </c>
      <c r="T53" s="32">
        <f t="shared" si="17"/>
        <v>3.7260813508271853</v>
      </c>
      <c r="U53" s="32">
        <f t="shared" si="17"/>
        <v>3.7338886969037008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3.7585014773997014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3.7850067499710272</v>
      </c>
      <c r="AB53" s="32">
        <f t="shared" si="17"/>
        <v>3.7942872310261397</v>
      </c>
      <c r="AC53" s="32">
        <f t="shared" si="17"/>
        <v>3.4137875077665285</v>
      </c>
      <c r="AD53" s="32">
        <f t="shared" si="17"/>
        <v>3.4137875077665294</v>
      </c>
      <c r="AE53" s="32">
        <f t="shared" si="17"/>
        <v>3.413787507766529</v>
      </c>
      <c r="AF53" s="32">
        <f t="shared" si="17"/>
        <v>3.4137875077665294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1.9638268988192078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0.33475110005061393</v>
      </c>
      <c r="E55" s="32">
        <f t="shared" si="18"/>
        <v>0.65056532880495976</v>
      </c>
      <c r="F55" s="32">
        <f t="shared" si="18"/>
        <v>0.94944898979079895</v>
      </c>
      <c r="G55" s="32">
        <f t="shared" si="18"/>
        <v>1.2332544656541193</v>
      </c>
      <c r="H55" s="32">
        <f t="shared" si="18"/>
        <v>1.5036950042252037</v>
      </c>
      <c r="I55" s="32">
        <f>(XNPV($B$14,I47,I$22)+XNPV($B$14,I46,I$22))/(XNPV($B$14,I45,I$22))</f>
        <v>4.0465046001567</v>
      </c>
      <c r="J55" s="32">
        <f t="shared" si="18"/>
        <v>4.1301266025442906</v>
      </c>
      <c r="K55" s="32">
        <f t="shared" si="18"/>
        <v>4.2177690026777022</v>
      </c>
      <c r="L55" s="32">
        <f t="shared" si="18"/>
        <v>4.3096356187932274</v>
      </c>
      <c r="M55" s="32">
        <f t="shared" si="18"/>
        <v>4.4059412194788141</v>
      </c>
      <c r="N55" s="32">
        <f t="shared" si="18"/>
        <v>4.5069121463607225</v>
      </c>
      <c r="O55" s="32">
        <f t="shared" si="18"/>
        <v>4.6127869740036296</v>
      </c>
      <c r="P55" s="32">
        <f t="shared" si="18"/>
        <v>4.7238172093376738</v>
      </c>
      <c r="Q55" s="32">
        <f t="shared" si="18"/>
        <v>4.8402680330740058</v>
      </c>
      <c r="R55" s="32">
        <f t="shared" si="18"/>
        <v>4.9624190857281194</v>
      </c>
      <c r="S55" s="32">
        <f t="shared" si="18"/>
        <v>5.0905653010382963</v>
      </c>
      <c r="T55" s="32">
        <f t="shared" si="18"/>
        <v>5.2250177897454551</v>
      </c>
      <c r="U55" s="32">
        <f t="shared" si="18"/>
        <v>5.3661047768914871</v>
      </c>
      <c r="V55" s="32">
        <f t="shared" si="18"/>
        <v>5.5141725959963601</v>
      </c>
      <c r="W55" s="32">
        <f t="shared" si="18"/>
        <v>5.6695867436907914</v>
      </c>
      <c r="X55" s="32">
        <f t="shared" si="18"/>
        <v>5.8327329986121068</v>
      </c>
      <c r="Y55" s="32">
        <f t="shared" si="18"/>
        <v>6.0040186086167058</v>
      </c>
      <c r="Z55" s="32">
        <f t="shared" si="18"/>
        <v>6.1838735506247327</v>
      </c>
      <c r="AA55" s="32">
        <f t="shared" si="18"/>
        <v>6.372751867691667</v>
      </c>
      <c r="AB55" s="32">
        <f t="shared" si="18"/>
        <v>6.5711330881993657</v>
      </c>
      <c r="AC55" s="32">
        <f t="shared" si="18"/>
        <v>5.6522583985042214</v>
      </c>
      <c r="AD55" s="32">
        <f t="shared" si="18"/>
        <v>5.7948683208411778</v>
      </c>
      <c r="AE55" s="32">
        <f t="shared" si="18"/>
        <v>5.9434203232755047</v>
      </c>
      <c r="AF55" s="32">
        <f t="shared" si="18"/>
        <v>6.0981619924779285</v>
      </c>
      <c r="AG55" s="32">
        <f t="shared" si="18"/>
        <v>6.2593512312304549</v>
      </c>
      <c r="AH55" s="32">
        <f t="shared" si="18"/>
        <v>6.4272566882643352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2.2567442542961786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</v>
      </c>
      <c r="E57" s="32">
        <f t="shared" si="19"/>
        <v>0.38695888851870652</v>
      </c>
      <c r="F57" s="32">
        <f t="shared" si="19"/>
        <v>0.55447355887312511</v>
      </c>
      <c r="G57" s="32">
        <f t="shared" si="19"/>
        <v>0.70675962283168703</v>
      </c>
      <c r="H57" s="32">
        <f t="shared" si="19"/>
        <v>0.84520149915765297</v>
      </c>
      <c r="I57" s="32">
        <f t="shared" si="19"/>
        <v>2.2296202624173094</v>
      </c>
      <c r="J57" s="32">
        <f t="shared" si="19"/>
        <v>2.2296202624173089</v>
      </c>
      <c r="K57" s="32">
        <f t="shared" si="19"/>
        <v>2.2296202624173094</v>
      </c>
      <c r="L57" s="32">
        <f t="shared" si="19"/>
        <v>2.2296202624173089</v>
      </c>
      <c r="M57" s="32">
        <f t="shared" si="19"/>
        <v>2.2296202624173089</v>
      </c>
      <c r="N57" s="32">
        <f t="shared" si="19"/>
        <v>2.2296202624173094</v>
      </c>
      <c r="O57" s="32">
        <f t="shared" si="19"/>
        <v>2.2296202624173089</v>
      </c>
      <c r="P57" s="32">
        <f t="shared" si="19"/>
        <v>2.2296202624173094</v>
      </c>
      <c r="Q57" s="32">
        <f t="shared" si="19"/>
        <v>2.2296202624173094</v>
      </c>
      <c r="R57" s="32">
        <f t="shared" si="19"/>
        <v>2.2296202624173089</v>
      </c>
      <c r="S57" s="32">
        <f t="shared" si="19"/>
        <v>2.2296202624173094</v>
      </c>
      <c r="T57" s="32">
        <f t="shared" si="19"/>
        <v>2.2296202624173094</v>
      </c>
      <c r="U57" s="32">
        <f t="shared" si="19"/>
        <v>2.2296202624173089</v>
      </c>
      <c r="V57" s="32">
        <f t="shared" si="19"/>
        <v>2.2296202624173094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2.2296202624173094</v>
      </c>
      <c r="AD57" s="32">
        <f t="shared" si="19"/>
        <v>2.2296202624173094</v>
      </c>
      <c r="AE57" s="32">
        <f t="shared" si="19"/>
        <v>2.2296202624173089</v>
      </c>
      <c r="AF57" s="32">
        <f t="shared" si="19"/>
        <v>2.2296202624173094</v>
      </c>
      <c r="AG57" s="32">
        <f t="shared" si="19"/>
        <v>2.2296202624173089</v>
      </c>
      <c r="AH57" s="32">
        <f t="shared" si="19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1.0888842478086733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70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369726.59233687702</v>
      </c>
      <c r="E94" s="204">
        <f t="shared" si="29"/>
        <v>705841.67627949244</v>
      </c>
      <c r="F94" s="204">
        <f t="shared" si="29"/>
        <v>1011400.8435000521</v>
      </c>
      <c r="G94" s="204">
        <f t="shared" si="29"/>
        <v>1289181.9046096515</v>
      </c>
      <c r="H94" s="204">
        <f t="shared" si="29"/>
        <v>1541710.1419820152</v>
      </c>
      <c r="I94" s="204">
        <f t="shared" si="29"/>
        <v>1771281.2668659817</v>
      </c>
      <c r="J94" s="204">
        <f t="shared" si="29"/>
        <v>1771281.2668659817</v>
      </c>
      <c r="K94" s="204">
        <f t="shared" si="29"/>
        <v>1771281.2668659817</v>
      </c>
      <c r="L94" s="204">
        <f t="shared" si="29"/>
        <v>1771281.2668659817</v>
      </c>
      <c r="M94" s="204">
        <f t="shared" si="29"/>
        <v>1771281.2668659817</v>
      </c>
      <c r="N94" s="204">
        <f t="shared" si="29"/>
        <v>1771281.2668659817</v>
      </c>
      <c r="O94" s="204">
        <f t="shared" si="29"/>
        <v>1771281.2668659817</v>
      </c>
      <c r="P94" s="204">
        <f t="shared" si="29"/>
        <v>1771281.2668659817</v>
      </c>
      <c r="Q94" s="204">
        <f t="shared" si="29"/>
        <v>1771281.2668659817</v>
      </c>
      <c r="R94" s="204">
        <f t="shared" si="29"/>
        <v>1771281.2668659817</v>
      </c>
      <c r="S94" s="204">
        <f t="shared" si="29"/>
        <v>1771281.2668659817</v>
      </c>
      <c r="T94" s="204">
        <f t="shared" si="29"/>
        <v>1771281.2668659817</v>
      </c>
      <c r="U94" s="204">
        <f t="shared" si="29"/>
        <v>1771281.2668659817</v>
      </c>
      <c r="V94" s="204">
        <f t="shared" si="29"/>
        <v>1771281.2668659817</v>
      </c>
      <c r="W94" s="204">
        <f t="shared" si="29"/>
        <v>1771281.2668659817</v>
      </c>
      <c r="X94" s="204">
        <f t="shared" si="29"/>
        <v>1771281.2668659817</v>
      </c>
      <c r="Y94" s="204">
        <f t="shared" si="29"/>
        <v>1771281.2668659817</v>
      </c>
      <c r="Z94" s="204">
        <f t="shared" si="29"/>
        <v>1771281.2668659817</v>
      </c>
      <c r="AA94" s="204">
        <f t="shared" si="29"/>
        <v>1771281.2668659817</v>
      </c>
      <c r="AB94" s="204">
        <f t="shared" si="29"/>
        <v>1771281.2668659817</v>
      </c>
      <c r="AC94" s="204">
        <f t="shared" si="29"/>
        <v>1771281.2668659817</v>
      </c>
      <c r="AD94" s="204">
        <f t="shared" si="29"/>
        <v>1401554.6745291047</v>
      </c>
      <c r="AE94" s="204">
        <f t="shared" si="29"/>
        <v>1065439.5905864891</v>
      </c>
      <c r="AF94" s="204">
        <f t="shared" si="29"/>
        <v>759880.42336592963</v>
      </c>
      <c r="AG94" s="204">
        <f t="shared" si="29"/>
        <v>482099.36225632991</v>
      </c>
      <c r="AH94" s="204">
        <f t="shared" si="29"/>
        <v>229571.1248839667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203901.67651196118</v>
      </c>
      <c r="E96" s="204">
        <f t="shared" ref="E96:AH96" si="32">E94-E95</f>
        <v>389266.83697738039</v>
      </c>
      <c r="F96" s="204">
        <f t="shared" si="32"/>
        <v>557780.61921867076</v>
      </c>
      <c r="G96" s="204">
        <f t="shared" si="32"/>
        <v>710974.96671075269</v>
      </c>
      <c r="H96" s="204">
        <f t="shared" si="32"/>
        <v>850242.55533991859</v>
      </c>
      <c r="I96" s="204">
        <f t="shared" si="32"/>
        <v>976849.45409370528</v>
      </c>
      <c r="J96" s="204">
        <f t="shared" si="32"/>
        <v>976849.45409370528</v>
      </c>
      <c r="K96" s="204">
        <f t="shared" si="32"/>
        <v>976849.45409370528</v>
      </c>
      <c r="L96" s="204">
        <f t="shared" si="32"/>
        <v>976849.45409370528</v>
      </c>
      <c r="M96" s="204">
        <f t="shared" si="32"/>
        <v>976849.45409370528</v>
      </c>
      <c r="N96" s="204">
        <f t="shared" si="32"/>
        <v>976849.45409370528</v>
      </c>
      <c r="O96" s="204">
        <f t="shared" si="32"/>
        <v>976849.45409370528</v>
      </c>
      <c r="P96" s="204">
        <f t="shared" si="32"/>
        <v>976849.45409370528</v>
      </c>
      <c r="Q96" s="204">
        <f t="shared" si="32"/>
        <v>976849.45409370528</v>
      </c>
      <c r="R96" s="204">
        <f t="shared" si="32"/>
        <v>976849.45409370528</v>
      </c>
      <c r="S96" s="204">
        <f t="shared" si="32"/>
        <v>976849.45409370528</v>
      </c>
      <c r="T96" s="204">
        <f t="shared" si="32"/>
        <v>976849.45409370528</v>
      </c>
      <c r="U96" s="204">
        <f t="shared" si="32"/>
        <v>976849.45409370528</v>
      </c>
      <c r="V96" s="204">
        <f t="shared" si="32"/>
        <v>976849.45409370528</v>
      </c>
      <c r="W96" s="204">
        <f t="shared" si="32"/>
        <v>976849.45409370528</v>
      </c>
      <c r="X96" s="204">
        <f t="shared" si="32"/>
        <v>976849.45409370528</v>
      </c>
      <c r="Y96" s="204">
        <f t="shared" si="32"/>
        <v>976849.45409370528</v>
      </c>
      <c r="Z96" s="204">
        <f t="shared" si="32"/>
        <v>976849.45409370528</v>
      </c>
      <c r="AA96" s="204">
        <f t="shared" si="32"/>
        <v>976849.45409370528</v>
      </c>
      <c r="AB96" s="204">
        <f t="shared" si="32"/>
        <v>976849.45409370528</v>
      </c>
      <c r="AC96" s="204">
        <f t="shared" si="32"/>
        <v>976849.45409370528</v>
      </c>
      <c r="AD96" s="204">
        <f t="shared" si="32"/>
        <v>772947.77758174413</v>
      </c>
      <c r="AE96" s="204">
        <f t="shared" si="32"/>
        <v>587582.6171163246</v>
      </c>
      <c r="AF96" s="204">
        <f t="shared" si="32"/>
        <v>419068.83487503452</v>
      </c>
      <c r="AG96" s="204">
        <f t="shared" si="32"/>
        <v>265874.4873829523</v>
      </c>
      <c r="AH96" s="204">
        <f t="shared" si="32"/>
        <v>126606.89875378685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130938.71354899822</v>
      </c>
      <c r="E98" s="204">
        <f t="shared" ref="E98:AH98" si="34">E96-E97</f>
        <v>243340.91105145446</v>
      </c>
      <c r="F98" s="204">
        <f t="shared" si="34"/>
        <v>338891.73032978189</v>
      </c>
      <c r="G98" s="204">
        <f t="shared" si="34"/>
        <v>433715.70745149342</v>
      </c>
      <c r="H98" s="204">
        <f t="shared" si="34"/>
        <v>529205.51830288151</v>
      </c>
      <c r="I98" s="204">
        <f t="shared" si="34"/>
        <v>626627.23187148303</v>
      </c>
      <c r="J98" s="204">
        <f t="shared" si="34"/>
        <v>684997.60224185348</v>
      </c>
      <c r="K98" s="204">
        <f t="shared" si="34"/>
        <v>757960.5652048164</v>
      </c>
      <c r="L98" s="204">
        <f t="shared" si="34"/>
        <v>830923.52816777932</v>
      </c>
      <c r="M98" s="204">
        <f t="shared" si="34"/>
        <v>889293.89853814966</v>
      </c>
      <c r="N98" s="204">
        <f t="shared" si="34"/>
        <v>933071.67631592753</v>
      </c>
      <c r="O98" s="204">
        <f t="shared" si="34"/>
        <v>962256.8615011127</v>
      </c>
      <c r="P98" s="204">
        <f t="shared" si="34"/>
        <v>976849.45409370528</v>
      </c>
      <c r="Q98" s="204">
        <f t="shared" si="34"/>
        <v>976849.45409370528</v>
      </c>
      <c r="R98" s="204">
        <f t="shared" si="34"/>
        <v>976849.45409370528</v>
      </c>
      <c r="S98" s="204">
        <f t="shared" si="34"/>
        <v>976849.45409370528</v>
      </c>
      <c r="T98" s="204">
        <f t="shared" si="34"/>
        <v>976849.45409370528</v>
      </c>
      <c r="U98" s="204">
        <f t="shared" si="34"/>
        <v>976849.45409370528</v>
      </c>
      <c r="V98" s="204">
        <f t="shared" si="34"/>
        <v>976849.45409370528</v>
      </c>
      <c r="W98" s="204">
        <f t="shared" si="34"/>
        <v>976849.45409370528</v>
      </c>
      <c r="X98" s="204">
        <f t="shared" si="34"/>
        <v>976849.45409370528</v>
      </c>
      <c r="Y98" s="204">
        <f t="shared" si="34"/>
        <v>976849.45409370528</v>
      </c>
      <c r="Z98" s="204">
        <f t="shared" si="34"/>
        <v>976849.45409370528</v>
      </c>
      <c r="AA98" s="204">
        <f t="shared" si="34"/>
        <v>976849.45409370528</v>
      </c>
      <c r="AB98" s="204">
        <f t="shared" si="34"/>
        <v>976849.45409370528</v>
      </c>
      <c r="AC98" s="204">
        <f t="shared" si="34"/>
        <v>976849.45409370528</v>
      </c>
      <c r="AD98" s="204">
        <f t="shared" si="34"/>
        <v>772947.77758174413</v>
      </c>
      <c r="AE98" s="204">
        <f t="shared" si="34"/>
        <v>587582.6171163246</v>
      </c>
      <c r="AF98" s="204">
        <f t="shared" si="34"/>
        <v>419068.83487503452</v>
      </c>
      <c r="AG98" s="204">
        <f t="shared" si="34"/>
        <v>265874.4873829523</v>
      </c>
      <c r="AH98" s="204">
        <f t="shared" si="34"/>
        <v>126606.89875378685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130938.71354899822</v>
      </c>
      <c r="E100" s="204">
        <f t="shared" ref="E100:AH100" si="35">E98+E99</f>
        <v>243340.91105145446</v>
      </c>
      <c r="F100" s="204">
        <f t="shared" si="35"/>
        <v>338891.73032978189</v>
      </c>
      <c r="G100" s="204">
        <f t="shared" si="35"/>
        <v>433715.70745149342</v>
      </c>
      <c r="H100" s="204">
        <f t="shared" si="35"/>
        <v>529205.51830288151</v>
      </c>
      <c r="I100" s="204">
        <f t="shared" si="35"/>
        <v>626627.23187148303</v>
      </c>
      <c r="J100" s="204">
        <f t="shared" si="35"/>
        <v>684997.60224185348</v>
      </c>
      <c r="K100" s="204">
        <f t="shared" si="35"/>
        <v>757960.5652048164</v>
      </c>
      <c r="L100" s="204">
        <f t="shared" si="35"/>
        <v>830923.52816777932</v>
      </c>
      <c r="M100" s="204">
        <f t="shared" si="35"/>
        <v>889293.89853814966</v>
      </c>
      <c r="N100" s="204">
        <f t="shared" si="35"/>
        <v>933071.67631592753</v>
      </c>
      <c r="O100" s="204">
        <f t="shared" si="35"/>
        <v>962256.8615011127</v>
      </c>
      <c r="P100" s="204">
        <f t="shared" si="35"/>
        <v>976849.45409370528</v>
      </c>
      <c r="Q100" s="204">
        <f t="shared" si="35"/>
        <v>976849.45409370528</v>
      </c>
      <c r="R100" s="204">
        <f t="shared" si="35"/>
        <v>976849.45409370528</v>
      </c>
      <c r="S100" s="204">
        <f t="shared" si="35"/>
        <v>976849.45409370528</v>
      </c>
      <c r="T100" s="204">
        <f t="shared" si="35"/>
        <v>976849.45409370528</v>
      </c>
      <c r="U100" s="204">
        <f t="shared" si="35"/>
        <v>976849.45409370528</v>
      </c>
      <c r="V100" s="204">
        <f t="shared" si="35"/>
        <v>976849.45409370528</v>
      </c>
      <c r="W100" s="204">
        <f t="shared" si="35"/>
        <v>976849.45409370528</v>
      </c>
      <c r="X100" s="204">
        <f t="shared" si="35"/>
        <v>976849.45409370528</v>
      </c>
      <c r="Y100" s="204">
        <f t="shared" si="35"/>
        <v>976849.45409370528</v>
      </c>
      <c r="Z100" s="204">
        <f t="shared" si="35"/>
        <v>976849.45409370528</v>
      </c>
      <c r="AA100" s="204">
        <f t="shared" si="35"/>
        <v>976849.45409370528</v>
      </c>
      <c r="AB100" s="204">
        <f t="shared" si="35"/>
        <v>976849.45409370528</v>
      </c>
      <c r="AC100" s="204">
        <f t="shared" si="35"/>
        <v>976849.45409370528</v>
      </c>
      <c r="AD100" s="204">
        <f t="shared" si="35"/>
        <v>772947.77758174413</v>
      </c>
      <c r="AE100" s="204">
        <f t="shared" si="35"/>
        <v>587582.6171163246</v>
      </c>
      <c r="AF100" s="204">
        <f t="shared" si="35"/>
        <v>419068.83487503452</v>
      </c>
      <c r="AG100" s="204">
        <f t="shared" si="35"/>
        <v>265874.4873829523</v>
      </c>
      <c r="AH100" s="204">
        <f t="shared" si="35"/>
        <v>126606.89875378685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32734.678387249554</v>
      </c>
      <c r="E101" s="204">
        <f t="shared" ref="E101:AH101" si="36">IF(E100*$B$17&gt;0,E100*$B$17,0)</f>
        <v>60835.227762863615</v>
      </c>
      <c r="F101" s="204">
        <f t="shared" si="36"/>
        <v>84722.932582445472</v>
      </c>
      <c r="G101" s="204">
        <f t="shared" si="36"/>
        <v>108428.92686287336</v>
      </c>
      <c r="H101" s="204">
        <f t="shared" si="36"/>
        <v>132301.37957572038</v>
      </c>
      <c r="I101" s="204">
        <f t="shared" si="36"/>
        <v>156656.80796787076</v>
      </c>
      <c r="J101" s="204">
        <f t="shared" si="36"/>
        <v>171249.40056046337</v>
      </c>
      <c r="K101" s="204">
        <f t="shared" si="36"/>
        <v>189490.1413012041</v>
      </c>
      <c r="L101" s="204">
        <f t="shared" si="36"/>
        <v>207730.88204194483</v>
      </c>
      <c r="M101" s="204">
        <f t="shared" si="36"/>
        <v>222323.47463453742</v>
      </c>
      <c r="N101" s="204">
        <f t="shared" si="36"/>
        <v>233267.91907898188</v>
      </c>
      <c r="O101" s="204">
        <f t="shared" si="36"/>
        <v>240564.21537527817</v>
      </c>
      <c r="P101" s="204">
        <f t="shared" si="36"/>
        <v>244212.36352342632</v>
      </c>
      <c r="Q101" s="204">
        <f t="shared" si="36"/>
        <v>244212.36352342632</v>
      </c>
      <c r="R101" s="204">
        <f t="shared" si="36"/>
        <v>244212.36352342632</v>
      </c>
      <c r="S101" s="204">
        <f t="shared" si="36"/>
        <v>244212.36352342632</v>
      </c>
      <c r="T101" s="204">
        <f t="shared" si="36"/>
        <v>244212.36352342632</v>
      </c>
      <c r="U101" s="204">
        <f t="shared" si="36"/>
        <v>244212.36352342632</v>
      </c>
      <c r="V101" s="204">
        <f t="shared" si="36"/>
        <v>244212.36352342632</v>
      </c>
      <c r="W101" s="204">
        <f t="shared" si="36"/>
        <v>244212.36352342632</v>
      </c>
      <c r="X101" s="204">
        <f t="shared" si="36"/>
        <v>244212.36352342632</v>
      </c>
      <c r="Y101" s="204">
        <f t="shared" si="36"/>
        <v>244212.36352342632</v>
      </c>
      <c r="Z101" s="204">
        <f t="shared" si="36"/>
        <v>244212.36352342632</v>
      </c>
      <c r="AA101" s="204">
        <f t="shared" si="36"/>
        <v>244212.36352342632</v>
      </c>
      <c r="AB101" s="204">
        <f t="shared" si="36"/>
        <v>244212.36352342632</v>
      </c>
      <c r="AC101" s="204">
        <f t="shared" si="36"/>
        <v>244212.36352342632</v>
      </c>
      <c r="AD101" s="204">
        <f t="shared" si="36"/>
        <v>193236.94439543603</v>
      </c>
      <c r="AE101" s="204">
        <f t="shared" si="36"/>
        <v>146895.65427908115</v>
      </c>
      <c r="AF101" s="204">
        <f t="shared" si="36"/>
        <v>104767.20871875863</v>
      </c>
      <c r="AG101" s="204">
        <f t="shared" si="36"/>
        <v>66468.621845738075</v>
      </c>
      <c r="AH101" s="204">
        <f t="shared" si="36"/>
        <v>31651.724688446713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98204.035161748659</v>
      </c>
      <c r="E102" s="204">
        <f t="shared" ref="E102:AH102" si="37">E100-E101</f>
        <v>182505.68328859084</v>
      </c>
      <c r="F102" s="204">
        <f t="shared" si="37"/>
        <v>254168.79774733642</v>
      </c>
      <c r="G102" s="204">
        <f t="shared" si="37"/>
        <v>325286.78058862005</v>
      </c>
      <c r="H102" s="204">
        <f t="shared" si="37"/>
        <v>396904.1387271611</v>
      </c>
      <c r="I102" s="204">
        <f t="shared" si="37"/>
        <v>469970.4239036123</v>
      </c>
      <c r="J102" s="204">
        <f t="shared" si="37"/>
        <v>513748.20168139011</v>
      </c>
      <c r="K102" s="204">
        <f t="shared" si="37"/>
        <v>568470.4239036123</v>
      </c>
      <c r="L102" s="204">
        <f t="shared" si="37"/>
        <v>623192.64612583444</v>
      </c>
      <c r="M102" s="204">
        <f t="shared" si="37"/>
        <v>666970.42390361219</v>
      </c>
      <c r="N102" s="204">
        <f t="shared" si="37"/>
        <v>699803.75723694568</v>
      </c>
      <c r="O102" s="204">
        <f t="shared" si="37"/>
        <v>721692.64612583455</v>
      </c>
      <c r="P102" s="204">
        <f t="shared" si="37"/>
        <v>732637.09057027893</v>
      </c>
      <c r="Q102" s="204">
        <f t="shared" si="37"/>
        <v>732637.09057027893</v>
      </c>
      <c r="R102" s="204">
        <f t="shared" si="37"/>
        <v>732637.09057027893</v>
      </c>
      <c r="S102" s="204">
        <f t="shared" si="37"/>
        <v>732637.09057027893</v>
      </c>
      <c r="T102" s="204">
        <f t="shared" si="37"/>
        <v>732637.09057027893</v>
      </c>
      <c r="U102" s="204">
        <f t="shared" si="37"/>
        <v>732637.09057027893</v>
      </c>
      <c r="V102" s="204">
        <f t="shared" si="37"/>
        <v>732637.09057027893</v>
      </c>
      <c r="W102" s="204">
        <f t="shared" si="37"/>
        <v>732637.09057027893</v>
      </c>
      <c r="X102" s="204">
        <f t="shared" si="37"/>
        <v>732637.09057027893</v>
      </c>
      <c r="Y102" s="204">
        <f t="shared" si="37"/>
        <v>732637.09057027893</v>
      </c>
      <c r="Z102" s="204">
        <f t="shared" si="37"/>
        <v>732637.09057027893</v>
      </c>
      <c r="AA102" s="204">
        <f t="shared" si="37"/>
        <v>732637.09057027893</v>
      </c>
      <c r="AB102" s="204">
        <f t="shared" si="37"/>
        <v>732637.09057027893</v>
      </c>
      <c r="AC102" s="204">
        <f t="shared" si="37"/>
        <v>732637.09057027893</v>
      </c>
      <c r="AD102" s="204">
        <f t="shared" si="37"/>
        <v>579710.83318630815</v>
      </c>
      <c r="AE102" s="204">
        <f t="shared" si="37"/>
        <v>440686.96283724345</v>
      </c>
      <c r="AF102" s="204">
        <f t="shared" si="37"/>
        <v>314301.62615627586</v>
      </c>
      <c r="AG102" s="204">
        <f t="shared" si="37"/>
        <v>199405.86553721421</v>
      </c>
      <c r="AH102" s="204">
        <f t="shared" si="37"/>
        <v>94955.174065340136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-1725870.0389123252</v>
      </c>
      <c r="E103" s="204">
        <f t="shared" si="38"/>
        <v>-1641568.3907854832</v>
      </c>
      <c r="F103" s="204">
        <f t="shared" si="38"/>
        <v>-1569905.2763267376</v>
      </c>
      <c r="G103" s="204">
        <f t="shared" si="38"/>
        <v>-1498787.2934854541</v>
      </c>
      <c r="H103" s="204">
        <f t="shared" si="38"/>
        <v>-1427169.9353469131</v>
      </c>
      <c r="I103" s="204">
        <f t="shared" si="38"/>
        <v>469970.4239036123</v>
      </c>
      <c r="J103" s="204">
        <f t="shared" si="38"/>
        <v>513748.20168139011</v>
      </c>
      <c r="K103" s="204">
        <f t="shared" si="38"/>
        <v>568470.4239036123</v>
      </c>
      <c r="L103" s="204">
        <f t="shared" si="38"/>
        <v>623192.64612583444</v>
      </c>
      <c r="M103" s="204">
        <f t="shared" si="38"/>
        <v>666970.42390361219</v>
      </c>
      <c r="N103" s="204">
        <f t="shared" si="38"/>
        <v>699803.75723694568</v>
      </c>
      <c r="O103" s="204">
        <f t="shared" si="38"/>
        <v>721692.64612583455</v>
      </c>
      <c r="P103" s="204">
        <f t="shared" si="38"/>
        <v>732637.09057027893</v>
      </c>
      <c r="Q103" s="204">
        <f t="shared" si="38"/>
        <v>732637.09057027893</v>
      </c>
      <c r="R103" s="204">
        <f t="shared" si="38"/>
        <v>732637.09057027893</v>
      </c>
      <c r="S103" s="204">
        <f t="shared" si="38"/>
        <v>732637.09057027893</v>
      </c>
      <c r="T103" s="204">
        <f t="shared" si="38"/>
        <v>732637.09057027893</v>
      </c>
      <c r="U103" s="204">
        <f t="shared" si="38"/>
        <v>732637.09057027893</v>
      </c>
      <c r="V103" s="204">
        <f t="shared" si="38"/>
        <v>732637.09057027893</v>
      </c>
      <c r="W103" s="204">
        <f t="shared" si="38"/>
        <v>732637.09057027893</v>
      </c>
      <c r="X103" s="204">
        <f t="shared" si="38"/>
        <v>732637.09057027893</v>
      </c>
      <c r="Y103" s="204">
        <f t="shared" si="38"/>
        <v>732637.09057027893</v>
      </c>
      <c r="Z103" s="204">
        <f t="shared" si="38"/>
        <v>732637.09057027893</v>
      </c>
      <c r="AA103" s="204">
        <f t="shared" si="38"/>
        <v>732637.09057027893</v>
      </c>
      <c r="AB103" s="204">
        <f t="shared" si="38"/>
        <v>732637.09057027893</v>
      </c>
      <c r="AC103" s="204">
        <f t="shared" si="38"/>
        <v>732637.09057027893</v>
      </c>
      <c r="AD103" s="204">
        <f t="shared" si="38"/>
        <v>579710.83318630815</v>
      </c>
      <c r="AE103" s="204">
        <f t="shared" si="38"/>
        <v>440686.96283724345</v>
      </c>
      <c r="AF103" s="204">
        <f t="shared" si="38"/>
        <v>314301.62615627586</v>
      </c>
      <c r="AG103" s="204">
        <f t="shared" si="38"/>
        <v>199405.86553721421</v>
      </c>
      <c r="AH103" s="204">
        <f t="shared" si="38"/>
        <v>94955.174065340136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-1494621.1968004298</v>
      </c>
      <c r="E104" s="204">
        <f t="shared" si="39"/>
        <v>-1198428.3909016056</v>
      </c>
      <c r="F104" s="204">
        <f t="shared" si="39"/>
        <v>-932484.44650145352</v>
      </c>
      <c r="G104" s="204">
        <f t="shared" si="39"/>
        <v>-683104.08079130785</v>
      </c>
      <c r="H104" s="204">
        <f t="shared" si="39"/>
        <v>-447792.41461483366</v>
      </c>
      <c r="I104" s="204">
        <f t="shared" si="39"/>
        <v>1599795.7520148228</v>
      </c>
      <c r="J104" s="204">
        <f t="shared" si="39"/>
        <v>1648300.6597116725</v>
      </c>
      <c r="K104" s="204">
        <f t="shared" si="39"/>
        <v>1707868.1901009434</v>
      </c>
      <c r="L104" s="204">
        <f t="shared" si="39"/>
        <v>1767556.8531943904</v>
      </c>
      <c r="M104" s="204">
        <f t="shared" si="39"/>
        <v>1816425.2328651738</v>
      </c>
      <c r="N104" s="204">
        <f t="shared" si="39"/>
        <v>1854476.433138838</v>
      </c>
      <c r="O104" s="204">
        <f t="shared" si="39"/>
        <v>1881713.6356415658</v>
      </c>
      <c r="P104" s="204">
        <f t="shared" si="39"/>
        <v>1898140.1015401951</v>
      </c>
      <c r="Q104" s="204">
        <f t="shared" si="39"/>
        <v>1903759.1735307346</v>
      </c>
      <c r="R104" s="204">
        <f t="shared" si="39"/>
        <v>1909518.7223210377</v>
      </c>
      <c r="S104" s="204">
        <f t="shared" si="39"/>
        <v>1915422.2598310984</v>
      </c>
      <c r="T104" s="204">
        <f t="shared" si="39"/>
        <v>1921473.3857789105</v>
      </c>
      <c r="U104" s="204">
        <f t="shared" si="39"/>
        <v>1927675.7898754177</v>
      </c>
      <c r="V104" s="204">
        <f t="shared" si="39"/>
        <v>1934033.2540743379</v>
      </c>
      <c r="W104" s="204">
        <f t="shared" si="39"/>
        <v>1940549.654878231</v>
      </c>
      <c r="X104" s="204">
        <f t="shared" si="39"/>
        <v>1947228.9657022215</v>
      </c>
      <c r="Y104" s="204">
        <f t="shared" si="39"/>
        <v>1954075.2592968117</v>
      </c>
      <c r="Z104" s="204">
        <f t="shared" si="39"/>
        <v>1961092.7102312667</v>
      </c>
      <c r="AA104" s="204">
        <f t="shared" si="39"/>
        <v>1968285.597439083</v>
      </c>
      <c r="AB104" s="204">
        <f t="shared" si="39"/>
        <v>1975658.3068270946</v>
      </c>
      <c r="AC104" s="204">
        <f t="shared" si="39"/>
        <v>1673377.2219186125</v>
      </c>
      <c r="AD104" s="204">
        <f t="shared" si="39"/>
        <v>1324086.530751985</v>
      </c>
      <c r="AE104" s="204">
        <f t="shared" si="39"/>
        <v>1006549.5387823231</v>
      </c>
      <c r="AF104" s="204">
        <f t="shared" si="39"/>
        <v>717879.54608263099</v>
      </c>
      <c r="AG104" s="204">
        <f t="shared" si="39"/>
        <v>455452.27999200148</v>
      </c>
      <c r="AH104" s="204">
        <f t="shared" si="39"/>
        <v>216882.03809142933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2.3459436291204132</v>
      </c>
      <c r="E108" s="216">
        <f t="shared" ref="E108:G108" si="40">(E102+E71+E70)/(E70+E71)</f>
        <v>2.250673464160394</v>
      </c>
      <c r="F108" s="216">
        <f t="shared" si="40"/>
        <v>1.4354414682219598</v>
      </c>
      <c r="G108" s="216">
        <f t="shared" si="40"/>
        <v>1.3230612475499428</v>
      </c>
      <c r="H108" s="216">
        <f>(H102+H71+H70)/(H70+H71)</f>
        <v>1.2804022121940801</v>
      </c>
      <c r="I108" s="216">
        <f>(I102+I71+I70)/(I70+I71)</f>
        <v>1.2597265728958067</v>
      </c>
      <c r="J108" s="216">
        <f t="shared" ref="J108:N108" si="41">(J102+J71+J70)/(J70+J71)</f>
        <v>1.2428006554419313</v>
      </c>
      <c r="K108" s="216">
        <f t="shared" si="41"/>
        <v>1.2782578217077145</v>
      </c>
      <c r="L108" s="216">
        <f t="shared" si="41"/>
        <v>1.3882372276280002</v>
      </c>
      <c r="M108" s="216">
        <f t="shared" si="41"/>
        <v>1.5642727782602472</v>
      </c>
      <c r="N108" s="216">
        <f t="shared" si="41"/>
        <v>1.9048319818694346</v>
      </c>
      <c r="O108" s="216">
        <f>(O102+O71+O70)/(O70+O71)</f>
        <v>2.9021575015030785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1.681317213379417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2.3459436291204132</v>
      </c>
      <c r="E110" s="216">
        <f t="shared" si="43"/>
        <v>2.250673464160394</v>
      </c>
      <c r="F110" s="216">
        <f t="shared" si="43"/>
        <v>1.4354414682219598</v>
      </c>
      <c r="G110" s="216">
        <f t="shared" si="43"/>
        <v>1.3230612475499428</v>
      </c>
      <c r="H110" s="216">
        <f t="shared" si="43"/>
        <v>1.2804022121940801</v>
      </c>
      <c r="I110" s="216">
        <f t="shared" si="43"/>
        <v>1.2597265728958067</v>
      </c>
      <c r="J110" s="216">
        <f t="shared" si="43"/>
        <v>1.2428006554419313</v>
      </c>
      <c r="K110" s="216">
        <f t="shared" si="43"/>
        <v>1.2782578217077145</v>
      </c>
      <c r="L110" s="216">
        <f t="shared" si="43"/>
        <v>1.3882372276280002</v>
      </c>
      <c r="M110" s="216">
        <f t="shared" si="43"/>
        <v>1.5642727782602472</v>
      </c>
      <c r="N110" s="216">
        <f t="shared" si="43"/>
        <v>1.9048319818694346</v>
      </c>
      <c r="O110" s="216">
        <f t="shared" si="43"/>
        <v>2.9021575015030785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1.681317213379417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2.3459436291204132</v>
      </c>
      <c r="E112" s="216">
        <f t="shared" si="44"/>
        <v>2.250673464160394</v>
      </c>
      <c r="F112" s="216">
        <f t="shared" si="44"/>
        <v>1.4354414682219598</v>
      </c>
      <c r="G112" s="216">
        <f t="shared" si="44"/>
        <v>1.3230612475499428</v>
      </c>
      <c r="H112" s="216">
        <f t="shared" si="44"/>
        <v>1.2804022121940801</v>
      </c>
      <c r="I112" s="216">
        <f t="shared" si="44"/>
        <v>1.2597265728958067</v>
      </c>
      <c r="J112" s="216">
        <f t="shared" si="44"/>
        <v>1.2428006554419313</v>
      </c>
      <c r="K112" s="216">
        <f t="shared" si="44"/>
        <v>1.2782578217077145</v>
      </c>
      <c r="L112" s="216">
        <f t="shared" si="44"/>
        <v>1.3882372276280002</v>
      </c>
      <c r="M112" s="216">
        <f t="shared" si="44"/>
        <v>1.5642727782602472</v>
      </c>
      <c r="N112" s="216">
        <f t="shared" si="44"/>
        <v>1.9048319818694346</v>
      </c>
      <c r="O112" s="216">
        <f t="shared" si="44"/>
        <v>2.9021575015030785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1.681317213379417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opLeftCell="B12" zoomScale="69" zoomScaleNormal="69" workbookViewId="0">
      <selection activeCell="B29" sqref="B29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0.05</v>
      </c>
      <c r="B1" s="107" t="s">
        <v>79</v>
      </c>
    </row>
    <row r="2" spans="1:32" ht="23.25" customHeight="1" x14ac:dyDescent="0.25">
      <c r="A2" s="312" t="s">
        <v>137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3" t="s">
        <v>130</v>
      </c>
      <c r="B4" s="313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10" t="s">
        <v>10</v>
      </c>
      <c r="B7" s="311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6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136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8" t="s">
        <v>80</v>
      </c>
      <c r="B10" s="309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10" t="s">
        <v>150</v>
      </c>
      <c r="B11" s="311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170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174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8" t="s">
        <v>80</v>
      </c>
      <c r="B14" s="309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10" t="s">
        <v>149</v>
      </c>
      <c r="B15" s="311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6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41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41" t="s">
        <v>172</v>
      </c>
      <c r="B18" s="59"/>
      <c r="C18" s="59"/>
      <c r="D18" s="67">
        <f>Interventions!$E$13</f>
        <v>9344</v>
      </c>
      <c r="E18" s="67">
        <f>Interventions!$E$13</f>
        <v>9344</v>
      </c>
      <c r="F18" s="67">
        <f>Interventions!$E$13</f>
        <v>9344</v>
      </c>
      <c r="G18" s="67">
        <f>Interventions!$E$13</f>
        <v>9344</v>
      </c>
      <c r="H18" s="67">
        <f>Interventions!$E$13</f>
        <v>9344</v>
      </c>
      <c r="I18" s="67">
        <f>Interventions!$E$13</f>
        <v>9344</v>
      </c>
      <c r="J18" s="67">
        <f>Interventions!$E$13</f>
        <v>9344</v>
      </c>
      <c r="K18" s="67">
        <f>Interventions!$E$13</f>
        <v>9344</v>
      </c>
      <c r="L18" s="67">
        <f>Interventions!$E$13</f>
        <v>9344</v>
      </c>
      <c r="M18" s="67">
        <f>Interventions!$E$13</f>
        <v>9344</v>
      </c>
      <c r="N18" s="67">
        <f>Interventions!$E$13</f>
        <v>9344</v>
      </c>
      <c r="O18" s="67">
        <f>Interventions!$E$13</f>
        <v>9344</v>
      </c>
      <c r="P18" s="67">
        <f>Interventions!$E$13</f>
        <v>9344</v>
      </c>
      <c r="Q18" s="67">
        <f>Interventions!$E$13</f>
        <v>9344</v>
      </c>
      <c r="R18" s="67">
        <f>Interventions!$E$13</f>
        <v>9344</v>
      </c>
      <c r="S18" s="67">
        <f>Interventions!$E$13</f>
        <v>9344</v>
      </c>
      <c r="T18" s="67">
        <f>Interventions!$E$13</f>
        <v>9344</v>
      </c>
      <c r="U18" s="67">
        <f>Interventions!$E$13</f>
        <v>9344</v>
      </c>
      <c r="V18" s="67">
        <f>Interventions!$E$13</f>
        <v>9344</v>
      </c>
      <c r="W18" s="67">
        <f>Interventions!$E$13</f>
        <v>9344</v>
      </c>
      <c r="X18" s="67">
        <f>Interventions!$E$13</f>
        <v>9344</v>
      </c>
      <c r="Y18" s="67">
        <f>Interventions!$E$13</f>
        <v>9344</v>
      </c>
      <c r="Z18" s="67">
        <f>Interventions!$E$13</f>
        <v>9344</v>
      </c>
      <c r="AA18" s="67">
        <f>Interventions!$E$13</f>
        <v>9344</v>
      </c>
      <c r="AB18" s="67">
        <f>Interventions!$E$13</f>
        <v>9344</v>
      </c>
      <c r="AC18" s="66">
        <f>SUM(D18:AB18)</f>
        <v>233600</v>
      </c>
      <c r="AD18" s="3" t="s">
        <v>12</v>
      </c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3243.5360000000001</v>
      </c>
      <c r="E19" s="67">
        <f>Interventions!$E$14</f>
        <v>3243.5360000000001</v>
      </c>
      <c r="F19" s="67">
        <f>Interventions!$E$14</f>
        <v>3243.5360000000001</v>
      </c>
      <c r="G19" s="67">
        <f>Interventions!$E$14</f>
        <v>3243.5360000000001</v>
      </c>
      <c r="H19" s="67">
        <f>Interventions!$E$14</f>
        <v>3243.5360000000001</v>
      </c>
      <c r="I19" s="67">
        <f>Interventions!$E$14</f>
        <v>3243.5360000000001</v>
      </c>
      <c r="J19" s="67">
        <f>Interventions!$E$14</f>
        <v>3243.5360000000001</v>
      </c>
      <c r="K19" s="67">
        <f>Interventions!$E$14</f>
        <v>3243.5360000000001</v>
      </c>
      <c r="L19" s="67">
        <f>Interventions!$E$14</f>
        <v>3243.5360000000001</v>
      </c>
      <c r="M19" s="67">
        <f>Interventions!$E$14</f>
        <v>3243.5360000000001</v>
      </c>
      <c r="N19" s="67">
        <f>Interventions!$E$14</f>
        <v>3243.5360000000001</v>
      </c>
      <c r="O19" s="67">
        <f>Interventions!$E$14</f>
        <v>3243.5360000000001</v>
      </c>
      <c r="P19" s="67">
        <f>Interventions!$E$14</f>
        <v>3243.5360000000001</v>
      </c>
      <c r="Q19" s="67">
        <f>Interventions!$E$14</f>
        <v>3243.5360000000001</v>
      </c>
      <c r="R19" s="67">
        <f>Interventions!$E$14</f>
        <v>3243.5360000000001</v>
      </c>
      <c r="S19" s="67">
        <f>Interventions!$E$14</f>
        <v>3243.5360000000001</v>
      </c>
      <c r="T19" s="67">
        <f>Interventions!$E$14</f>
        <v>3243.5360000000001</v>
      </c>
      <c r="U19" s="67">
        <f>Interventions!$E$14</f>
        <v>3243.5360000000001</v>
      </c>
      <c r="V19" s="67">
        <f>Interventions!$E$14</f>
        <v>3243.5360000000001</v>
      </c>
      <c r="W19" s="67">
        <f>Interventions!$E$14</f>
        <v>3243.5360000000001</v>
      </c>
      <c r="X19" s="67">
        <f>Interventions!$E$14</f>
        <v>3243.5360000000001</v>
      </c>
      <c r="Y19" s="67">
        <f>Interventions!$E$14</f>
        <v>3243.5360000000001</v>
      </c>
      <c r="Z19" s="67">
        <f>Interventions!$E$14</f>
        <v>3243.5360000000001</v>
      </c>
      <c r="AA19" s="67">
        <f>Interventions!$E$14</f>
        <v>3243.5360000000001</v>
      </c>
      <c r="AB19" s="67">
        <f>Interventions!$E$14</f>
        <v>3243.5360000000001</v>
      </c>
      <c r="AC19" s="66">
        <f>SUM(D19:AB19)</f>
        <v>81088.399999999965</v>
      </c>
      <c r="AD19" s="3" t="s">
        <v>12</v>
      </c>
    </row>
    <row r="20" spans="1:30" x14ac:dyDescent="0.25">
      <c r="A20" s="308" t="s">
        <v>80</v>
      </c>
      <c r="B20" s="309"/>
      <c r="C20" s="81">
        <f>SUM(C16:C16)</f>
        <v>0</v>
      </c>
      <c r="D20" s="81">
        <f>D18-D19</f>
        <v>6100.4639999999999</v>
      </c>
      <c r="E20" s="81">
        <f t="shared" ref="E20:AB20" si="5">E18-E19</f>
        <v>6100.4639999999999</v>
      </c>
      <c r="F20" s="81">
        <f t="shared" si="5"/>
        <v>6100.4639999999999</v>
      </c>
      <c r="G20" s="81">
        <f t="shared" si="5"/>
        <v>6100.4639999999999</v>
      </c>
      <c r="H20" s="81">
        <f t="shared" si="5"/>
        <v>6100.4639999999999</v>
      </c>
      <c r="I20" s="81">
        <f t="shared" si="5"/>
        <v>6100.4639999999999</v>
      </c>
      <c r="J20" s="81">
        <f t="shared" si="5"/>
        <v>6100.4639999999999</v>
      </c>
      <c r="K20" s="81">
        <f t="shared" si="5"/>
        <v>6100.4639999999999</v>
      </c>
      <c r="L20" s="81">
        <f t="shared" si="5"/>
        <v>6100.4639999999999</v>
      </c>
      <c r="M20" s="81">
        <f t="shared" si="5"/>
        <v>6100.4639999999999</v>
      </c>
      <c r="N20" s="81">
        <f t="shared" si="5"/>
        <v>6100.4639999999999</v>
      </c>
      <c r="O20" s="81">
        <f t="shared" si="5"/>
        <v>6100.4639999999999</v>
      </c>
      <c r="P20" s="81">
        <f t="shared" si="5"/>
        <v>6100.4639999999999</v>
      </c>
      <c r="Q20" s="81">
        <f t="shared" si="5"/>
        <v>6100.4639999999999</v>
      </c>
      <c r="R20" s="81">
        <f t="shared" si="5"/>
        <v>6100.4639999999999</v>
      </c>
      <c r="S20" s="81">
        <f t="shared" si="5"/>
        <v>6100.4639999999999</v>
      </c>
      <c r="T20" s="81">
        <f t="shared" si="5"/>
        <v>6100.4639999999999</v>
      </c>
      <c r="U20" s="81">
        <f t="shared" si="5"/>
        <v>6100.4639999999999</v>
      </c>
      <c r="V20" s="81">
        <f t="shared" si="5"/>
        <v>6100.4639999999999</v>
      </c>
      <c r="W20" s="81">
        <f t="shared" si="5"/>
        <v>6100.4639999999999</v>
      </c>
      <c r="X20" s="81">
        <f t="shared" si="5"/>
        <v>6100.4639999999999</v>
      </c>
      <c r="Y20" s="81">
        <f t="shared" si="5"/>
        <v>6100.4639999999999</v>
      </c>
      <c r="Z20" s="81">
        <f t="shared" si="5"/>
        <v>6100.4639999999999</v>
      </c>
      <c r="AA20" s="81">
        <f t="shared" si="5"/>
        <v>6100.4639999999999</v>
      </c>
      <c r="AB20" s="81">
        <f t="shared" si="5"/>
        <v>6100.4639999999999</v>
      </c>
      <c r="AC20" s="81">
        <f>AC18-AC19</f>
        <v>152511.60000000003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6">(C20+C14)-C10</f>
        <v>-27361</v>
      </c>
      <c r="D21" s="134">
        <f t="shared" si="6"/>
        <v>7179.9544000000005</v>
      </c>
      <c r="E21" s="134">
        <f t="shared" si="6"/>
        <v>7194.3441599999987</v>
      </c>
      <c r="F21" s="134">
        <f t="shared" si="6"/>
        <v>7209.093664</v>
      </c>
      <c r="G21" s="134">
        <f t="shared" si="6"/>
        <v>7224.2119055999992</v>
      </c>
      <c r="H21" s="134">
        <f t="shared" si="6"/>
        <v>7239.7081032400001</v>
      </c>
      <c r="I21" s="134">
        <f t="shared" si="6"/>
        <v>7255.5917058209998</v>
      </c>
      <c r="J21" s="134">
        <f t="shared" si="6"/>
        <v>7271.8723984665248</v>
      </c>
      <c r="K21" s="134">
        <f t="shared" si="6"/>
        <v>7288.560108428188</v>
      </c>
      <c r="L21" s="134">
        <f t="shared" si="6"/>
        <v>7305.6650111388917</v>
      </c>
      <c r="M21" s="134">
        <f t="shared" si="6"/>
        <v>7323.197536417365</v>
      </c>
      <c r="N21" s="134">
        <f t="shared" si="6"/>
        <v>7341.1683748277992</v>
      </c>
      <c r="O21" s="134">
        <f t="shared" si="6"/>
        <v>7359.5884841984935</v>
      </c>
      <c r="P21" s="134">
        <f t="shared" si="6"/>
        <v>7378.4690963034554</v>
      </c>
      <c r="Q21" s="134">
        <f t="shared" si="6"/>
        <v>7397.8217237110421</v>
      </c>
      <c r="R21" s="134">
        <f t="shared" si="6"/>
        <v>7417.6581668038179</v>
      </c>
      <c r="S21" s="134">
        <f t="shared" ref="S21:W21" si="7">(S20+S14)-S10</f>
        <v>7437.9905209739136</v>
      </c>
      <c r="T21" s="134">
        <f t="shared" si="7"/>
        <v>7458.8311839982616</v>
      </c>
      <c r="U21" s="134">
        <f t="shared" si="7"/>
        <v>7480.1928635982167</v>
      </c>
      <c r="V21" s="134">
        <f t="shared" si="7"/>
        <v>7502.088585188174</v>
      </c>
      <c r="W21" s="134">
        <f t="shared" si="7"/>
        <v>7524.5316998178769</v>
      </c>
      <c r="X21" s="134">
        <f t="shared" ref="X21:AB21" si="8">(X20+X14)-X10</f>
        <v>7547.5358923133226</v>
      </c>
      <c r="Y21" s="134">
        <f t="shared" si="8"/>
        <v>7571.1151896211577</v>
      </c>
      <c r="Z21" s="134">
        <f t="shared" si="8"/>
        <v>7595.2839693616861</v>
      </c>
      <c r="AA21" s="134">
        <f t="shared" si="8"/>
        <v>7620.0569685957289</v>
      </c>
      <c r="AB21" s="134">
        <f t="shared" si="8"/>
        <v>7645.449292810621</v>
      </c>
      <c r="AC21" s="134">
        <f>(AC20+AC14)-AC10</f>
        <v>157408.98100523558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9">(C20)-C10</f>
        <v>-27361</v>
      </c>
      <c r="D22" s="134">
        <f>(D20)-D10</f>
        <v>3364.3639999999996</v>
      </c>
      <c r="E22" s="134">
        <f t="shared" si="9"/>
        <v>3364.3639999999996</v>
      </c>
      <c r="F22" s="134">
        <f t="shared" si="9"/>
        <v>3364.3639999999996</v>
      </c>
      <c r="G22" s="134">
        <f t="shared" si="9"/>
        <v>3364.3639999999996</v>
      </c>
      <c r="H22" s="134">
        <f t="shared" si="9"/>
        <v>3364.3639999999996</v>
      </c>
      <c r="I22" s="134">
        <f t="shared" si="9"/>
        <v>3364.3639999999996</v>
      </c>
      <c r="J22" s="134">
        <f t="shared" si="9"/>
        <v>3364.3639999999996</v>
      </c>
      <c r="K22" s="134">
        <f t="shared" si="9"/>
        <v>3364.3639999999996</v>
      </c>
      <c r="L22" s="134">
        <f t="shared" si="9"/>
        <v>3364.3639999999996</v>
      </c>
      <c r="M22" s="134">
        <f t="shared" si="9"/>
        <v>3364.3639999999996</v>
      </c>
      <c r="N22" s="134">
        <f t="shared" si="9"/>
        <v>3364.3639999999996</v>
      </c>
      <c r="O22" s="134">
        <f t="shared" si="9"/>
        <v>3364.3639999999996</v>
      </c>
      <c r="P22" s="134">
        <f t="shared" si="9"/>
        <v>3364.3639999999996</v>
      </c>
      <c r="Q22" s="134">
        <f t="shared" si="9"/>
        <v>3364.3639999999996</v>
      </c>
      <c r="R22" s="134">
        <f t="shared" si="9"/>
        <v>3364.3639999999996</v>
      </c>
      <c r="S22" s="134">
        <f t="shared" ref="S22:W22" si="10">(S20)-S10</f>
        <v>3364.3639999999996</v>
      </c>
      <c r="T22" s="134">
        <f t="shared" si="10"/>
        <v>3364.3639999999996</v>
      </c>
      <c r="U22" s="134">
        <f t="shared" si="10"/>
        <v>3364.3639999999996</v>
      </c>
      <c r="V22" s="134">
        <f t="shared" si="10"/>
        <v>3364.3639999999996</v>
      </c>
      <c r="W22" s="134">
        <f t="shared" si="10"/>
        <v>3364.3639999999996</v>
      </c>
      <c r="X22" s="134">
        <f t="shared" ref="X22:AB22" si="11">(X20)-X10</f>
        <v>3364.3639999999996</v>
      </c>
      <c r="Y22" s="134">
        <f t="shared" si="11"/>
        <v>3364.3639999999996</v>
      </c>
      <c r="Z22" s="134">
        <f t="shared" si="11"/>
        <v>3364.3639999999996</v>
      </c>
      <c r="AA22" s="134">
        <f t="shared" si="11"/>
        <v>3364.3639999999996</v>
      </c>
      <c r="AB22" s="134">
        <f t="shared" si="11"/>
        <v>3364.3639999999996</v>
      </c>
      <c r="AC22" s="134">
        <f>(AC20)-AC10</f>
        <v>56748.100000000049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0.1147776186466217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0.26366394162178031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1.3040708921372302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2.154689342435113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20041.864761571047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76107.671734220596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>
        <f>IF(L29,L4-C4)</f>
        <v>9</v>
      </c>
      <c r="C29" s="75">
        <f>C20/C10</f>
        <v>0</v>
      </c>
      <c r="D29" s="87">
        <f>SUM($C$20:D20)/SUM($C$10:D10)</f>
        <v>0.2026927511288463</v>
      </c>
      <c r="E29" s="87">
        <f>SUM($C$20:E20)/SUM($C$10:E10)</f>
        <v>0.3716033770695516</v>
      </c>
      <c r="F29" s="87">
        <f>SUM($C$20:F20)/SUM($C$10:F10)</f>
        <v>0.51452775286553298</v>
      </c>
      <c r="G29" s="87">
        <f>SUM($C$20:G20)/SUM($C$10:G10)</f>
        <v>0.63703436069065988</v>
      </c>
      <c r="H29" s="87">
        <f>SUM($C$20:H20)/SUM($C$10:H10)</f>
        <v>0.7432067541391032</v>
      </c>
      <c r="I29" s="87">
        <f>SUM($C$20:I20)/SUM($C$10:I10)</f>
        <v>0.83610759840649118</v>
      </c>
      <c r="J29" s="87">
        <f>SUM($C$20:J20)/SUM($C$10:J10)</f>
        <v>0.9180789315835981</v>
      </c>
      <c r="K29" s="87">
        <f>SUM($C$20:K20)/SUM($C$10:K10)</f>
        <v>0.99094233885213767</v>
      </c>
      <c r="L29" s="87">
        <f>SUM($C$20:L20)/SUM($C$10:L10)</f>
        <v>1.0561359137766204</v>
      </c>
      <c r="M29" s="87">
        <f>SUM($C$20:M20)/SUM($C$10:M10)</f>
        <v>1.1148101312086549</v>
      </c>
      <c r="N29" s="87">
        <f>SUM($C$20:N20)/SUM($C$10:N10)</f>
        <v>1.1678963279328765</v>
      </c>
      <c r="O29" s="87">
        <f>SUM($C$20:O20)/SUM($C$10:O10)</f>
        <v>1.2161565067730782</v>
      </c>
      <c r="P29" s="87">
        <f>SUM($C$20:P20)/SUM($C$10:P10)</f>
        <v>1.2602201483228275</v>
      </c>
      <c r="Q29" s="87">
        <f>SUM($C$20:Q20)/SUM($C$10:Q10)</f>
        <v>1.3006118197434311</v>
      </c>
      <c r="R29" s="87">
        <f>SUM($C$20:R20)/SUM($C$10:R10)</f>
        <v>1.3377721574503862</v>
      </c>
      <c r="S29" s="87">
        <f>SUM($C$20:S20)/SUM($C$10:S10)</f>
        <v>1.3720740076414217</v>
      </c>
      <c r="T29" s="87">
        <f>SUM($C$20:T20)/SUM($C$10:T10)</f>
        <v>1.4038349800405285</v>
      </c>
      <c r="U29" s="87">
        <f>SUM($C$20:U20)/SUM($C$10:U10)</f>
        <v>1.4333273115539851</v>
      </c>
      <c r="V29" s="87">
        <f>SUM($C$20:V20)/SUM($C$10:V10)</f>
        <v>1.4607856891699618</v>
      </c>
      <c r="W29" s="87">
        <f>SUM($C$20:W20)/SUM($C$10:W10)</f>
        <v>1.4864135082782066</v>
      </c>
      <c r="X29" s="87">
        <f>SUM($C$20:X20)/SUM($C$10:X10)</f>
        <v>1.5103879197020487</v>
      </c>
      <c r="Y29" s="87">
        <f>SUM($C$20:Y20)/SUM($C$10:Y10)</f>
        <v>1.5328639304119005</v>
      </c>
      <c r="Z29" s="87">
        <f>SUM($C$20:Z20)/SUM($C$10:Z10)</f>
        <v>1.5539777586544887</v>
      </c>
      <c r="AA29" s="87">
        <f>SUM($C$20:AA20)/SUM($C$10:AA10)</f>
        <v>1.573849597000454</v>
      </c>
      <c r="AB29" s="87">
        <f>SUM($C$20:AB20)/SUM($C$10:AB10)</f>
        <v>1.5925859017266497</v>
      </c>
    </row>
    <row r="30" spans="1:30" x14ac:dyDescent="0.25">
      <c r="A30" s="96" t="s">
        <v>89</v>
      </c>
      <c r="B30" s="76">
        <f>IF(G96,G70-C70)</f>
        <v>4</v>
      </c>
      <c r="C30" s="75">
        <f>(C20+C14)/C10</f>
        <v>0</v>
      </c>
      <c r="D30" s="87">
        <f>(SUM($C$20:D20)+SUM($C$14:D14))/SUM($C$10:D10)</f>
        <v>0.32946876609374331</v>
      </c>
      <c r="E30" s="87">
        <f>(SUM($C$20:E20)+SUM($C$14:E14))/SUM($C$10:E10)</f>
        <v>0.60446433975366398</v>
      </c>
      <c r="F30" s="87">
        <f>(SUM($C$20:F20)+SUM($C$14:F14))/SUM($C$10:F10)</f>
        <v>0.83756757158560902</v>
      </c>
      <c r="G30" s="87">
        <f>(SUM($C$20:G20)+SUM($C$14:G14))/SUM($C$10:G10)</f>
        <v>1.0377650182376377</v>
      </c>
      <c r="H30" s="87">
        <f>(SUM($C$20:H20)+SUM($C$14:H14))/SUM($C$10:H10)</f>
        <v>1.2116470458643083</v>
      </c>
      <c r="I30" s="87">
        <f>(SUM($C$20:I20)+SUM($C$14:I14))/SUM($C$10:I10)</f>
        <v>1.3641566449202562</v>
      </c>
      <c r="J30" s="87">
        <f>(SUM($C$20:J20)+SUM($C$14:J14))/SUM($C$10:J10)</f>
        <v>1.4990739575034353</v>
      </c>
      <c r="K30" s="87">
        <f>(SUM($C$20:K20)+SUM($C$14:K14))/SUM($C$10:K10)</f>
        <v>1.619339295703855</v>
      </c>
      <c r="L30" s="87">
        <f>(SUM($C$20:L20)+SUM($C$14:L14))/SUM($C$10:L10)</f>
        <v>1.727274154274421</v>
      </c>
      <c r="M30" s="87">
        <f>(SUM($C$20:M20)+SUM($C$14:M14))/SUM($C$10:M10)</f>
        <v>1.8247359196139028</v>
      </c>
      <c r="N30" s="87">
        <f>(SUM($C$20:N20)+SUM($C$14:N14))/SUM($C$10:N10)</f>
        <v>1.9132283762940261</v>
      </c>
      <c r="O30" s="87">
        <f>(SUM($C$20:O20)+SUM($C$14:O14))/SUM($C$10:O10)</f>
        <v>1.9939820755511044</v>
      </c>
      <c r="P30" s="87">
        <f>(SUM($C$20:P20)+SUM($C$14:P14))/SUM($C$10:P10)</f>
        <v>2.0680137381903752</v>
      </c>
      <c r="Q30" s="87">
        <f>(SUM($C$20:Q20)+SUM($C$14:Q14))/SUM($C$10:Q10)</f>
        <v>2.1361708068685479</v>
      </c>
      <c r="R30" s="87">
        <f>(SUM($C$20:R20)+SUM($C$14:R14))/SUM($C$10:R10)</f>
        <v>2.1991653059311669</v>
      </c>
      <c r="S30" s="87">
        <f>(SUM($C$20:S20)+SUM($C$14:S14))/SUM($C$10:S10)</f>
        <v>2.257599887542495</v>
      </c>
      <c r="T30" s="87">
        <f>(SUM($C$20:T20)+SUM($C$14:T14))/SUM($C$10:T10)</f>
        <v>2.3119880898863725</v>
      </c>
      <c r="U30" s="87">
        <f>(SUM($C$20:U20)+SUM($C$14:U14))/SUM($C$10:U10)</f>
        <v>2.3627702544227054</v>
      </c>
      <c r="V30" s="87">
        <f>(SUM($C$20:V20)+SUM($C$14:V14))/SUM($C$10:V10)</f>
        <v>2.4103261500161337</v>
      </c>
      <c r="W30" s="87">
        <f>(SUM($C$20:W20)+SUM($C$14:W14))/SUM($C$10:W10)</f>
        <v>2.4549850723357216</v>
      </c>
      <c r="X30" s="87">
        <f>(SUM($C$20:X20)+SUM($C$14:X14))/SUM($C$10:X10)</f>
        <v>2.4970339886281079</v>
      </c>
      <c r="Y30" s="87">
        <f>(SUM($C$20:Y20)+SUM($C$14:Y14))/SUM($C$10:Y10)</f>
        <v>2.5367241554409961</v>
      </c>
      <c r="Z30" s="87">
        <f>(SUM($C$20:Z20)+SUM($C$14:Z14))/SUM($C$10:Z10)</f>
        <v>2.5742765332189168</v>
      </c>
      <c r="AA30" s="87">
        <f>(SUM($C$20:AA20)+SUM($C$14:AA14))/SUM($C$10:AA10)</f>
        <v>2.6098862454763316</v>
      </c>
      <c r="AB30" s="87">
        <f>(SUM($C$20:AB20)+SUM($C$14:AB14))/SUM($C$10:AB10)</f>
        <v>2.6437262736348974</v>
      </c>
    </row>
    <row r="31" spans="1:30" x14ac:dyDescent="0.25">
      <c r="J31" s="8"/>
    </row>
    <row r="34" spans="1:32" ht="26.25" x14ac:dyDescent="0.4">
      <c r="A34" s="107">
        <v>9.5000000000000001E-2</v>
      </c>
      <c r="B34" s="107" t="s">
        <v>79</v>
      </c>
    </row>
    <row r="35" spans="1:32" ht="23.25" customHeight="1" x14ac:dyDescent="0.25">
      <c r="A35" s="314" t="s">
        <v>138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6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7" t="s">
        <v>130</v>
      </c>
      <c r="B37" s="318"/>
      <c r="C37" s="224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10" t="s">
        <v>10</v>
      </c>
      <c r="B40" s="311"/>
      <c r="C40" s="240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6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136</v>
      </c>
      <c r="B42" s="226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8" t="s">
        <v>80</v>
      </c>
      <c r="B43" s="309"/>
      <c r="C43" s="94">
        <f t="shared" ref="C43:W43" si="12">SUM(C41:C42)</f>
        <v>27361</v>
      </c>
      <c r="D43" s="94">
        <f t="shared" si="12"/>
        <v>2736.1000000000004</v>
      </c>
      <c r="E43" s="94">
        <f t="shared" si="12"/>
        <v>2736.1000000000004</v>
      </c>
      <c r="F43" s="94">
        <f t="shared" si="12"/>
        <v>2736.1000000000004</v>
      </c>
      <c r="G43" s="94">
        <f t="shared" si="12"/>
        <v>2736.1000000000004</v>
      </c>
      <c r="H43" s="94">
        <f t="shared" si="12"/>
        <v>2736.1000000000004</v>
      </c>
      <c r="I43" s="94">
        <f t="shared" si="12"/>
        <v>2736.1000000000004</v>
      </c>
      <c r="J43" s="94">
        <f t="shared" si="12"/>
        <v>2736.1000000000004</v>
      </c>
      <c r="K43" s="94">
        <f t="shared" si="12"/>
        <v>2736.1000000000004</v>
      </c>
      <c r="L43" s="94">
        <f t="shared" si="12"/>
        <v>2736.1000000000004</v>
      </c>
      <c r="M43" s="94">
        <f t="shared" si="12"/>
        <v>2736.1000000000004</v>
      </c>
      <c r="N43" s="94">
        <f t="shared" si="12"/>
        <v>2736.1000000000004</v>
      </c>
      <c r="O43" s="94">
        <f t="shared" si="12"/>
        <v>2736.1000000000004</v>
      </c>
      <c r="P43" s="94">
        <f t="shared" si="12"/>
        <v>2736.1000000000004</v>
      </c>
      <c r="Q43" s="94">
        <f t="shared" si="12"/>
        <v>2736.1000000000004</v>
      </c>
      <c r="R43" s="94">
        <f t="shared" si="12"/>
        <v>2736.1000000000004</v>
      </c>
      <c r="S43" s="94">
        <f t="shared" si="12"/>
        <v>2736.1000000000004</v>
      </c>
      <c r="T43" s="94">
        <f t="shared" si="12"/>
        <v>2736.1000000000004</v>
      </c>
      <c r="U43" s="94">
        <f t="shared" si="12"/>
        <v>2736.1000000000004</v>
      </c>
      <c r="V43" s="94">
        <f t="shared" si="12"/>
        <v>2736.1000000000004</v>
      </c>
      <c r="W43" s="94">
        <f t="shared" si="12"/>
        <v>2736.1000000000004</v>
      </c>
      <c r="X43" s="94">
        <f t="shared" ref="X43:AB43" si="13">SUM(X41:X42)</f>
        <v>2736.1000000000004</v>
      </c>
      <c r="Y43" s="94">
        <f t="shared" si="13"/>
        <v>2736.1000000000004</v>
      </c>
      <c r="Z43" s="94">
        <f t="shared" si="13"/>
        <v>2736.1000000000004</v>
      </c>
      <c r="AA43" s="94">
        <f t="shared" si="13"/>
        <v>2736.1000000000004</v>
      </c>
      <c r="AB43" s="94">
        <f t="shared" si="13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10" t="s">
        <v>154</v>
      </c>
      <c r="B44" s="311"/>
      <c r="C44" s="240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170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174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8" t="s">
        <v>80</v>
      </c>
      <c r="B47" s="309"/>
      <c r="C47" s="68">
        <f t="shared" ref="C47:R47" si="14">SUM(C45:C46)</f>
        <v>0</v>
      </c>
      <c r="D47" s="68">
        <f t="shared" si="14"/>
        <v>3815.5904</v>
      </c>
      <c r="E47" s="68">
        <f t="shared" si="14"/>
        <v>3829.9801600000001</v>
      </c>
      <c r="F47" s="68">
        <f t="shared" si="14"/>
        <v>3844.729664</v>
      </c>
      <c r="G47" s="68">
        <f t="shared" si="14"/>
        <v>3859.8479056000001</v>
      </c>
      <c r="H47" s="68">
        <f t="shared" si="14"/>
        <v>3875.3441032400001</v>
      </c>
      <c r="I47" s="68">
        <f t="shared" si="14"/>
        <v>3891.2277058209997</v>
      </c>
      <c r="J47" s="68">
        <f t="shared" si="14"/>
        <v>3907.5083984665248</v>
      </c>
      <c r="K47" s="68">
        <f t="shared" si="14"/>
        <v>3924.1961084281879</v>
      </c>
      <c r="L47" s="68">
        <f t="shared" si="14"/>
        <v>3941.3010111388926</v>
      </c>
      <c r="M47" s="68">
        <f t="shared" si="14"/>
        <v>3958.8335364173645</v>
      </c>
      <c r="N47" s="68">
        <f t="shared" si="14"/>
        <v>3976.8043748277987</v>
      </c>
      <c r="O47" s="68">
        <f t="shared" si="14"/>
        <v>3995.2244841984939</v>
      </c>
      <c r="P47" s="68">
        <f t="shared" si="14"/>
        <v>4014.1050963034559</v>
      </c>
      <c r="Q47" s="68">
        <f t="shared" si="14"/>
        <v>4033.457723711042</v>
      </c>
      <c r="R47" s="68">
        <f t="shared" si="14"/>
        <v>4053.2941668038184</v>
      </c>
      <c r="S47" s="68">
        <f t="shared" ref="S47:W47" si="15">SUM(S45:S46)</f>
        <v>4073.6265209739136</v>
      </c>
      <c r="T47" s="68">
        <f t="shared" si="15"/>
        <v>4094.4671839982611</v>
      </c>
      <c r="U47" s="68">
        <f t="shared" si="15"/>
        <v>4115.828863598218</v>
      </c>
      <c r="V47" s="68">
        <f t="shared" si="15"/>
        <v>4137.7245851881735</v>
      </c>
      <c r="W47" s="68">
        <f t="shared" si="15"/>
        <v>4160.1676998178773</v>
      </c>
      <c r="X47" s="68">
        <f t="shared" ref="X47:AB47" si="16">SUM(X45:X46)</f>
        <v>4183.171892313324</v>
      </c>
      <c r="Y47" s="68">
        <f t="shared" si="16"/>
        <v>4206.7511896211572</v>
      </c>
      <c r="Z47" s="68">
        <f t="shared" si="16"/>
        <v>4230.9199693616865</v>
      </c>
      <c r="AA47" s="68">
        <f t="shared" si="16"/>
        <v>4255.6929685957284</v>
      </c>
      <c r="AB47" s="68">
        <f t="shared" si="16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10" t="s">
        <v>149</v>
      </c>
      <c r="B48" s="311"/>
      <c r="C48" s="240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6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41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41" t="s">
        <v>172</v>
      </c>
      <c r="B51" s="59"/>
      <c r="C51" s="59"/>
      <c r="D51" s="67">
        <f>Interventions!$E$13</f>
        <v>9344</v>
      </c>
      <c r="E51" s="67">
        <f>Interventions!$E$13</f>
        <v>9344</v>
      </c>
      <c r="F51" s="67">
        <f>Interventions!$E$13</f>
        <v>9344</v>
      </c>
      <c r="G51" s="67">
        <f>Interventions!$E$13</f>
        <v>9344</v>
      </c>
      <c r="H51" s="67">
        <f>Interventions!$E$13</f>
        <v>9344</v>
      </c>
      <c r="I51" s="67">
        <f>Interventions!$E$13</f>
        <v>9344</v>
      </c>
      <c r="J51" s="67">
        <f>Interventions!$E$13</f>
        <v>9344</v>
      </c>
      <c r="K51" s="67">
        <f>Interventions!$E$13</f>
        <v>9344</v>
      </c>
      <c r="L51" s="67">
        <f>Interventions!$E$13</f>
        <v>9344</v>
      </c>
      <c r="M51" s="67">
        <f>Interventions!$E$13</f>
        <v>9344</v>
      </c>
      <c r="N51" s="67">
        <f>Interventions!$E$13</f>
        <v>9344</v>
      </c>
      <c r="O51" s="67">
        <f>Interventions!$E$13</f>
        <v>9344</v>
      </c>
      <c r="P51" s="67">
        <f>Interventions!$E$13</f>
        <v>9344</v>
      </c>
      <c r="Q51" s="67">
        <f>Interventions!$E$13</f>
        <v>9344</v>
      </c>
      <c r="R51" s="67">
        <f>Interventions!$E$13</f>
        <v>9344</v>
      </c>
      <c r="S51" s="67">
        <f>Interventions!$E$13</f>
        <v>9344</v>
      </c>
      <c r="T51" s="67">
        <f>Interventions!$E$13</f>
        <v>9344</v>
      </c>
      <c r="U51" s="67">
        <f>Interventions!$E$13</f>
        <v>9344</v>
      </c>
      <c r="V51" s="67">
        <f>Interventions!$E$13</f>
        <v>9344</v>
      </c>
      <c r="W51" s="67">
        <f>Interventions!$E$13</f>
        <v>9344</v>
      </c>
      <c r="X51" s="67">
        <f>Interventions!$E$13</f>
        <v>9344</v>
      </c>
      <c r="Y51" s="67">
        <f>Interventions!$E$13</f>
        <v>9344</v>
      </c>
      <c r="Z51" s="67">
        <f>Interventions!$E$13</f>
        <v>9344</v>
      </c>
      <c r="AA51" s="67">
        <f>Interventions!$E$13</f>
        <v>9344</v>
      </c>
      <c r="AB51" s="67">
        <f>Interventions!$E$13</f>
        <v>9344</v>
      </c>
      <c r="AC51" s="66">
        <f>SUM(D51:AB51)</f>
        <v>233600</v>
      </c>
      <c r="AD51" s="3" t="s">
        <v>12</v>
      </c>
    </row>
    <row r="52" spans="1:30" x14ac:dyDescent="0.25">
      <c r="A52" s="59" t="s">
        <v>36</v>
      </c>
      <c r="B52" s="59" t="s">
        <v>36</v>
      </c>
      <c r="C52" s="59"/>
      <c r="D52" s="67">
        <f>Interventions!$E$14</f>
        <v>3243.5360000000001</v>
      </c>
      <c r="E52" s="67">
        <f>Interventions!$E$14</f>
        <v>3243.5360000000001</v>
      </c>
      <c r="F52" s="67">
        <f>Interventions!$E$14</f>
        <v>3243.5360000000001</v>
      </c>
      <c r="G52" s="67">
        <f>Interventions!$E$14</f>
        <v>3243.5360000000001</v>
      </c>
      <c r="H52" s="67">
        <f>Interventions!$E$14</f>
        <v>3243.5360000000001</v>
      </c>
      <c r="I52" s="67">
        <f>Interventions!$E$14</f>
        <v>3243.5360000000001</v>
      </c>
      <c r="J52" s="67">
        <f>Interventions!$E$14</f>
        <v>3243.5360000000001</v>
      </c>
      <c r="K52" s="67">
        <f>Interventions!$E$14</f>
        <v>3243.5360000000001</v>
      </c>
      <c r="L52" s="67">
        <f>Interventions!$E$14</f>
        <v>3243.5360000000001</v>
      </c>
      <c r="M52" s="67">
        <f>Interventions!$E$14</f>
        <v>3243.5360000000001</v>
      </c>
      <c r="N52" s="67">
        <f>Interventions!$E$14</f>
        <v>3243.5360000000001</v>
      </c>
      <c r="O52" s="67">
        <f>Interventions!$E$14</f>
        <v>3243.5360000000001</v>
      </c>
      <c r="P52" s="67">
        <f>Interventions!$E$14</f>
        <v>3243.5360000000001</v>
      </c>
      <c r="Q52" s="67">
        <f>Interventions!$E$14</f>
        <v>3243.5360000000001</v>
      </c>
      <c r="R52" s="67">
        <f>Interventions!$E$14</f>
        <v>3243.5360000000001</v>
      </c>
      <c r="S52" s="67">
        <f>Interventions!$E$14</f>
        <v>3243.5360000000001</v>
      </c>
      <c r="T52" s="67">
        <f>Interventions!$E$14</f>
        <v>3243.5360000000001</v>
      </c>
      <c r="U52" s="67">
        <f>Interventions!$E$14</f>
        <v>3243.5360000000001</v>
      </c>
      <c r="V52" s="67">
        <f>Interventions!$E$14</f>
        <v>3243.5360000000001</v>
      </c>
      <c r="W52" s="67">
        <f>Interventions!$E$14</f>
        <v>3243.5360000000001</v>
      </c>
      <c r="X52" s="67">
        <f>Interventions!$E$14</f>
        <v>3243.5360000000001</v>
      </c>
      <c r="Y52" s="67">
        <f>Interventions!$E$14</f>
        <v>3243.5360000000001</v>
      </c>
      <c r="Z52" s="67">
        <f>Interventions!$E$14</f>
        <v>3243.5360000000001</v>
      </c>
      <c r="AA52" s="67">
        <f>Interventions!$E$14</f>
        <v>3243.5360000000001</v>
      </c>
      <c r="AB52" s="67">
        <f>Interventions!$E$14</f>
        <v>3243.5360000000001</v>
      </c>
      <c r="AC52" s="66">
        <f>SUM(D52:AB52)</f>
        <v>81088.399999999965</v>
      </c>
      <c r="AD52" s="3" t="s">
        <v>12</v>
      </c>
    </row>
    <row r="53" spans="1:30" x14ac:dyDescent="0.25">
      <c r="A53" s="308" t="s">
        <v>80</v>
      </c>
      <c r="B53" s="309"/>
      <c r="C53" s="81">
        <f>SUM(C49:C49)</f>
        <v>0</v>
      </c>
      <c r="D53" s="81">
        <f>D51-D52</f>
        <v>6100.4639999999999</v>
      </c>
      <c r="E53" s="81">
        <f t="shared" ref="E53" si="17">E51-E52</f>
        <v>6100.4639999999999</v>
      </c>
      <c r="F53" s="81">
        <f t="shared" ref="F53" si="18">F51-F52</f>
        <v>6100.4639999999999</v>
      </c>
      <c r="G53" s="81">
        <f t="shared" ref="G53" si="19">G51-G52</f>
        <v>6100.4639999999999</v>
      </c>
      <c r="H53" s="81">
        <f t="shared" ref="H53" si="20">H51-H52</f>
        <v>6100.4639999999999</v>
      </c>
      <c r="I53" s="81">
        <f t="shared" ref="I53" si="21">I51-I52</f>
        <v>6100.4639999999999</v>
      </c>
      <c r="J53" s="81">
        <f t="shared" ref="J53" si="22">J51-J52</f>
        <v>6100.4639999999999</v>
      </c>
      <c r="K53" s="81">
        <f t="shared" ref="K53" si="23">K51-K52</f>
        <v>6100.4639999999999</v>
      </c>
      <c r="L53" s="81">
        <f t="shared" ref="L53" si="24">L51-L52</f>
        <v>6100.4639999999999</v>
      </c>
      <c r="M53" s="81">
        <f t="shared" ref="M53" si="25">M51-M52</f>
        <v>6100.4639999999999</v>
      </c>
      <c r="N53" s="81">
        <f t="shared" ref="N53" si="26">N51-N52</f>
        <v>6100.4639999999999</v>
      </c>
      <c r="O53" s="81">
        <f t="shared" ref="O53" si="27">O51-O52</f>
        <v>6100.4639999999999</v>
      </c>
      <c r="P53" s="81">
        <f t="shared" ref="P53" si="28">P51-P52</f>
        <v>6100.4639999999999</v>
      </c>
      <c r="Q53" s="81">
        <f t="shared" ref="Q53" si="29">Q51-Q52</f>
        <v>6100.4639999999999</v>
      </c>
      <c r="R53" s="81">
        <f t="shared" ref="R53" si="30">R51-R52</f>
        <v>6100.4639999999999</v>
      </c>
      <c r="S53" s="81">
        <f t="shared" ref="S53" si="31">S51-S52</f>
        <v>6100.4639999999999</v>
      </c>
      <c r="T53" s="81">
        <f t="shared" ref="T53" si="32">T51-T52</f>
        <v>6100.4639999999999</v>
      </c>
      <c r="U53" s="81">
        <f t="shared" ref="U53" si="33">U51-U52</f>
        <v>6100.4639999999999</v>
      </c>
      <c r="V53" s="81">
        <f t="shared" ref="V53" si="34">V51-V52</f>
        <v>6100.4639999999999</v>
      </c>
      <c r="W53" s="81">
        <f t="shared" ref="W53" si="35">W51-W52</f>
        <v>6100.4639999999999</v>
      </c>
      <c r="X53" s="81">
        <f t="shared" ref="X53" si="36">X51-X52</f>
        <v>6100.4639999999999</v>
      </c>
      <c r="Y53" s="81">
        <f t="shared" ref="Y53" si="37">Y51-Y52</f>
        <v>6100.4639999999999</v>
      </c>
      <c r="Z53" s="81">
        <f t="shared" ref="Z53" si="38">Z51-Z52</f>
        <v>6100.4639999999999</v>
      </c>
      <c r="AA53" s="81">
        <f t="shared" ref="AA53" si="39">AA51-AA52</f>
        <v>6100.4639999999999</v>
      </c>
      <c r="AB53" s="81">
        <f t="shared" ref="AB53" si="40">AB51-AB52</f>
        <v>6100.4639999999999</v>
      </c>
      <c r="AC53" s="81">
        <f>AC51-AC52</f>
        <v>152511.60000000003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41">(C53+C47)-C43</f>
        <v>-27361</v>
      </c>
      <c r="D54" s="134">
        <f t="shared" si="41"/>
        <v>7179.9544000000005</v>
      </c>
      <c r="E54" s="134">
        <f t="shared" si="41"/>
        <v>7194.3441599999987</v>
      </c>
      <c r="F54" s="134">
        <f t="shared" si="41"/>
        <v>7209.093664</v>
      </c>
      <c r="G54" s="134">
        <f t="shared" si="41"/>
        <v>7224.2119055999992</v>
      </c>
      <c r="H54" s="134">
        <f t="shared" si="41"/>
        <v>7239.7081032400001</v>
      </c>
      <c r="I54" s="134">
        <f t="shared" si="41"/>
        <v>7255.5917058209998</v>
      </c>
      <c r="J54" s="134">
        <f t="shared" si="41"/>
        <v>7271.8723984665248</v>
      </c>
      <c r="K54" s="134">
        <f t="shared" si="41"/>
        <v>7288.560108428188</v>
      </c>
      <c r="L54" s="134">
        <f t="shared" si="41"/>
        <v>7305.6650111388917</v>
      </c>
      <c r="M54" s="134">
        <f t="shared" si="41"/>
        <v>7323.197536417365</v>
      </c>
      <c r="N54" s="134">
        <f t="shared" si="41"/>
        <v>7341.1683748277992</v>
      </c>
      <c r="O54" s="134">
        <f t="shared" si="41"/>
        <v>7359.5884841984935</v>
      </c>
      <c r="P54" s="134">
        <f t="shared" si="41"/>
        <v>7378.4690963034554</v>
      </c>
      <c r="Q54" s="134">
        <f t="shared" si="41"/>
        <v>7397.8217237110421</v>
      </c>
      <c r="R54" s="134">
        <f t="shared" si="41"/>
        <v>7417.6581668038179</v>
      </c>
      <c r="S54" s="134">
        <f t="shared" ref="S54:W54" si="42">(S53+S47)-S43</f>
        <v>7437.9905209739136</v>
      </c>
      <c r="T54" s="134">
        <f t="shared" si="42"/>
        <v>7458.8311839982616</v>
      </c>
      <c r="U54" s="134">
        <f t="shared" si="42"/>
        <v>7480.1928635982167</v>
      </c>
      <c r="V54" s="134">
        <f t="shared" si="42"/>
        <v>7502.088585188174</v>
      </c>
      <c r="W54" s="134">
        <f t="shared" si="42"/>
        <v>7524.5316998178769</v>
      </c>
      <c r="X54" s="134">
        <f t="shared" ref="X54:AB54" si="43">(X53+X47)-X43</f>
        <v>7547.5358923133226</v>
      </c>
      <c r="Y54" s="134">
        <f t="shared" si="43"/>
        <v>7571.1151896211577</v>
      </c>
      <c r="Z54" s="134">
        <f t="shared" si="43"/>
        <v>7595.2839693616861</v>
      </c>
      <c r="AA54" s="134">
        <f t="shared" si="43"/>
        <v>7620.0569685957289</v>
      </c>
      <c r="AB54" s="134">
        <f t="shared" si="43"/>
        <v>7645.449292810621</v>
      </c>
      <c r="AC54" s="134">
        <f>(AC53+AC47)-AC43</f>
        <v>157408.98100523558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44">(C53)-C43</f>
        <v>-27361</v>
      </c>
      <c r="D55" s="134">
        <f t="shared" si="44"/>
        <v>3364.3639999999996</v>
      </c>
      <c r="E55" s="134">
        <f t="shared" si="44"/>
        <v>3364.3639999999996</v>
      </c>
      <c r="F55" s="134">
        <f t="shared" si="44"/>
        <v>3364.3639999999996</v>
      </c>
      <c r="G55" s="134">
        <f t="shared" si="44"/>
        <v>3364.3639999999996</v>
      </c>
      <c r="H55" s="134">
        <f t="shared" si="44"/>
        <v>3364.3639999999996</v>
      </c>
      <c r="I55" s="134">
        <f t="shared" si="44"/>
        <v>3364.3639999999996</v>
      </c>
      <c r="J55" s="134">
        <f t="shared" si="44"/>
        <v>3364.3639999999996</v>
      </c>
      <c r="K55" s="134">
        <f t="shared" si="44"/>
        <v>3364.3639999999996</v>
      </c>
      <c r="L55" s="134">
        <f t="shared" si="44"/>
        <v>3364.3639999999996</v>
      </c>
      <c r="M55" s="134">
        <f t="shared" si="44"/>
        <v>3364.3639999999996</v>
      </c>
      <c r="N55" s="134">
        <f t="shared" si="44"/>
        <v>3364.3639999999996</v>
      </c>
      <c r="O55" s="134">
        <f t="shared" si="44"/>
        <v>3364.3639999999996</v>
      </c>
      <c r="P55" s="134">
        <f t="shared" si="44"/>
        <v>3364.3639999999996</v>
      </c>
      <c r="Q55" s="134">
        <f t="shared" si="44"/>
        <v>3364.3639999999996</v>
      </c>
      <c r="R55" s="134">
        <f t="shared" si="44"/>
        <v>3364.3639999999996</v>
      </c>
      <c r="S55" s="134">
        <f t="shared" ref="S55:W55" si="45">(S53)-S43</f>
        <v>3364.3639999999996</v>
      </c>
      <c r="T55" s="134">
        <f t="shared" si="45"/>
        <v>3364.3639999999996</v>
      </c>
      <c r="U55" s="134">
        <f t="shared" si="45"/>
        <v>3364.3639999999996</v>
      </c>
      <c r="V55" s="134">
        <f t="shared" si="45"/>
        <v>3364.3639999999996</v>
      </c>
      <c r="W55" s="134">
        <f t="shared" si="45"/>
        <v>3364.3639999999996</v>
      </c>
      <c r="X55" s="134">
        <f t="shared" ref="X55:AB55" si="46">(X53)-X43</f>
        <v>3364.3639999999996</v>
      </c>
      <c r="Y55" s="134">
        <f t="shared" si="46"/>
        <v>3364.3639999999996</v>
      </c>
      <c r="Z55" s="134">
        <f t="shared" si="46"/>
        <v>3364.3639999999996</v>
      </c>
      <c r="AA55" s="134">
        <f t="shared" si="46"/>
        <v>3364.3639999999996</v>
      </c>
      <c r="AB55" s="134">
        <f t="shared" si="46"/>
        <v>3364.3639999999996</v>
      </c>
      <c r="AC55" s="134">
        <f>(AC53)-AC43</f>
        <v>56748.100000000049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0.1147776186466217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0.26366394162178031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1.0823065615812648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1.7820545276242972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4376.3812418905363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41583.182422841186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>
        <f>IF(L62,L37-C37)</f>
        <v>9</v>
      </c>
      <c r="C62" s="75">
        <f>C53/C43</f>
        <v>0</v>
      </c>
      <c r="D62" s="87">
        <f>SUM($C$53:D53)/SUM($C$43:D43)</f>
        <v>0.2026927511288463</v>
      </c>
      <c r="E62" s="87">
        <f>SUM($C$53:E53)/SUM($C$43:E43)</f>
        <v>0.3716033770695516</v>
      </c>
      <c r="F62" s="87">
        <f>SUM($C$53:F53)/SUM($C$43:F43)</f>
        <v>0.51452775286553298</v>
      </c>
      <c r="G62" s="87">
        <f>SUM($C$53:G53)/SUM($C$43:G43)</f>
        <v>0.63703436069065988</v>
      </c>
      <c r="H62" s="87">
        <f>SUM($C$53:H53)/SUM($C$43:H43)</f>
        <v>0.7432067541391032</v>
      </c>
      <c r="I62" s="87">
        <f>SUM($C$53:I53)/SUM($C$43:I43)</f>
        <v>0.83610759840649118</v>
      </c>
      <c r="J62" s="87">
        <f>SUM($C$53:J53)/SUM($C$43:J43)</f>
        <v>0.9180789315835981</v>
      </c>
      <c r="K62" s="87">
        <f>SUM($C$53:K53)/SUM($C$43:K43)</f>
        <v>0.99094233885213767</v>
      </c>
      <c r="L62" s="87">
        <f>SUM($C$53:L53)/SUM($C$43:L43)</f>
        <v>1.0561359137766204</v>
      </c>
      <c r="M62" s="87">
        <f>SUM($C$53:M53)/SUM($C$43:M43)</f>
        <v>1.1148101312086549</v>
      </c>
      <c r="N62" s="87">
        <f>SUM($C$53:N53)/SUM($C$43:N43)</f>
        <v>1.1678963279328765</v>
      </c>
      <c r="O62" s="87">
        <f>SUM($C$53:O53)/SUM($C$43:O43)</f>
        <v>1.2161565067730782</v>
      </c>
      <c r="P62" s="87">
        <f>SUM($C$53:P53)/SUM($C$43:P43)</f>
        <v>1.2602201483228275</v>
      </c>
      <c r="Q62" s="87">
        <f>SUM($C$53:Q53)/SUM($C$43:Q43)</f>
        <v>1.3006118197434311</v>
      </c>
      <c r="R62" s="87">
        <f>SUM($C$53:R53)/SUM($C$43:R43)</f>
        <v>1.3377721574503862</v>
      </c>
      <c r="S62" s="87">
        <f>SUM($C$53:S53)/SUM($C$43:S43)</f>
        <v>1.3720740076414217</v>
      </c>
      <c r="T62" s="87">
        <f>SUM($C$53:T53)/SUM($C$43:T43)</f>
        <v>1.4038349800405285</v>
      </c>
      <c r="U62" s="87">
        <f>SUM($C$53:U53)/SUM($C$43:U43)</f>
        <v>1.4333273115539851</v>
      </c>
      <c r="V62" s="87">
        <f>SUM($C$53:V53)/SUM($C$43:V43)</f>
        <v>1.4607856891699618</v>
      </c>
      <c r="W62" s="87">
        <f>SUM($C$53:W53)/SUM($C$43:W43)</f>
        <v>1.4864135082782066</v>
      </c>
      <c r="X62" s="87">
        <f>SUM($C$53:X53)/SUM($C$43:X43)</f>
        <v>1.5103879197020487</v>
      </c>
      <c r="Y62" s="87">
        <f>SUM($C$53:Y53)/SUM($C$43:Y43)</f>
        <v>1.5328639304119005</v>
      </c>
      <c r="Z62" s="87">
        <f>SUM($C$53:Z53)/SUM($C$43:Z43)</f>
        <v>1.5539777586544887</v>
      </c>
      <c r="AA62" s="87">
        <f>SUM($C$53:AA53)/SUM($C$43:AA43)</f>
        <v>1.573849597000454</v>
      </c>
      <c r="AB62" s="87">
        <f>SUM($C$53:AB53)/SUM($C$43:AB43)</f>
        <v>1.5925859017266497</v>
      </c>
    </row>
    <row r="63" spans="1:30" x14ac:dyDescent="0.25">
      <c r="A63" s="96" t="s">
        <v>89</v>
      </c>
      <c r="B63" s="76">
        <f>IF(G129,G103-C103)</f>
        <v>4</v>
      </c>
      <c r="C63" s="75">
        <f>(C53+C47)/C43</f>
        <v>0</v>
      </c>
      <c r="D63" s="87">
        <f>(SUM($C$53:D53)+SUM($C$47:D47))/SUM($C$43:D43)</f>
        <v>0.32946876609374331</v>
      </c>
      <c r="E63" s="87">
        <f>(SUM($C$53:E53)+SUM($C$47:E47))/SUM($C$43:E43)</f>
        <v>0.60446433975366398</v>
      </c>
      <c r="F63" s="87">
        <f>(SUM($C$53:F53)+SUM($C$47:F47))/SUM($C$43:F43)</f>
        <v>0.83756757158560902</v>
      </c>
      <c r="G63" s="87">
        <f>(SUM($C$53:G53)+SUM($C$47:G47))/SUM($C$43:G43)</f>
        <v>1.0377650182376377</v>
      </c>
      <c r="H63" s="87">
        <f>(SUM($C$53:H53)+SUM($C$47:H47))/SUM($C$43:H43)</f>
        <v>1.2116470458643083</v>
      </c>
      <c r="I63" s="87">
        <f>(SUM($C$53:I53)+SUM($C$47:I47))/SUM($C$43:I43)</f>
        <v>1.3641566449202562</v>
      </c>
      <c r="J63" s="87">
        <f>(SUM($C$53:J53)+SUM($C$47:J47))/SUM($C$43:J43)</f>
        <v>1.4990739575034353</v>
      </c>
      <c r="K63" s="87">
        <f>(SUM($C$53:K53)+SUM($C$47:K47))/SUM($C$43:K43)</f>
        <v>1.619339295703855</v>
      </c>
      <c r="L63" s="87">
        <f>(SUM($C$53:L53)+SUM($C$47:L47))/SUM($C$43:L43)</f>
        <v>1.727274154274421</v>
      </c>
      <c r="M63" s="87">
        <f>(SUM($C$53:M53)+SUM($C$47:M47))/SUM($C$43:M43)</f>
        <v>1.8247359196139028</v>
      </c>
      <c r="N63" s="87">
        <f>(SUM($C$53:N53)+SUM($C$47:N47))/SUM($C$43:N43)</f>
        <v>1.9132283762940261</v>
      </c>
      <c r="O63" s="87">
        <f>(SUM($C$53:O53)+SUM($C$47:O47))/SUM($C$43:O43)</f>
        <v>1.9939820755511044</v>
      </c>
      <c r="P63" s="87">
        <f>(SUM($C$53:P53)+SUM($C$47:P47))/SUM($C$43:P43)</f>
        <v>2.0680137381903752</v>
      </c>
      <c r="Q63" s="87">
        <f>(SUM($C$53:Q53)+SUM($C$47:Q47))/SUM($C$43:Q43)</f>
        <v>2.1361708068685479</v>
      </c>
      <c r="R63" s="87">
        <f>(SUM($C$53:R53)+SUM($C$47:R47))/SUM($C$43:R43)</f>
        <v>2.1991653059311669</v>
      </c>
      <c r="S63" s="87">
        <f>(SUM($C$53:S53)+SUM($C$47:S47))/SUM($C$43:S43)</f>
        <v>2.257599887542495</v>
      </c>
      <c r="T63" s="87">
        <f>(SUM($C$53:T53)+SUM($C$47:T47))/SUM($C$43:T43)</f>
        <v>2.3119880898863725</v>
      </c>
      <c r="U63" s="87">
        <f>(SUM($C$53:U53)+SUM($C$47:U47))/SUM($C$43:U43)</f>
        <v>2.3627702544227054</v>
      </c>
      <c r="V63" s="87">
        <f>(SUM($C$53:V53)+SUM($C$47:V47))/SUM($C$43:V43)</f>
        <v>2.4103261500161337</v>
      </c>
      <c r="W63" s="87">
        <f>(SUM($C$53:W53)+SUM($C$47:W47))/SUM($C$43:W43)</f>
        <v>2.4549850723357216</v>
      </c>
      <c r="X63" s="87">
        <f>(SUM($C$53:X53)+SUM($C$47:X47))/SUM($C$43:X43)</f>
        <v>2.4970339886281079</v>
      </c>
      <c r="Y63" s="87">
        <f>(SUM($C$53:Y53)+SUM($C$47:Y47))/SUM($C$43:Y43)</f>
        <v>2.5367241554409961</v>
      </c>
      <c r="Z63" s="87">
        <f>(SUM($C$53:Z53)+SUM($C$47:Z47))/SUM($C$43:Z43)</f>
        <v>2.5742765332189168</v>
      </c>
      <c r="AA63" s="87">
        <f>(SUM($C$53:AA53)+SUM($C$47:AA47))/SUM($C$43:AA43)</f>
        <v>2.6098862454763316</v>
      </c>
      <c r="AB63" s="87">
        <f>(SUM($C$53:AB53)+SUM($C$47:AB47))/SUM($C$43:AB43)</f>
        <v>2.6437262736348974</v>
      </c>
    </row>
    <row r="67" spans="1:32" ht="26.25" x14ac:dyDescent="0.4">
      <c r="A67" s="107">
        <v>0.04</v>
      </c>
      <c r="B67" s="107" t="s">
        <v>79</v>
      </c>
    </row>
    <row r="68" spans="1:32" ht="23.25" customHeight="1" x14ac:dyDescent="0.25">
      <c r="A68" s="314" t="s">
        <v>139</v>
      </c>
      <c r="B68" s="315"/>
      <c r="C68" s="315"/>
      <c r="D68" s="315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5"/>
      <c r="Q68" s="315"/>
      <c r="R68" s="315"/>
      <c r="S68" s="315"/>
      <c r="T68" s="315"/>
      <c r="U68" s="315"/>
      <c r="V68" s="315"/>
      <c r="W68" s="315"/>
      <c r="X68" s="315"/>
      <c r="Y68" s="315"/>
      <c r="Z68" s="315"/>
      <c r="AA68" s="315"/>
      <c r="AB68" s="315"/>
      <c r="AC68" s="315"/>
      <c r="AD68" s="316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7" t="s">
        <v>130</v>
      </c>
      <c r="B70" s="318"/>
      <c r="C70" s="224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10" t="s">
        <v>10</v>
      </c>
      <c r="B73" s="311"/>
      <c r="C73" s="225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6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136</v>
      </c>
      <c r="B75" s="226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8" t="s">
        <v>80</v>
      </c>
      <c r="B76" s="309"/>
      <c r="C76" s="94">
        <f t="shared" ref="C76:W76" si="47">SUM(C74:C75)</f>
        <v>27361</v>
      </c>
      <c r="D76" s="94">
        <f t="shared" si="47"/>
        <v>2736.1000000000004</v>
      </c>
      <c r="E76" s="94">
        <f t="shared" si="47"/>
        <v>2736.1000000000004</v>
      </c>
      <c r="F76" s="94">
        <f t="shared" si="47"/>
        <v>2736.1000000000004</v>
      </c>
      <c r="G76" s="94">
        <f t="shared" si="47"/>
        <v>2736.1000000000004</v>
      </c>
      <c r="H76" s="94">
        <f t="shared" si="47"/>
        <v>2736.1000000000004</v>
      </c>
      <c r="I76" s="94">
        <f t="shared" si="47"/>
        <v>2736.1000000000004</v>
      </c>
      <c r="J76" s="94">
        <f t="shared" si="47"/>
        <v>2736.1000000000004</v>
      </c>
      <c r="K76" s="94">
        <f t="shared" si="47"/>
        <v>2736.1000000000004</v>
      </c>
      <c r="L76" s="94">
        <f t="shared" si="47"/>
        <v>2736.1000000000004</v>
      </c>
      <c r="M76" s="94">
        <f t="shared" si="47"/>
        <v>2736.1000000000004</v>
      </c>
      <c r="N76" s="94">
        <f t="shared" si="47"/>
        <v>2736.1000000000004</v>
      </c>
      <c r="O76" s="94">
        <f t="shared" si="47"/>
        <v>2736.1000000000004</v>
      </c>
      <c r="P76" s="94">
        <f t="shared" si="47"/>
        <v>2736.1000000000004</v>
      </c>
      <c r="Q76" s="94">
        <f t="shared" si="47"/>
        <v>2736.1000000000004</v>
      </c>
      <c r="R76" s="94">
        <f t="shared" si="47"/>
        <v>2736.1000000000004</v>
      </c>
      <c r="S76" s="94">
        <f t="shared" si="47"/>
        <v>2736.1000000000004</v>
      </c>
      <c r="T76" s="94">
        <f t="shared" si="47"/>
        <v>2736.1000000000004</v>
      </c>
      <c r="U76" s="94">
        <f t="shared" si="47"/>
        <v>2736.1000000000004</v>
      </c>
      <c r="V76" s="94">
        <f t="shared" si="47"/>
        <v>2736.1000000000004</v>
      </c>
      <c r="W76" s="94">
        <f t="shared" si="47"/>
        <v>2736.1000000000004</v>
      </c>
      <c r="X76" s="94">
        <f t="shared" ref="X76:AB76" si="48">SUM(X74:X75)</f>
        <v>2736.1000000000004</v>
      </c>
      <c r="Y76" s="94">
        <f t="shared" si="48"/>
        <v>2736.1000000000004</v>
      </c>
      <c r="Z76" s="94">
        <f t="shared" si="48"/>
        <v>2736.1000000000004</v>
      </c>
      <c r="AA76" s="94">
        <f t="shared" si="48"/>
        <v>2736.1000000000004</v>
      </c>
      <c r="AB76" s="94">
        <f t="shared" si="48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10" t="s">
        <v>154</v>
      </c>
      <c r="B77" s="311"/>
      <c r="C77" s="240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170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174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8" t="s">
        <v>80</v>
      </c>
      <c r="B80" s="309"/>
      <c r="C80" s="68">
        <f t="shared" ref="C80:R80" si="49">SUM(C78:C79)</f>
        <v>0</v>
      </c>
      <c r="D80" s="68">
        <f t="shared" si="49"/>
        <v>3815.5904</v>
      </c>
      <c r="E80" s="68">
        <f t="shared" si="49"/>
        <v>3829.9801600000001</v>
      </c>
      <c r="F80" s="68">
        <f t="shared" si="49"/>
        <v>3844.729664</v>
      </c>
      <c r="G80" s="68">
        <f t="shared" si="49"/>
        <v>3859.8479056000001</v>
      </c>
      <c r="H80" s="68">
        <f t="shared" si="49"/>
        <v>3875.3441032400001</v>
      </c>
      <c r="I80" s="68">
        <f t="shared" si="49"/>
        <v>3891.2277058209997</v>
      </c>
      <c r="J80" s="68">
        <f t="shared" si="49"/>
        <v>3907.5083984665248</v>
      </c>
      <c r="K80" s="68">
        <f t="shared" si="49"/>
        <v>3924.1961084281879</v>
      </c>
      <c r="L80" s="68">
        <f t="shared" si="49"/>
        <v>3941.3010111388926</v>
      </c>
      <c r="M80" s="68">
        <f t="shared" si="49"/>
        <v>3958.8335364173645</v>
      </c>
      <c r="N80" s="68">
        <f t="shared" si="49"/>
        <v>3976.8043748277987</v>
      </c>
      <c r="O80" s="68">
        <f t="shared" si="49"/>
        <v>3995.2244841984939</v>
      </c>
      <c r="P80" s="68">
        <f t="shared" si="49"/>
        <v>4014.1050963034559</v>
      </c>
      <c r="Q80" s="68">
        <f t="shared" si="49"/>
        <v>4033.457723711042</v>
      </c>
      <c r="R80" s="68">
        <f t="shared" si="49"/>
        <v>4053.2941668038184</v>
      </c>
      <c r="S80" s="68">
        <f t="shared" ref="S80:W80" si="50">SUM(S78:S79)</f>
        <v>4073.6265209739136</v>
      </c>
      <c r="T80" s="68">
        <f t="shared" si="50"/>
        <v>4094.4671839982611</v>
      </c>
      <c r="U80" s="68">
        <f t="shared" si="50"/>
        <v>4115.828863598218</v>
      </c>
      <c r="V80" s="68">
        <f t="shared" si="50"/>
        <v>4137.7245851881735</v>
      </c>
      <c r="W80" s="68">
        <f t="shared" si="50"/>
        <v>4160.1676998178773</v>
      </c>
      <c r="X80" s="68">
        <f t="shared" ref="X80:AB80" si="51">SUM(X78:X79)</f>
        <v>4183.171892313324</v>
      </c>
      <c r="Y80" s="68">
        <f t="shared" si="51"/>
        <v>4206.7511896211572</v>
      </c>
      <c r="Z80" s="68">
        <f t="shared" si="51"/>
        <v>4230.9199693616865</v>
      </c>
      <c r="AA80" s="68">
        <f t="shared" si="51"/>
        <v>4255.6929685957284</v>
      </c>
      <c r="AB80" s="68">
        <f t="shared" si="51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10" t="s">
        <v>149</v>
      </c>
      <c r="B81" s="311"/>
      <c r="C81" s="240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6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41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41" t="s">
        <v>172</v>
      </c>
      <c r="B84" s="59"/>
      <c r="C84" s="59"/>
      <c r="D84" s="67">
        <f>Interventions!$E$13</f>
        <v>9344</v>
      </c>
      <c r="E84" s="67">
        <f>Interventions!$E$13</f>
        <v>9344</v>
      </c>
      <c r="F84" s="67">
        <f>Interventions!$E$13</f>
        <v>9344</v>
      </c>
      <c r="G84" s="67">
        <f>Interventions!$E$13</f>
        <v>9344</v>
      </c>
      <c r="H84" s="67">
        <f>Interventions!$E$13</f>
        <v>9344</v>
      </c>
      <c r="I84" s="67">
        <f>Interventions!$E$13</f>
        <v>9344</v>
      </c>
      <c r="J84" s="67">
        <f>Interventions!$E$13</f>
        <v>9344</v>
      </c>
      <c r="K84" s="67">
        <f>Interventions!$E$13</f>
        <v>9344</v>
      </c>
      <c r="L84" s="67">
        <f>Interventions!$E$13</f>
        <v>9344</v>
      </c>
      <c r="M84" s="67">
        <f>Interventions!$E$13</f>
        <v>9344</v>
      </c>
      <c r="N84" s="67">
        <f>Interventions!$E$13</f>
        <v>9344</v>
      </c>
      <c r="O84" s="67">
        <f>Interventions!$E$13</f>
        <v>9344</v>
      </c>
      <c r="P84" s="67">
        <f>Interventions!$E$13</f>
        <v>9344</v>
      </c>
      <c r="Q84" s="67">
        <f>Interventions!$E$13</f>
        <v>9344</v>
      </c>
      <c r="R84" s="67">
        <f>Interventions!$E$13</f>
        <v>9344</v>
      </c>
      <c r="S84" s="67">
        <f>Interventions!$E$13</f>
        <v>9344</v>
      </c>
      <c r="T84" s="67">
        <f>Interventions!$E$13</f>
        <v>9344</v>
      </c>
      <c r="U84" s="67">
        <f>Interventions!$E$13</f>
        <v>9344</v>
      </c>
      <c r="V84" s="67">
        <f>Interventions!$E$13</f>
        <v>9344</v>
      </c>
      <c r="W84" s="67">
        <f>Interventions!$E$13</f>
        <v>9344</v>
      </c>
      <c r="X84" s="67">
        <f>Interventions!$E$13</f>
        <v>9344</v>
      </c>
      <c r="Y84" s="67">
        <f>Interventions!$E$13</f>
        <v>9344</v>
      </c>
      <c r="Z84" s="67">
        <f>Interventions!$E$13</f>
        <v>9344</v>
      </c>
      <c r="AA84" s="67">
        <f>Interventions!$E$13</f>
        <v>9344</v>
      </c>
      <c r="AB84" s="67">
        <f>Interventions!$E$13</f>
        <v>9344</v>
      </c>
      <c r="AC84" s="66">
        <f>SUM(D84:AB84)</f>
        <v>233600</v>
      </c>
      <c r="AD84" s="3" t="s">
        <v>12</v>
      </c>
    </row>
    <row r="85" spans="1:30" x14ac:dyDescent="0.25">
      <c r="A85" s="59" t="s">
        <v>36</v>
      </c>
      <c r="B85" s="59" t="s">
        <v>36</v>
      </c>
      <c r="C85" s="59"/>
      <c r="D85" s="67">
        <f>Interventions!$E$14</f>
        <v>3243.5360000000001</v>
      </c>
      <c r="E85" s="67">
        <f>Interventions!$E$14</f>
        <v>3243.5360000000001</v>
      </c>
      <c r="F85" s="67">
        <f>Interventions!$E$14</f>
        <v>3243.5360000000001</v>
      </c>
      <c r="G85" s="67">
        <f>Interventions!$E$14</f>
        <v>3243.5360000000001</v>
      </c>
      <c r="H85" s="67">
        <f>Interventions!$E$14</f>
        <v>3243.5360000000001</v>
      </c>
      <c r="I85" s="67">
        <f>Interventions!$E$14</f>
        <v>3243.5360000000001</v>
      </c>
      <c r="J85" s="67">
        <f>Interventions!$E$14</f>
        <v>3243.5360000000001</v>
      </c>
      <c r="K85" s="67">
        <f>Interventions!$E$14</f>
        <v>3243.5360000000001</v>
      </c>
      <c r="L85" s="67">
        <f>Interventions!$E$14</f>
        <v>3243.5360000000001</v>
      </c>
      <c r="M85" s="67">
        <f>Interventions!$E$14</f>
        <v>3243.5360000000001</v>
      </c>
      <c r="N85" s="67">
        <f>Interventions!$E$14</f>
        <v>3243.5360000000001</v>
      </c>
      <c r="O85" s="67">
        <f>Interventions!$E$14</f>
        <v>3243.5360000000001</v>
      </c>
      <c r="P85" s="67">
        <f>Interventions!$E$14</f>
        <v>3243.5360000000001</v>
      </c>
      <c r="Q85" s="67">
        <f>Interventions!$E$14</f>
        <v>3243.5360000000001</v>
      </c>
      <c r="R85" s="67">
        <f>Interventions!$E$14</f>
        <v>3243.5360000000001</v>
      </c>
      <c r="S85" s="67">
        <f>Interventions!$E$14</f>
        <v>3243.5360000000001</v>
      </c>
      <c r="T85" s="67">
        <f>Interventions!$E$14</f>
        <v>3243.5360000000001</v>
      </c>
      <c r="U85" s="67">
        <f>Interventions!$E$14</f>
        <v>3243.5360000000001</v>
      </c>
      <c r="V85" s="67">
        <f>Interventions!$E$14</f>
        <v>3243.5360000000001</v>
      </c>
      <c r="W85" s="67">
        <f>Interventions!$E$14</f>
        <v>3243.5360000000001</v>
      </c>
      <c r="X85" s="67">
        <f>Interventions!$E$14</f>
        <v>3243.5360000000001</v>
      </c>
      <c r="Y85" s="67">
        <f>Interventions!$E$14</f>
        <v>3243.5360000000001</v>
      </c>
      <c r="Z85" s="67">
        <f>Interventions!$E$14</f>
        <v>3243.5360000000001</v>
      </c>
      <c r="AA85" s="67">
        <f>Interventions!$E$14</f>
        <v>3243.5360000000001</v>
      </c>
      <c r="AB85" s="67">
        <f>Interventions!$E$14</f>
        <v>3243.5360000000001</v>
      </c>
      <c r="AC85" s="66">
        <f>SUM(D85:AB85)</f>
        <v>81088.399999999965</v>
      </c>
      <c r="AD85" s="3" t="s">
        <v>12</v>
      </c>
    </row>
    <row r="86" spans="1:30" x14ac:dyDescent="0.25">
      <c r="A86" s="308" t="s">
        <v>80</v>
      </c>
      <c r="B86" s="309"/>
      <c r="C86" s="81">
        <f>SUM(C82:C82)</f>
        <v>0</v>
      </c>
      <c r="D86" s="81">
        <f>D84-D85</f>
        <v>6100.4639999999999</v>
      </c>
      <c r="E86" s="81">
        <f t="shared" ref="E86" si="52">E84-E85</f>
        <v>6100.4639999999999</v>
      </c>
      <c r="F86" s="81">
        <f t="shared" ref="F86" si="53">F84-F85</f>
        <v>6100.4639999999999</v>
      </c>
      <c r="G86" s="81">
        <f t="shared" ref="G86" si="54">G84-G85</f>
        <v>6100.4639999999999</v>
      </c>
      <c r="H86" s="81">
        <f t="shared" ref="H86" si="55">H84-H85</f>
        <v>6100.4639999999999</v>
      </c>
      <c r="I86" s="81">
        <f t="shared" ref="I86" si="56">I84-I85</f>
        <v>6100.4639999999999</v>
      </c>
      <c r="J86" s="81">
        <f t="shared" ref="J86" si="57">J84-J85</f>
        <v>6100.4639999999999</v>
      </c>
      <c r="K86" s="81">
        <f t="shared" ref="K86" si="58">K84-K85</f>
        <v>6100.4639999999999</v>
      </c>
      <c r="L86" s="81">
        <f t="shared" ref="L86" si="59">L84-L85</f>
        <v>6100.4639999999999</v>
      </c>
      <c r="M86" s="81">
        <f t="shared" ref="M86" si="60">M84-M85</f>
        <v>6100.4639999999999</v>
      </c>
      <c r="N86" s="81">
        <f t="shared" ref="N86" si="61">N84-N85</f>
        <v>6100.4639999999999</v>
      </c>
      <c r="O86" s="81">
        <f t="shared" ref="O86" si="62">O84-O85</f>
        <v>6100.4639999999999</v>
      </c>
      <c r="P86" s="81">
        <f t="shared" ref="P86" si="63">P84-P85</f>
        <v>6100.4639999999999</v>
      </c>
      <c r="Q86" s="81">
        <f t="shared" ref="Q86" si="64">Q84-Q85</f>
        <v>6100.4639999999999</v>
      </c>
      <c r="R86" s="81">
        <f t="shared" ref="R86" si="65">R84-R85</f>
        <v>6100.4639999999999</v>
      </c>
      <c r="S86" s="81">
        <f t="shared" ref="S86" si="66">S84-S85</f>
        <v>6100.4639999999999</v>
      </c>
      <c r="T86" s="81">
        <f t="shared" ref="T86" si="67">T84-T85</f>
        <v>6100.4639999999999</v>
      </c>
      <c r="U86" s="81">
        <f t="shared" ref="U86" si="68">U84-U85</f>
        <v>6100.4639999999999</v>
      </c>
      <c r="V86" s="81">
        <f t="shared" ref="V86" si="69">V84-V85</f>
        <v>6100.4639999999999</v>
      </c>
      <c r="W86" s="81">
        <f t="shared" ref="W86" si="70">W84-W85</f>
        <v>6100.4639999999999</v>
      </c>
      <c r="X86" s="81">
        <f t="shared" ref="X86" si="71">X84-X85</f>
        <v>6100.4639999999999</v>
      </c>
      <c r="Y86" s="81">
        <f t="shared" ref="Y86" si="72">Y84-Y85</f>
        <v>6100.4639999999999</v>
      </c>
      <c r="Z86" s="81">
        <f t="shared" ref="Z86" si="73">Z84-Z85</f>
        <v>6100.4639999999999</v>
      </c>
      <c r="AA86" s="81">
        <f t="shared" ref="AA86" si="74">AA84-AA85</f>
        <v>6100.4639999999999</v>
      </c>
      <c r="AB86" s="81">
        <f t="shared" ref="AB86" si="75">AB84-AB85</f>
        <v>6100.4639999999999</v>
      </c>
      <c r="AC86" s="81">
        <f>AC84-AC85</f>
        <v>152511.60000000003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76">(C86+C80)-C76</f>
        <v>-27361</v>
      </c>
      <c r="D87" s="134">
        <f t="shared" si="76"/>
        <v>7179.9544000000005</v>
      </c>
      <c r="E87" s="134">
        <f t="shared" si="76"/>
        <v>7194.3441599999987</v>
      </c>
      <c r="F87" s="134">
        <f t="shared" si="76"/>
        <v>7209.093664</v>
      </c>
      <c r="G87" s="134">
        <f t="shared" si="76"/>
        <v>7224.2119055999992</v>
      </c>
      <c r="H87" s="134">
        <f t="shared" si="76"/>
        <v>7239.7081032400001</v>
      </c>
      <c r="I87" s="134">
        <f t="shared" si="76"/>
        <v>7255.5917058209998</v>
      </c>
      <c r="J87" s="134">
        <f t="shared" si="76"/>
        <v>7271.8723984665248</v>
      </c>
      <c r="K87" s="134">
        <f t="shared" si="76"/>
        <v>7288.560108428188</v>
      </c>
      <c r="L87" s="134">
        <f t="shared" si="76"/>
        <v>7305.6650111388917</v>
      </c>
      <c r="M87" s="134">
        <f t="shared" si="76"/>
        <v>7323.197536417365</v>
      </c>
      <c r="N87" s="134">
        <f t="shared" si="76"/>
        <v>7341.1683748277992</v>
      </c>
      <c r="O87" s="134">
        <f t="shared" si="76"/>
        <v>7359.5884841984935</v>
      </c>
      <c r="P87" s="134">
        <f t="shared" si="76"/>
        <v>7378.4690963034554</v>
      </c>
      <c r="Q87" s="134">
        <f t="shared" si="76"/>
        <v>7397.8217237110421</v>
      </c>
      <c r="R87" s="134">
        <f t="shared" si="76"/>
        <v>7417.6581668038179</v>
      </c>
      <c r="S87" s="134">
        <f t="shared" ref="S87:W87" si="77">(S86+S80)-S76</f>
        <v>7437.9905209739136</v>
      </c>
      <c r="T87" s="134">
        <f t="shared" si="77"/>
        <v>7458.8311839982616</v>
      </c>
      <c r="U87" s="134">
        <f t="shared" si="77"/>
        <v>7480.1928635982167</v>
      </c>
      <c r="V87" s="134">
        <f t="shared" si="77"/>
        <v>7502.088585188174</v>
      </c>
      <c r="W87" s="134">
        <f t="shared" si="77"/>
        <v>7524.5316998178769</v>
      </c>
      <c r="X87" s="134">
        <f t="shared" ref="X87:AB87" si="78">(X86+X80)-X76</f>
        <v>7547.5358923133226</v>
      </c>
      <c r="Y87" s="134">
        <f t="shared" si="78"/>
        <v>7571.1151896211577</v>
      </c>
      <c r="Z87" s="134">
        <f t="shared" si="78"/>
        <v>7595.2839693616861</v>
      </c>
      <c r="AA87" s="134">
        <f t="shared" si="78"/>
        <v>7620.0569685957289</v>
      </c>
      <c r="AB87" s="134">
        <f t="shared" si="78"/>
        <v>7645.449292810621</v>
      </c>
      <c r="AC87" s="134">
        <f>(AC86+AC80)-AC76</f>
        <v>157408.98100523558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79">(C86)-C76</f>
        <v>-27361</v>
      </c>
      <c r="D88" s="134">
        <f t="shared" si="79"/>
        <v>3364.3639999999996</v>
      </c>
      <c r="E88" s="134">
        <f t="shared" si="79"/>
        <v>3364.3639999999996</v>
      </c>
      <c r="F88" s="134">
        <f t="shared" si="79"/>
        <v>3364.3639999999996</v>
      </c>
      <c r="G88" s="134">
        <f t="shared" si="79"/>
        <v>3364.3639999999996</v>
      </c>
      <c r="H88" s="134">
        <f t="shared" si="79"/>
        <v>3364.3639999999996</v>
      </c>
      <c r="I88" s="134">
        <f t="shared" si="79"/>
        <v>3364.3639999999996</v>
      </c>
      <c r="J88" s="134">
        <f t="shared" si="79"/>
        <v>3364.3639999999996</v>
      </c>
      <c r="K88" s="134">
        <f t="shared" si="79"/>
        <v>3364.3639999999996</v>
      </c>
      <c r="L88" s="134">
        <f t="shared" si="79"/>
        <v>3364.3639999999996</v>
      </c>
      <c r="M88" s="134">
        <f t="shared" si="79"/>
        <v>3364.3639999999996</v>
      </c>
      <c r="N88" s="134">
        <f t="shared" si="79"/>
        <v>3364.3639999999996</v>
      </c>
      <c r="O88" s="134">
        <f t="shared" si="79"/>
        <v>3364.3639999999996</v>
      </c>
      <c r="P88" s="134">
        <f t="shared" si="79"/>
        <v>3364.3639999999996</v>
      </c>
      <c r="Q88" s="134">
        <f t="shared" si="79"/>
        <v>3364.3639999999996</v>
      </c>
      <c r="R88" s="134">
        <f t="shared" si="79"/>
        <v>3364.3639999999996</v>
      </c>
      <c r="S88" s="134">
        <f t="shared" ref="S88:W88" si="80">(S86)-S76</f>
        <v>3364.3639999999996</v>
      </c>
      <c r="T88" s="134">
        <f t="shared" si="80"/>
        <v>3364.3639999999996</v>
      </c>
      <c r="U88" s="134">
        <f t="shared" si="80"/>
        <v>3364.3639999999996</v>
      </c>
      <c r="V88" s="134">
        <f t="shared" si="80"/>
        <v>3364.3639999999996</v>
      </c>
      <c r="W88" s="134">
        <f t="shared" si="80"/>
        <v>3364.3639999999996</v>
      </c>
      <c r="X88" s="134">
        <f t="shared" ref="X88:AB88" si="81">(X86)-X76</f>
        <v>3364.3639999999996</v>
      </c>
      <c r="Y88" s="134">
        <f t="shared" si="81"/>
        <v>3364.3639999999996</v>
      </c>
      <c r="Z88" s="134">
        <f t="shared" si="81"/>
        <v>3364.3639999999996</v>
      </c>
      <c r="AA88" s="134">
        <f t="shared" si="81"/>
        <v>3364.3639999999996</v>
      </c>
      <c r="AB88" s="134">
        <f t="shared" si="81"/>
        <v>3364.3639999999996</v>
      </c>
      <c r="AC88" s="134">
        <f>(AC86)-AC76</f>
        <v>56748.100000000049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0.1147776186466217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0.26366394162178031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1.3592900531134606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2.2478984650481464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25183.959043889095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87469.785379168839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>
        <f>IF(L95,L70-C70)</f>
        <v>9</v>
      </c>
      <c r="C95" s="75">
        <f>C86/C76</f>
        <v>0</v>
      </c>
      <c r="D95" s="87">
        <f>SUM($C$86:D86)/SUM($C$76:D76)</f>
        <v>0.2026927511288463</v>
      </c>
      <c r="E95" s="87">
        <f>SUM($C$86:E86)/SUM($C$76:E76)</f>
        <v>0.3716033770695516</v>
      </c>
      <c r="F95" s="87">
        <f>SUM($C$86:F86)/SUM($C$76:F76)</f>
        <v>0.51452775286553298</v>
      </c>
      <c r="G95" s="87">
        <f>SUM($C$86:G86)/SUM($C$76:G76)</f>
        <v>0.63703436069065988</v>
      </c>
      <c r="H95" s="87">
        <f>SUM($C$86:H86)/SUM($C$76:H76)</f>
        <v>0.7432067541391032</v>
      </c>
      <c r="I95" s="87">
        <f>SUM($C$86:I86)/SUM($C$76:I76)</f>
        <v>0.83610759840649118</v>
      </c>
      <c r="J95" s="87">
        <f>SUM($C$86:J86)/SUM($C$76:J76)</f>
        <v>0.9180789315835981</v>
      </c>
      <c r="K95" s="87">
        <f>SUM($C$86:K86)/SUM($C$76:K76)</f>
        <v>0.99094233885213767</v>
      </c>
      <c r="L95" s="87">
        <f>SUM($C$86:L86)/SUM($C$76:L76)</f>
        <v>1.0561359137766204</v>
      </c>
      <c r="M95" s="87">
        <f>SUM($C$86:M86)/SUM($C$76:M76)</f>
        <v>1.1148101312086549</v>
      </c>
      <c r="N95" s="87">
        <f>SUM($C$86:N86)/SUM($C$76:N76)</f>
        <v>1.1678963279328765</v>
      </c>
      <c r="O95" s="87">
        <f>SUM($C$86:O86)/SUM($C$76:O76)</f>
        <v>1.2161565067730782</v>
      </c>
      <c r="P95" s="87">
        <f>SUM($C$86:P86)/SUM($C$76:P76)</f>
        <v>1.2602201483228275</v>
      </c>
      <c r="Q95" s="87">
        <f>SUM($C$86:Q86)/SUM($C$76:Q76)</f>
        <v>1.3006118197434311</v>
      </c>
      <c r="R95" s="87">
        <f>SUM($C$86:R86)/SUM($C$76:R76)</f>
        <v>1.3377721574503862</v>
      </c>
      <c r="S95" s="87">
        <f>SUM($C$86:S86)/SUM($C$76:S76)</f>
        <v>1.3720740076414217</v>
      </c>
      <c r="T95" s="87">
        <f>SUM($C$86:T86)/SUM($C$76:T76)</f>
        <v>1.4038349800405285</v>
      </c>
      <c r="U95" s="87">
        <f>SUM($C$86:U86)/SUM($C$76:U76)</f>
        <v>1.4333273115539851</v>
      </c>
      <c r="V95" s="87">
        <f>SUM($C$86:V86)/SUM($C$76:V76)</f>
        <v>1.4607856891699618</v>
      </c>
      <c r="W95" s="87">
        <f>SUM($C$86:W86)/SUM($C$76:W76)</f>
        <v>1.4864135082782066</v>
      </c>
      <c r="X95" s="87">
        <f>SUM($C$86:X86)/SUM($C$76:X76)</f>
        <v>1.5103879197020487</v>
      </c>
      <c r="Y95" s="87">
        <f>SUM($C$86:Y86)/SUM($C$76:Y76)</f>
        <v>1.5328639304119005</v>
      </c>
      <c r="Z95" s="87">
        <f>SUM($C$86:Z86)/SUM($C$76:Z76)</f>
        <v>1.5539777586544887</v>
      </c>
      <c r="AA95" s="87">
        <f>SUM($C$86:AA86)/SUM($C$76:AA76)</f>
        <v>1.573849597000454</v>
      </c>
      <c r="AB95" s="87">
        <f>SUM($C$86:AB86)/SUM($C$76:AB76)</f>
        <v>1.5925859017266497</v>
      </c>
    </row>
    <row r="96" spans="1:30" x14ac:dyDescent="0.25">
      <c r="A96" s="96" t="s">
        <v>89</v>
      </c>
      <c r="B96" s="76">
        <f>IF(G96,G70-C70)</f>
        <v>4</v>
      </c>
      <c r="C96" s="75">
        <f>(C86+C80)/C76</f>
        <v>0</v>
      </c>
      <c r="D96" s="87">
        <f>(SUM($C$86:D86)+SUM($C$80:D80))/SUM($C$76:D76)</f>
        <v>0.32946876609374331</v>
      </c>
      <c r="E96" s="87">
        <f>(SUM($C$86:E86)+SUM($C$80:E80))/SUM($C$76:E76)</f>
        <v>0.60446433975366398</v>
      </c>
      <c r="F96" s="87">
        <f>(SUM($C$86:F86)+SUM($C$80:F80))/SUM($C$76:F76)</f>
        <v>0.83756757158560902</v>
      </c>
      <c r="G96" s="87">
        <f>(SUM($C$86:G86)+SUM($C$80:G80))/SUM($C$76:G76)</f>
        <v>1.0377650182376377</v>
      </c>
      <c r="H96" s="87">
        <f>(SUM($C$86:H86)+SUM($C$80:H80))/SUM($C$76:H76)</f>
        <v>1.2116470458643083</v>
      </c>
      <c r="I96" s="87">
        <f>(SUM($C$86:I86)+SUM($C$80:I80))/SUM($C$76:I76)</f>
        <v>1.3641566449202562</v>
      </c>
      <c r="J96" s="87">
        <f>(SUM($C$86:J86)+SUM($C$80:J80))/SUM($C$76:J76)</f>
        <v>1.4990739575034353</v>
      </c>
      <c r="K96" s="87">
        <f>(SUM($C$86:K86)+SUM($C$80:K80))/SUM($C$76:K76)</f>
        <v>1.619339295703855</v>
      </c>
      <c r="L96" s="87">
        <f>(SUM($C$86:L86)+SUM($C$80:L80))/SUM($C$76:L76)</f>
        <v>1.727274154274421</v>
      </c>
      <c r="M96" s="87">
        <f>(SUM($C$86:M86)+SUM($C$80:M80))/SUM($C$76:M76)</f>
        <v>1.8247359196139028</v>
      </c>
      <c r="N96" s="87">
        <f>(SUM($C$86:N86)+SUM($C$80:N80))/SUM($C$76:N76)</f>
        <v>1.9132283762940261</v>
      </c>
      <c r="O96" s="87">
        <f>(SUM($C$86:O86)+SUM($C$80:O80))/SUM($C$76:O76)</f>
        <v>1.9939820755511044</v>
      </c>
      <c r="P96" s="87">
        <f>(SUM($C$86:P86)+SUM($C$80:P80))/SUM($C$76:P76)</f>
        <v>2.0680137381903752</v>
      </c>
      <c r="Q96" s="87">
        <f>(SUM($C$86:Q86)+SUM($C$80:Q80))/SUM($C$76:Q76)</f>
        <v>2.1361708068685479</v>
      </c>
      <c r="R96" s="87">
        <f>(SUM($C$86:R86)+SUM($C$80:R80))/SUM($C$76:R76)</f>
        <v>2.1991653059311669</v>
      </c>
      <c r="S96" s="87">
        <f>(SUM($C$86:S86)+SUM($C$80:S80))/SUM($C$76:S76)</f>
        <v>2.257599887542495</v>
      </c>
      <c r="T96" s="87">
        <f>(SUM($C$86:T86)+SUM($C$80:T80))/SUM($C$76:T76)</f>
        <v>2.3119880898863725</v>
      </c>
      <c r="U96" s="87">
        <f>(SUM($C$86:U86)+SUM($C$80:U80))/SUM($C$76:U76)</f>
        <v>2.3627702544227054</v>
      </c>
      <c r="V96" s="87">
        <f>(SUM($C$86:V86)+SUM($C$80:V80))/SUM($C$76:V76)</f>
        <v>2.4103261500161337</v>
      </c>
      <c r="W96" s="87">
        <f>(SUM($C$86:W86)+SUM($C$80:W80))/SUM($C$76:W76)</f>
        <v>2.4549850723357216</v>
      </c>
      <c r="X96" s="87">
        <f>(SUM($C$86:X86)+SUM($C$80:X80))/SUM($C$76:X76)</f>
        <v>2.4970339886281079</v>
      </c>
      <c r="Y96" s="87">
        <f>(SUM($C$86:Y86)+SUM($C$80:Y80))/SUM($C$76:Y76)</f>
        <v>2.5367241554409961</v>
      </c>
      <c r="Z96" s="87">
        <f>(SUM($C$86:Z86)+SUM($C$80:Z80))/SUM($C$76:Z76)</f>
        <v>2.5742765332189168</v>
      </c>
      <c r="AA96" s="87">
        <f>(SUM($C$86:AA86)+SUM($C$80:AA80))/SUM($C$76:AA76)</f>
        <v>2.6098862454763316</v>
      </c>
      <c r="AB96" s="87">
        <f>(SUM($C$86:AB86)+SUM($C$80:AB80))/SUM($C$76:AB76)</f>
        <v>2.6437262736348974</v>
      </c>
    </row>
    <row r="100" spans="1:32" ht="26.25" x14ac:dyDescent="0.4">
      <c r="A100" s="107">
        <v>0.04</v>
      </c>
      <c r="B100" s="107" t="s">
        <v>79</v>
      </c>
    </row>
    <row r="101" spans="1:32" ht="23.25" customHeight="1" x14ac:dyDescent="0.25">
      <c r="A101" s="314" t="s">
        <v>140</v>
      </c>
      <c r="B101" s="315"/>
      <c r="C101" s="315"/>
      <c r="D101" s="315"/>
      <c r="E101" s="315"/>
      <c r="F101" s="315"/>
      <c r="G101" s="315"/>
      <c r="H101" s="315"/>
      <c r="I101" s="315"/>
      <c r="J101" s="315"/>
      <c r="K101" s="315"/>
      <c r="L101" s="315"/>
      <c r="M101" s="315"/>
      <c r="N101" s="315"/>
      <c r="O101" s="315"/>
      <c r="P101" s="315"/>
      <c r="Q101" s="315"/>
      <c r="R101" s="315"/>
      <c r="S101" s="315"/>
      <c r="T101" s="315"/>
      <c r="U101" s="315"/>
      <c r="V101" s="315"/>
      <c r="W101" s="315"/>
      <c r="X101" s="315"/>
      <c r="Y101" s="315"/>
      <c r="Z101" s="315"/>
      <c r="AA101" s="315"/>
      <c r="AB101" s="315"/>
      <c r="AC101" s="315"/>
      <c r="AD101" s="316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7" t="s">
        <v>130</v>
      </c>
      <c r="B103" s="318"/>
      <c r="C103" s="224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10" t="s">
        <v>10</v>
      </c>
      <c r="B106" s="311"/>
      <c r="C106" s="225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6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136</v>
      </c>
      <c r="B108" s="226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8" t="s">
        <v>80</v>
      </c>
      <c r="B109" s="309"/>
      <c r="C109" s="94">
        <f t="shared" ref="C109:W109" si="82">SUM(C107:C108)</f>
        <v>27361</v>
      </c>
      <c r="D109" s="94">
        <f t="shared" si="82"/>
        <v>2736.1000000000004</v>
      </c>
      <c r="E109" s="94">
        <f t="shared" si="82"/>
        <v>2736.1000000000004</v>
      </c>
      <c r="F109" s="94">
        <f t="shared" si="82"/>
        <v>2736.1000000000004</v>
      </c>
      <c r="G109" s="94">
        <f t="shared" si="82"/>
        <v>2736.1000000000004</v>
      </c>
      <c r="H109" s="94">
        <f t="shared" si="82"/>
        <v>2736.1000000000004</v>
      </c>
      <c r="I109" s="94">
        <f t="shared" si="82"/>
        <v>2736.1000000000004</v>
      </c>
      <c r="J109" s="94">
        <f t="shared" si="82"/>
        <v>2736.1000000000004</v>
      </c>
      <c r="K109" s="94">
        <f t="shared" si="82"/>
        <v>2736.1000000000004</v>
      </c>
      <c r="L109" s="94">
        <f t="shared" si="82"/>
        <v>2736.1000000000004</v>
      </c>
      <c r="M109" s="94">
        <f t="shared" si="82"/>
        <v>2736.1000000000004</v>
      </c>
      <c r="N109" s="94">
        <f t="shared" si="82"/>
        <v>2736.1000000000004</v>
      </c>
      <c r="O109" s="94">
        <f t="shared" si="82"/>
        <v>2736.1000000000004</v>
      </c>
      <c r="P109" s="94">
        <f t="shared" si="82"/>
        <v>2736.1000000000004</v>
      </c>
      <c r="Q109" s="94">
        <f t="shared" si="82"/>
        <v>2736.1000000000004</v>
      </c>
      <c r="R109" s="94">
        <f t="shared" si="82"/>
        <v>2736.1000000000004</v>
      </c>
      <c r="S109" s="94">
        <f t="shared" si="82"/>
        <v>2736.1000000000004</v>
      </c>
      <c r="T109" s="94">
        <f t="shared" si="82"/>
        <v>2736.1000000000004</v>
      </c>
      <c r="U109" s="94">
        <f t="shared" si="82"/>
        <v>2736.1000000000004</v>
      </c>
      <c r="V109" s="94">
        <f t="shared" si="82"/>
        <v>2736.1000000000004</v>
      </c>
      <c r="W109" s="94">
        <f t="shared" si="82"/>
        <v>2736.1000000000004</v>
      </c>
      <c r="X109" s="94">
        <f t="shared" ref="X109:AB109" si="83">SUM(X107:X108)</f>
        <v>2736.1000000000004</v>
      </c>
      <c r="Y109" s="94">
        <f t="shared" si="83"/>
        <v>2736.1000000000004</v>
      </c>
      <c r="Z109" s="94">
        <f t="shared" si="83"/>
        <v>2736.1000000000004</v>
      </c>
      <c r="AA109" s="94">
        <f t="shared" si="83"/>
        <v>2736.1000000000004</v>
      </c>
      <c r="AB109" s="94">
        <f t="shared" si="83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10" t="s">
        <v>154</v>
      </c>
      <c r="B110" s="311"/>
      <c r="C110" s="240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170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174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8" t="s">
        <v>80</v>
      </c>
      <c r="B113" s="309"/>
      <c r="C113" s="68">
        <f t="shared" ref="C113:R113" si="84">SUM(C111:C112)</f>
        <v>0</v>
      </c>
      <c r="D113" s="68">
        <f t="shared" si="84"/>
        <v>3815.5904</v>
      </c>
      <c r="E113" s="68">
        <f t="shared" si="84"/>
        <v>3829.9801600000001</v>
      </c>
      <c r="F113" s="68">
        <f t="shared" si="84"/>
        <v>3844.729664</v>
      </c>
      <c r="G113" s="68">
        <f t="shared" si="84"/>
        <v>3859.8479056000001</v>
      </c>
      <c r="H113" s="68">
        <f t="shared" si="84"/>
        <v>3875.3441032400001</v>
      </c>
      <c r="I113" s="68">
        <f t="shared" si="84"/>
        <v>3891.2277058209997</v>
      </c>
      <c r="J113" s="68">
        <f t="shared" si="84"/>
        <v>3907.5083984665248</v>
      </c>
      <c r="K113" s="68">
        <f t="shared" si="84"/>
        <v>3924.1961084281879</v>
      </c>
      <c r="L113" s="68">
        <f t="shared" si="84"/>
        <v>3941.3010111388926</v>
      </c>
      <c r="M113" s="68">
        <f t="shared" si="84"/>
        <v>3958.8335364173645</v>
      </c>
      <c r="N113" s="68">
        <f t="shared" si="84"/>
        <v>3976.8043748277987</v>
      </c>
      <c r="O113" s="68">
        <f t="shared" si="84"/>
        <v>3995.2244841984939</v>
      </c>
      <c r="P113" s="68">
        <f t="shared" si="84"/>
        <v>4014.1050963034559</v>
      </c>
      <c r="Q113" s="68">
        <f t="shared" si="84"/>
        <v>4033.457723711042</v>
      </c>
      <c r="R113" s="68">
        <f t="shared" si="84"/>
        <v>4053.2941668038184</v>
      </c>
      <c r="S113" s="68">
        <f t="shared" ref="S113:W113" si="85">SUM(S111:S112)</f>
        <v>4073.6265209739136</v>
      </c>
      <c r="T113" s="68">
        <f t="shared" si="85"/>
        <v>4094.4671839982611</v>
      </c>
      <c r="U113" s="68">
        <f t="shared" si="85"/>
        <v>4115.828863598218</v>
      </c>
      <c r="V113" s="68">
        <f t="shared" si="85"/>
        <v>4137.7245851881735</v>
      </c>
      <c r="W113" s="68">
        <f t="shared" si="85"/>
        <v>4160.1676998178773</v>
      </c>
      <c r="X113" s="68">
        <f t="shared" ref="X113:AB113" si="86">SUM(X111:X112)</f>
        <v>4183.171892313324</v>
      </c>
      <c r="Y113" s="68">
        <f t="shared" si="86"/>
        <v>4206.7511896211572</v>
      </c>
      <c r="Z113" s="68">
        <f t="shared" si="86"/>
        <v>4230.9199693616865</v>
      </c>
      <c r="AA113" s="68">
        <f t="shared" si="86"/>
        <v>4255.6929685957284</v>
      </c>
      <c r="AB113" s="68">
        <f t="shared" si="86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10" t="s">
        <v>149</v>
      </c>
      <c r="B114" s="311"/>
      <c r="C114" s="240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6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41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41" t="s">
        <v>172</v>
      </c>
      <c r="B117" s="59"/>
      <c r="C117" s="59"/>
      <c r="D117" s="67">
        <f>Interventions!$E$13</f>
        <v>9344</v>
      </c>
      <c r="E117" s="67">
        <f>Interventions!$E$13</f>
        <v>9344</v>
      </c>
      <c r="F117" s="67">
        <f>Interventions!$E$13</f>
        <v>9344</v>
      </c>
      <c r="G117" s="67">
        <f>Interventions!$E$13</f>
        <v>9344</v>
      </c>
      <c r="H117" s="67">
        <f>Interventions!$E$13</f>
        <v>9344</v>
      </c>
      <c r="I117" s="67">
        <f>Interventions!$E$13</f>
        <v>9344</v>
      </c>
      <c r="J117" s="67">
        <f>Interventions!$E$13</f>
        <v>9344</v>
      </c>
      <c r="K117" s="67">
        <f>Interventions!$E$13</f>
        <v>9344</v>
      </c>
      <c r="L117" s="67">
        <f>Interventions!$E$13</f>
        <v>9344</v>
      </c>
      <c r="M117" s="67">
        <f>Interventions!$E$13</f>
        <v>9344</v>
      </c>
      <c r="N117" s="67">
        <f>Interventions!$E$13</f>
        <v>9344</v>
      </c>
      <c r="O117" s="67">
        <f>Interventions!$E$13</f>
        <v>9344</v>
      </c>
      <c r="P117" s="67">
        <f>Interventions!$E$13</f>
        <v>9344</v>
      </c>
      <c r="Q117" s="67">
        <f>Interventions!$E$13</f>
        <v>9344</v>
      </c>
      <c r="R117" s="67">
        <f>Interventions!$E$13</f>
        <v>9344</v>
      </c>
      <c r="S117" s="67">
        <f>Interventions!$E$13</f>
        <v>9344</v>
      </c>
      <c r="T117" s="67">
        <f>Interventions!$E$13</f>
        <v>9344</v>
      </c>
      <c r="U117" s="67">
        <f>Interventions!$E$13</f>
        <v>9344</v>
      </c>
      <c r="V117" s="67">
        <f>Interventions!$E$13</f>
        <v>9344</v>
      </c>
      <c r="W117" s="67">
        <f>Interventions!$E$13</f>
        <v>9344</v>
      </c>
      <c r="X117" s="67">
        <f>Interventions!$E$13</f>
        <v>9344</v>
      </c>
      <c r="Y117" s="67">
        <f>Interventions!$E$13</f>
        <v>9344</v>
      </c>
      <c r="Z117" s="67">
        <f>Interventions!$E$13</f>
        <v>9344</v>
      </c>
      <c r="AA117" s="67">
        <f>Interventions!$E$13</f>
        <v>9344</v>
      </c>
      <c r="AB117" s="67">
        <f>Interventions!$E$13</f>
        <v>9344</v>
      </c>
      <c r="AC117" s="66">
        <f>SUM(D117:AB117)</f>
        <v>233600</v>
      </c>
      <c r="AD117" s="3" t="s">
        <v>12</v>
      </c>
    </row>
    <row r="118" spans="1:30" x14ac:dyDescent="0.25">
      <c r="A118" s="59" t="s">
        <v>36</v>
      </c>
      <c r="B118" s="59" t="s">
        <v>36</v>
      </c>
      <c r="C118" s="59"/>
      <c r="D118" s="67">
        <f>Interventions!$E$14</f>
        <v>3243.5360000000001</v>
      </c>
      <c r="E118" s="67">
        <f>Interventions!$E$14</f>
        <v>3243.5360000000001</v>
      </c>
      <c r="F118" s="67">
        <f>Interventions!$E$14</f>
        <v>3243.5360000000001</v>
      </c>
      <c r="G118" s="67">
        <f>Interventions!$E$14</f>
        <v>3243.5360000000001</v>
      </c>
      <c r="H118" s="67">
        <f>Interventions!$E$14</f>
        <v>3243.5360000000001</v>
      </c>
      <c r="I118" s="67">
        <f>Interventions!$E$14</f>
        <v>3243.5360000000001</v>
      </c>
      <c r="J118" s="67">
        <f>Interventions!$E$14</f>
        <v>3243.5360000000001</v>
      </c>
      <c r="K118" s="67">
        <f>Interventions!$E$14</f>
        <v>3243.5360000000001</v>
      </c>
      <c r="L118" s="67">
        <f>Interventions!$E$14</f>
        <v>3243.5360000000001</v>
      </c>
      <c r="M118" s="67">
        <f>Interventions!$E$14</f>
        <v>3243.5360000000001</v>
      </c>
      <c r="N118" s="67">
        <f>Interventions!$E$14</f>
        <v>3243.5360000000001</v>
      </c>
      <c r="O118" s="67">
        <f>Interventions!$E$14</f>
        <v>3243.5360000000001</v>
      </c>
      <c r="P118" s="67">
        <f>Interventions!$E$14</f>
        <v>3243.5360000000001</v>
      </c>
      <c r="Q118" s="67">
        <f>Interventions!$E$14</f>
        <v>3243.5360000000001</v>
      </c>
      <c r="R118" s="67">
        <f>Interventions!$E$14</f>
        <v>3243.5360000000001</v>
      </c>
      <c r="S118" s="67">
        <f>Interventions!$E$14</f>
        <v>3243.5360000000001</v>
      </c>
      <c r="T118" s="67">
        <f>Interventions!$E$14</f>
        <v>3243.5360000000001</v>
      </c>
      <c r="U118" s="67">
        <f>Interventions!$E$14</f>
        <v>3243.5360000000001</v>
      </c>
      <c r="V118" s="67">
        <f>Interventions!$E$14</f>
        <v>3243.5360000000001</v>
      </c>
      <c r="W118" s="67">
        <f>Interventions!$E$14</f>
        <v>3243.5360000000001</v>
      </c>
      <c r="X118" s="67">
        <f>Interventions!$E$14</f>
        <v>3243.5360000000001</v>
      </c>
      <c r="Y118" s="67">
        <f>Interventions!$E$14</f>
        <v>3243.5360000000001</v>
      </c>
      <c r="Z118" s="67">
        <f>Interventions!$E$14</f>
        <v>3243.5360000000001</v>
      </c>
      <c r="AA118" s="67">
        <f>Interventions!$E$14</f>
        <v>3243.5360000000001</v>
      </c>
      <c r="AB118" s="67">
        <f>Interventions!$E$14</f>
        <v>3243.5360000000001</v>
      </c>
      <c r="AC118" s="66">
        <f>SUM(D118:AB118)</f>
        <v>81088.399999999965</v>
      </c>
      <c r="AD118" s="3" t="s">
        <v>12</v>
      </c>
    </row>
    <row r="119" spans="1:30" x14ac:dyDescent="0.25">
      <c r="A119" s="308" t="s">
        <v>80</v>
      </c>
      <c r="B119" s="309"/>
      <c r="C119" s="81">
        <f>SUM(C115:C115)</f>
        <v>0</v>
      </c>
      <c r="D119" s="81">
        <f>D117-D118</f>
        <v>6100.4639999999999</v>
      </c>
      <c r="E119" s="81">
        <f t="shared" ref="E119" si="87">E117-E118</f>
        <v>6100.4639999999999</v>
      </c>
      <c r="F119" s="81">
        <f t="shared" ref="F119" si="88">F117-F118</f>
        <v>6100.4639999999999</v>
      </c>
      <c r="G119" s="81">
        <f t="shared" ref="G119" si="89">G117-G118</f>
        <v>6100.4639999999999</v>
      </c>
      <c r="H119" s="81">
        <f t="shared" ref="H119" si="90">H117-H118</f>
        <v>6100.4639999999999</v>
      </c>
      <c r="I119" s="81">
        <f t="shared" ref="I119" si="91">I117-I118</f>
        <v>6100.4639999999999</v>
      </c>
      <c r="J119" s="81">
        <f t="shared" ref="J119" si="92">J117-J118</f>
        <v>6100.4639999999999</v>
      </c>
      <c r="K119" s="81">
        <f t="shared" ref="K119" si="93">K117-K118</f>
        <v>6100.4639999999999</v>
      </c>
      <c r="L119" s="81">
        <f t="shared" ref="L119" si="94">L117-L118</f>
        <v>6100.4639999999999</v>
      </c>
      <c r="M119" s="81">
        <f t="shared" ref="M119" si="95">M117-M118</f>
        <v>6100.4639999999999</v>
      </c>
      <c r="N119" s="81">
        <f t="shared" ref="N119" si="96">N117-N118</f>
        <v>6100.4639999999999</v>
      </c>
      <c r="O119" s="81">
        <f t="shared" ref="O119" si="97">O117-O118</f>
        <v>6100.4639999999999</v>
      </c>
      <c r="P119" s="81">
        <f t="shared" ref="P119" si="98">P117-P118</f>
        <v>6100.4639999999999</v>
      </c>
      <c r="Q119" s="81">
        <f t="shared" ref="Q119" si="99">Q117-Q118</f>
        <v>6100.4639999999999</v>
      </c>
      <c r="R119" s="81">
        <f t="shared" ref="R119" si="100">R117-R118</f>
        <v>6100.4639999999999</v>
      </c>
      <c r="S119" s="81">
        <f t="shared" ref="S119" si="101">S117-S118</f>
        <v>6100.4639999999999</v>
      </c>
      <c r="T119" s="81">
        <f t="shared" ref="T119" si="102">T117-T118</f>
        <v>6100.4639999999999</v>
      </c>
      <c r="U119" s="81">
        <f t="shared" ref="U119" si="103">U117-U118</f>
        <v>6100.4639999999999</v>
      </c>
      <c r="V119" s="81">
        <f t="shared" ref="V119" si="104">V117-V118</f>
        <v>6100.4639999999999</v>
      </c>
      <c r="W119" s="81">
        <f t="shared" ref="W119" si="105">W117-W118</f>
        <v>6100.4639999999999</v>
      </c>
      <c r="X119" s="81">
        <f t="shared" ref="X119" si="106">X117-X118</f>
        <v>6100.4639999999999</v>
      </c>
      <c r="Y119" s="81">
        <f t="shared" ref="Y119" si="107">Y117-Y118</f>
        <v>6100.4639999999999</v>
      </c>
      <c r="Z119" s="81">
        <f t="shared" ref="Z119" si="108">Z117-Z118</f>
        <v>6100.4639999999999</v>
      </c>
      <c r="AA119" s="81">
        <f t="shared" ref="AA119" si="109">AA117-AA118</f>
        <v>6100.4639999999999</v>
      </c>
      <c r="AB119" s="81">
        <f t="shared" ref="AB119" si="110">AB117-AB118</f>
        <v>6100.4639999999999</v>
      </c>
      <c r="AC119" s="81">
        <f>AC117-AC118</f>
        <v>152511.60000000003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11">(C119+C113)-C109</f>
        <v>-27361</v>
      </c>
      <c r="D120" s="134">
        <f t="shared" si="111"/>
        <v>7179.9544000000005</v>
      </c>
      <c r="E120" s="134">
        <f t="shared" si="111"/>
        <v>7194.3441599999987</v>
      </c>
      <c r="F120" s="134">
        <f t="shared" si="111"/>
        <v>7209.093664</v>
      </c>
      <c r="G120" s="134">
        <f t="shared" si="111"/>
        <v>7224.2119055999992</v>
      </c>
      <c r="H120" s="134">
        <f t="shared" si="111"/>
        <v>7239.7081032400001</v>
      </c>
      <c r="I120" s="134">
        <f t="shared" si="111"/>
        <v>7255.5917058209998</v>
      </c>
      <c r="J120" s="134">
        <f t="shared" si="111"/>
        <v>7271.8723984665248</v>
      </c>
      <c r="K120" s="134">
        <f t="shared" si="111"/>
        <v>7288.560108428188</v>
      </c>
      <c r="L120" s="134">
        <f t="shared" si="111"/>
        <v>7305.6650111388917</v>
      </c>
      <c r="M120" s="134">
        <f t="shared" si="111"/>
        <v>7323.197536417365</v>
      </c>
      <c r="N120" s="134">
        <f t="shared" si="111"/>
        <v>7341.1683748277992</v>
      </c>
      <c r="O120" s="134">
        <f t="shared" si="111"/>
        <v>7359.5884841984935</v>
      </c>
      <c r="P120" s="134">
        <f t="shared" si="111"/>
        <v>7378.4690963034554</v>
      </c>
      <c r="Q120" s="134">
        <f t="shared" si="111"/>
        <v>7397.8217237110421</v>
      </c>
      <c r="R120" s="134">
        <f t="shared" si="111"/>
        <v>7417.6581668038179</v>
      </c>
      <c r="S120" s="134">
        <f t="shared" ref="S120:W120" si="112">(S119+S113)-S109</f>
        <v>7437.9905209739136</v>
      </c>
      <c r="T120" s="134">
        <f t="shared" si="112"/>
        <v>7458.8311839982616</v>
      </c>
      <c r="U120" s="134">
        <f t="shared" si="112"/>
        <v>7480.1928635982167</v>
      </c>
      <c r="V120" s="134">
        <f t="shared" si="112"/>
        <v>7502.088585188174</v>
      </c>
      <c r="W120" s="134">
        <f t="shared" si="112"/>
        <v>7524.5316998178769</v>
      </c>
      <c r="X120" s="134">
        <f t="shared" ref="X120:AB120" si="113">(X119+X113)-X109</f>
        <v>7547.5358923133226</v>
      </c>
      <c r="Y120" s="134">
        <f t="shared" si="113"/>
        <v>7571.1151896211577</v>
      </c>
      <c r="Z120" s="134">
        <f t="shared" si="113"/>
        <v>7595.2839693616861</v>
      </c>
      <c r="AA120" s="134">
        <f t="shared" si="113"/>
        <v>7620.0569685957289</v>
      </c>
      <c r="AB120" s="134">
        <f t="shared" si="113"/>
        <v>7645.449292810621</v>
      </c>
      <c r="AC120" s="134">
        <f>(AC119+AC113)-AC109</f>
        <v>157408.98100523558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14">(C119)-C109</f>
        <v>-27361</v>
      </c>
      <c r="D121" s="134">
        <f t="shared" si="114"/>
        <v>3364.3639999999996</v>
      </c>
      <c r="E121" s="134">
        <f t="shared" si="114"/>
        <v>3364.3639999999996</v>
      </c>
      <c r="F121" s="134">
        <f t="shared" si="114"/>
        <v>3364.3639999999996</v>
      </c>
      <c r="G121" s="134">
        <f t="shared" si="114"/>
        <v>3364.3639999999996</v>
      </c>
      <c r="H121" s="134">
        <f t="shared" si="114"/>
        <v>3364.3639999999996</v>
      </c>
      <c r="I121" s="134">
        <f t="shared" si="114"/>
        <v>3364.3639999999996</v>
      </c>
      <c r="J121" s="134">
        <f t="shared" si="114"/>
        <v>3364.3639999999996</v>
      </c>
      <c r="K121" s="134">
        <f t="shared" si="114"/>
        <v>3364.3639999999996</v>
      </c>
      <c r="L121" s="134">
        <f t="shared" si="114"/>
        <v>3364.3639999999996</v>
      </c>
      <c r="M121" s="134">
        <f t="shared" si="114"/>
        <v>3364.3639999999996</v>
      </c>
      <c r="N121" s="134">
        <f t="shared" si="114"/>
        <v>3364.3639999999996</v>
      </c>
      <c r="O121" s="134">
        <f t="shared" si="114"/>
        <v>3364.3639999999996</v>
      </c>
      <c r="P121" s="134">
        <f t="shared" si="114"/>
        <v>3364.3639999999996</v>
      </c>
      <c r="Q121" s="134">
        <f t="shared" si="114"/>
        <v>3364.3639999999996</v>
      </c>
      <c r="R121" s="134">
        <f t="shared" si="114"/>
        <v>3364.3639999999996</v>
      </c>
      <c r="S121" s="134">
        <f t="shared" ref="S121:W121" si="115">(S119)-S109</f>
        <v>3364.3639999999996</v>
      </c>
      <c r="T121" s="134">
        <f t="shared" si="115"/>
        <v>3364.3639999999996</v>
      </c>
      <c r="U121" s="134">
        <f t="shared" si="115"/>
        <v>3364.3639999999996</v>
      </c>
      <c r="V121" s="134">
        <f t="shared" si="115"/>
        <v>3364.3639999999996</v>
      </c>
      <c r="W121" s="134">
        <f t="shared" si="115"/>
        <v>3364.3639999999996</v>
      </c>
      <c r="X121" s="134">
        <f t="shared" ref="X121:AB121" si="116">(X119)-X109</f>
        <v>3364.3639999999996</v>
      </c>
      <c r="Y121" s="134">
        <f t="shared" si="116"/>
        <v>3364.3639999999996</v>
      </c>
      <c r="Z121" s="134">
        <f t="shared" si="116"/>
        <v>3364.3639999999996</v>
      </c>
      <c r="AA121" s="134">
        <f t="shared" si="116"/>
        <v>3364.3639999999996</v>
      </c>
      <c r="AB121" s="134">
        <f t="shared" si="116"/>
        <v>3364.3639999999996</v>
      </c>
      <c r="AC121" s="134">
        <f>(AC119)-AC109</f>
        <v>56748.100000000049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0.1147776186466217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0.26366394162178031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1.3592900531134606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2.2478984650481464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25183.959043889095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87469.785379168839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>
        <f>IF(L128,L103-C103)</f>
        <v>9</v>
      </c>
      <c r="C128" s="75">
        <f>C119/C109</f>
        <v>0</v>
      </c>
      <c r="D128" s="87">
        <f>SUM($C$119:D119)/SUM($C$109:D109)</f>
        <v>0.2026927511288463</v>
      </c>
      <c r="E128" s="87">
        <f>SUM($C$119:E119)/SUM($C$109:E109)</f>
        <v>0.3716033770695516</v>
      </c>
      <c r="F128" s="87">
        <f>SUM($C$119:F119)/SUM($C$109:F109)</f>
        <v>0.51452775286553298</v>
      </c>
      <c r="G128" s="87">
        <f>SUM($C$119:G119)/SUM($C$109:G109)</f>
        <v>0.63703436069065988</v>
      </c>
      <c r="H128" s="87">
        <f>SUM($C$119:H119)/SUM($C$109:H109)</f>
        <v>0.7432067541391032</v>
      </c>
      <c r="I128" s="87">
        <f>SUM($C$119:I119)/SUM($C$109:I109)</f>
        <v>0.83610759840649118</v>
      </c>
      <c r="J128" s="87">
        <f>SUM($C$119:J119)/SUM($C$109:J109)</f>
        <v>0.9180789315835981</v>
      </c>
      <c r="K128" s="87">
        <f>SUM($C$119:K119)/SUM($C$109:K109)</f>
        <v>0.99094233885213767</v>
      </c>
      <c r="L128" s="87">
        <f>SUM($C$119:L119)/SUM($C$109:L109)</f>
        <v>1.0561359137766204</v>
      </c>
      <c r="M128" s="87">
        <f>SUM($C$119:M119)/SUM($C$109:M109)</f>
        <v>1.1148101312086549</v>
      </c>
      <c r="N128" s="87">
        <f>SUM($C$119:N119)/SUM($C$109:N109)</f>
        <v>1.1678963279328765</v>
      </c>
      <c r="O128" s="87">
        <f>SUM($C$119:O119)/SUM($C$109:O109)</f>
        <v>1.2161565067730782</v>
      </c>
      <c r="P128" s="87">
        <f>SUM($C$119:P119)/SUM($C$109:P109)</f>
        <v>1.2602201483228275</v>
      </c>
      <c r="Q128" s="87">
        <f>SUM($C$119:Q119)/SUM($C$109:Q109)</f>
        <v>1.3006118197434311</v>
      </c>
      <c r="R128" s="87">
        <f>SUM($C$119:R119)/SUM($C$109:R109)</f>
        <v>1.3377721574503862</v>
      </c>
      <c r="S128" s="87">
        <f>SUM($C$119:S119)/SUM($C$109:S109)</f>
        <v>1.3720740076414217</v>
      </c>
      <c r="T128" s="87">
        <f>SUM($C$119:T119)/SUM($C$109:T109)</f>
        <v>1.4038349800405285</v>
      </c>
      <c r="U128" s="87">
        <f>SUM($C$119:U119)/SUM($C$109:U109)</f>
        <v>1.4333273115539851</v>
      </c>
      <c r="V128" s="87">
        <f>SUM($C$119:V119)/SUM($C$109:V109)</f>
        <v>1.4607856891699618</v>
      </c>
      <c r="W128" s="87">
        <f>SUM($C$119:W119)/SUM($C$109:W109)</f>
        <v>1.4864135082782066</v>
      </c>
      <c r="X128" s="87">
        <f>SUM($C$119:X119)/SUM($C$109:X109)</f>
        <v>1.5103879197020487</v>
      </c>
      <c r="Y128" s="87">
        <f>SUM($C$119:Y119)/SUM($C$109:Y109)</f>
        <v>1.5328639304119005</v>
      </c>
      <c r="Z128" s="87">
        <f>SUM($C$119:Z119)/SUM($C$109:Z109)</f>
        <v>1.5539777586544887</v>
      </c>
      <c r="AA128" s="87">
        <f>SUM($C$119:AA119)/SUM($C$109:AA109)</f>
        <v>1.573849597000454</v>
      </c>
      <c r="AB128" s="87">
        <f>SUM($C$119:AB119)/SUM($C$109:AB109)</f>
        <v>1.5925859017266497</v>
      </c>
    </row>
    <row r="129" spans="1:32" x14ac:dyDescent="0.25">
      <c r="A129" s="96" t="s">
        <v>89</v>
      </c>
      <c r="B129" s="76">
        <f>IF(G162,G136-C136)</f>
        <v>4</v>
      </c>
      <c r="C129" s="75">
        <f>(C119+C113)/C109</f>
        <v>0</v>
      </c>
      <c r="D129" s="87">
        <f>(SUM($C$119:D119)+SUM($C$113:D113))/SUM($C$109:D109)</f>
        <v>0.32946876609374331</v>
      </c>
      <c r="E129" s="87">
        <f>(SUM($C$119:E119)+SUM($C$113:E113))/SUM($C$109:E109)</f>
        <v>0.60446433975366398</v>
      </c>
      <c r="F129" s="87">
        <f>(SUM($C$119:F119)+SUM($C$113:F113))/SUM($C$109:F109)</f>
        <v>0.83756757158560902</v>
      </c>
      <c r="G129" s="87">
        <f>(SUM($C$119:G119)+SUM($C$113:G113))/SUM($C$109:G109)</f>
        <v>1.0377650182376377</v>
      </c>
      <c r="H129" s="87">
        <f>(SUM($C$119:H119)+SUM($C$113:H113))/SUM($C$109:H109)</f>
        <v>1.2116470458643083</v>
      </c>
      <c r="I129" s="87">
        <f>(SUM($C$119:I119)+SUM($C$113:I113))/SUM($C$109:I109)</f>
        <v>1.3641566449202562</v>
      </c>
      <c r="J129" s="87">
        <f>(SUM($C$119:J119)+SUM($C$113:J113))/SUM($C$109:J109)</f>
        <v>1.4990739575034353</v>
      </c>
      <c r="K129" s="87">
        <f>(SUM($C$119:K119)+SUM($C$113:K113))/SUM($C$109:K109)</f>
        <v>1.619339295703855</v>
      </c>
      <c r="L129" s="87">
        <f>(SUM($C$119:L119)+SUM($C$113:L113))/SUM($C$109:L109)</f>
        <v>1.727274154274421</v>
      </c>
      <c r="M129" s="87">
        <f>(SUM($C$119:M119)+SUM($C$113:M113))/SUM($C$109:M109)</f>
        <v>1.8247359196139028</v>
      </c>
      <c r="N129" s="87">
        <f>(SUM($C$119:N119)+SUM($C$113:N113))/SUM($C$109:N109)</f>
        <v>1.9132283762940261</v>
      </c>
      <c r="O129" s="87">
        <f>(SUM($C$119:O119)+SUM($C$113:O113))/SUM($C$109:O109)</f>
        <v>1.9939820755511044</v>
      </c>
      <c r="P129" s="87">
        <f>(SUM($C$119:P119)+SUM($C$113:P113))/SUM($C$109:P109)</f>
        <v>2.0680137381903752</v>
      </c>
      <c r="Q129" s="87">
        <f>(SUM($C$119:Q119)+SUM($C$113:Q113))/SUM($C$109:Q109)</f>
        <v>2.1361708068685479</v>
      </c>
      <c r="R129" s="87">
        <f>(SUM($C$119:R119)+SUM($C$113:R113))/SUM($C$109:R109)</f>
        <v>2.1991653059311669</v>
      </c>
      <c r="S129" s="87">
        <f>(SUM($C$119:S119)+SUM($C$113:S113))/SUM($C$109:S109)</f>
        <v>2.257599887542495</v>
      </c>
      <c r="T129" s="87">
        <f>(SUM($C$119:T119)+SUM($C$113:T113))/SUM($C$109:T109)</f>
        <v>2.3119880898863725</v>
      </c>
      <c r="U129" s="87">
        <f>(SUM($C$119:U119)+SUM($C$113:U113))/SUM($C$109:U109)</f>
        <v>2.3627702544227054</v>
      </c>
      <c r="V129" s="87">
        <f>(SUM($C$119:V119)+SUM($C$113:V113))/SUM($C$109:V109)</f>
        <v>2.4103261500161337</v>
      </c>
      <c r="W129" s="87">
        <f>(SUM($C$119:W119)+SUM($C$113:W113))/SUM($C$109:W109)</f>
        <v>2.4549850723357216</v>
      </c>
      <c r="X129" s="87">
        <f>(SUM($C$119:X119)+SUM($C$113:X113))/SUM($C$109:X109)</f>
        <v>2.4970339886281079</v>
      </c>
      <c r="Y129" s="87">
        <f>(SUM($C$119:Y119)+SUM($C$113:Y113))/SUM($C$109:Y109)</f>
        <v>2.5367241554409961</v>
      </c>
      <c r="Z129" s="87">
        <f>(SUM($C$119:Z119)+SUM($C$113:Z113))/SUM($C$109:Z109)</f>
        <v>2.5742765332189168</v>
      </c>
      <c r="AA129" s="87">
        <f>(SUM($C$119:AA119)+SUM($C$113:AA113))/SUM($C$109:AA109)</f>
        <v>2.6098862454763316</v>
      </c>
      <c r="AB129" s="87">
        <f>(SUM($C$119:AB119)+SUM($C$113:AB113))/SUM($C$109:AB109)</f>
        <v>2.6437262736348974</v>
      </c>
    </row>
    <row r="133" spans="1:32" ht="26.25" x14ac:dyDescent="0.4">
      <c r="A133" s="107">
        <v>0.04</v>
      </c>
      <c r="B133" s="107" t="s">
        <v>79</v>
      </c>
    </row>
    <row r="134" spans="1:32" ht="23.25" customHeight="1" x14ac:dyDescent="0.25">
      <c r="A134" s="314" t="s">
        <v>141</v>
      </c>
      <c r="B134" s="315"/>
      <c r="C134" s="315"/>
      <c r="D134" s="315"/>
      <c r="E134" s="315"/>
      <c r="F134" s="315"/>
      <c r="G134" s="315"/>
      <c r="H134" s="315"/>
      <c r="I134" s="315"/>
      <c r="J134" s="315"/>
      <c r="K134" s="315"/>
      <c r="L134" s="315"/>
      <c r="M134" s="315"/>
      <c r="N134" s="315"/>
      <c r="O134" s="315"/>
      <c r="P134" s="315"/>
      <c r="Q134" s="315"/>
      <c r="R134" s="315"/>
      <c r="S134" s="315"/>
      <c r="T134" s="315"/>
      <c r="U134" s="315"/>
      <c r="V134" s="315"/>
      <c r="W134" s="315"/>
      <c r="X134" s="315"/>
      <c r="Y134" s="315"/>
      <c r="Z134" s="315"/>
      <c r="AA134" s="315"/>
      <c r="AB134" s="315"/>
      <c r="AC134" s="315"/>
      <c r="AD134" s="316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7" t="s">
        <v>130</v>
      </c>
      <c r="B136" s="318"/>
      <c r="C136" s="224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10" t="s">
        <v>10</v>
      </c>
      <c r="B139" s="311"/>
      <c r="C139" s="225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6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136</v>
      </c>
      <c r="B141" s="226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8" t="s">
        <v>80</v>
      </c>
      <c r="B142" s="309"/>
      <c r="C142" s="94">
        <f t="shared" ref="C142:W142" si="117">SUM(C140:C141)</f>
        <v>27361</v>
      </c>
      <c r="D142" s="94">
        <f t="shared" si="117"/>
        <v>2736.1000000000004</v>
      </c>
      <c r="E142" s="94">
        <f t="shared" si="117"/>
        <v>2736.1000000000004</v>
      </c>
      <c r="F142" s="94">
        <f t="shared" si="117"/>
        <v>2736.1000000000004</v>
      </c>
      <c r="G142" s="94">
        <f t="shared" si="117"/>
        <v>2736.1000000000004</v>
      </c>
      <c r="H142" s="94">
        <f t="shared" si="117"/>
        <v>2736.1000000000004</v>
      </c>
      <c r="I142" s="94">
        <f t="shared" si="117"/>
        <v>2736.1000000000004</v>
      </c>
      <c r="J142" s="94">
        <f t="shared" si="117"/>
        <v>2736.1000000000004</v>
      </c>
      <c r="K142" s="94">
        <f t="shared" si="117"/>
        <v>2736.1000000000004</v>
      </c>
      <c r="L142" s="94">
        <f t="shared" si="117"/>
        <v>2736.1000000000004</v>
      </c>
      <c r="M142" s="94">
        <f t="shared" si="117"/>
        <v>2736.1000000000004</v>
      </c>
      <c r="N142" s="94">
        <f t="shared" si="117"/>
        <v>2736.1000000000004</v>
      </c>
      <c r="O142" s="94">
        <f t="shared" si="117"/>
        <v>2736.1000000000004</v>
      </c>
      <c r="P142" s="94">
        <f t="shared" si="117"/>
        <v>2736.1000000000004</v>
      </c>
      <c r="Q142" s="94">
        <f t="shared" si="117"/>
        <v>2736.1000000000004</v>
      </c>
      <c r="R142" s="94">
        <f t="shared" si="117"/>
        <v>2736.1000000000004</v>
      </c>
      <c r="S142" s="94">
        <f t="shared" si="117"/>
        <v>2736.1000000000004</v>
      </c>
      <c r="T142" s="94">
        <f t="shared" si="117"/>
        <v>2736.1000000000004</v>
      </c>
      <c r="U142" s="94">
        <f t="shared" si="117"/>
        <v>2736.1000000000004</v>
      </c>
      <c r="V142" s="94">
        <f t="shared" si="117"/>
        <v>2736.1000000000004</v>
      </c>
      <c r="W142" s="94">
        <f t="shared" si="117"/>
        <v>2736.1000000000004</v>
      </c>
      <c r="X142" s="94">
        <f t="shared" ref="X142:AB142" si="118">SUM(X140:X141)</f>
        <v>2736.1000000000004</v>
      </c>
      <c r="Y142" s="94">
        <f t="shared" si="118"/>
        <v>2736.1000000000004</v>
      </c>
      <c r="Z142" s="94">
        <f t="shared" si="118"/>
        <v>2736.1000000000004</v>
      </c>
      <c r="AA142" s="94">
        <f t="shared" si="118"/>
        <v>2736.1000000000004</v>
      </c>
      <c r="AB142" s="94">
        <f t="shared" si="118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10" t="s">
        <v>154</v>
      </c>
      <c r="B143" s="311"/>
      <c r="C143" s="240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170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174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8" t="s">
        <v>80</v>
      </c>
      <c r="B146" s="309"/>
      <c r="C146" s="68">
        <f t="shared" ref="C146:R146" si="119">SUM(C144:C145)</f>
        <v>0</v>
      </c>
      <c r="D146" s="68">
        <f t="shared" si="119"/>
        <v>3815.5904</v>
      </c>
      <c r="E146" s="68">
        <f t="shared" si="119"/>
        <v>3829.9801600000001</v>
      </c>
      <c r="F146" s="68">
        <f t="shared" si="119"/>
        <v>3844.729664</v>
      </c>
      <c r="G146" s="68">
        <f t="shared" si="119"/>
        <v>3859.8479056000001</v>
      </c>
      <c r="H146" s="68">
        <f t="shared" si="119"/>
        <v>3875.3441032400001</v>
      </c>
      <c r="I146" s="68">
        <f t="shared" si="119"/>
        <v>3891.2277058209997</v>
      </c>
      <c r="J146" s="68">
        <f t="shared" si="119"/>
        <v>3907.5083984665248</v>
      </c>
      <c r="K146" s="68">
        <f t="shared" si="119"/>
        <v>3924.1961084281879</v>
      </c>
      <c r="L146" s="68">
        <f t="shared" si="119"/>
        <v>3941.3010111388926</v>
      </c>
      <c r="M146" s="68">
        <f t="shared" si="119"/>
        <v>3958.8335364173645</v>
      </c>
      <c r="N146" s="68">
        <f t="shared" si="119"/>
        <v>3976.8043748277987</v>
      </c>
      <c r="O146" s="68">
        <f t="shared" si="119"/>
        <v>3995.2244841984939</v>
      </c>
      <c r="P146" s="68">
        <f t="shared" si="119"/>
        <v>4014.1050963034559</v>
      </c>
      <c r="Q146" s="68">
        <f t="shared" si="119"/>
        <v>4033.457723711042</v>
      </c>
      <c r="R146" s="68">
        <f t="shared" si="119"/>
        <v>4053.2941668038184</v>
      </c>
      <c r="S146" s="68">
        <f t="shared" ref="S146:W146" si="120">SUM(S144:S145)</f>
        <v>4073.6265209739136</v>
      </c>
      <c r="T146" s="68">
        <f t="shared" si="120"/>
        <v>4094.4671839982611</v>
      </c>
      <c r="U146" s="68">
        <f t="shared" si="120"/>
        <v>4115.828863598218</v>
      </c>
      <c r="V146" s="68">
        <f t="shared" si="120"/>
        <v>4137.7245851881735</v>
      </c>
      <c r="W146" s="68">
        <f t="shared" si="120"/>
        <v>4160.1676998178773</v>
      </c>
      <c r="X146" s="68">
        <f t="shared" ref="X146:AB146" si="121">SUM(X144:X145)</f>
        <v>4183.171892313324</v>
      </c>
      <c r="Y146" s="68">
        <f t="shared" si="121"/>
        <v>4206.7511896211572</v>
      </c>
      <c r="Z146" s="68">
        <f t="shared" si="121"/>
        <v>4230.9199693616865</v>
      </c>
      <c r="AA146" s="68">
        <f t="shared" si="121"/>
        <v>4255.6929685957284</v>
      </c>
      <c r="AB146" s="68">
        <f t="shared" si="121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10" t="s">
        <v>149</v>
      </c>
      <c r="B147" s="311"/>
      <c r="C147" s="240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6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41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41" t="s">
        <v>172</v>
      </c>
      <c r="B150" s="59"/>
      <c r="C150" s="59"/>
      <c r="D150" s="67">
        <f>Interventions!$E$13</f>
        <v>9344</v>
      </c>
      <c r="E150" s="67">
        <f>Interventions!$E$13</f>
        <v>9344</v>
      </c>
      <c r="F150" s="67">
        <f>Interventions!$E$13</f>
        <v>9344</v>
      </c>
      <c r="G150" s="67">
        <f>Interventions!$E$13</f>
        <v>9344</v>
      </c>
      <c r="H150" s="67">
        <f>Interventions!$E$13</f>
        <v>9344</v>
      </c>
      <c r="I150" s="67">
        <f>Interventions!$E$13</f>
        <v>9344</v>
      </c>
      <c r="J150" s="67">
        <f>Interventions!$E$13</f>
        <v>9344</v>
      </c>
      <c r="K150" s="67">
        <f>Interventions!$E$13</f>
        <v>9344</v>
      </c>
      <c r="L150" s="67">
        <f>Interventions!$E$13</f>
        <v>9344</v>
      </c>
      <c r="M150" s="67">
        <f>Interventions!$E$13</f>
        <v>9344</v>
      </c>
      <c r="N150" s="67">
        <f>Interventions!$E$13</f>
        <v>9344</v>
      </c>
      <c r="O150" s="67">
        <f>Interventions!$E$13</f>
        <v>9344</v>
      </c>
      <c r="P150" s="67">
        <f>Interventions!$E$13</f>
        <v>9344</v>
      </c>
      <c r="Q150" s="67">
        <f>Interventions!$E$13</f>
        <v>9344</v>
      </c>
      <c r="R150" s="67">
        <f>Interventions!$E$13</f>
        <v>9344</v>
      </c>
      <c r="S150" s="67">
        <f>Interventions!$E$13</f>
        <v>9344</v>
      </c>
      <c r="T150" s="67">
        <f>Interventions!$E$13</f>
        <v>9344</v>
      </c>
      <c r="U150" s="67">
        <f>Interventions!$E$13</f>
        <v>9344</v>
      </c>
      <c r="V150" s="67">
        <f>Interventions!$E$13</f>
        <v>9344</v>
      </c>
      <c r="W150" s="67">
        <f>Interventions!$E$13</f>
        <v>9344</v>
      </c>
      <c r="X150" s="67">
        <f>Interventions!$E$13</f>
        <v>9344</v>
      </c>
      <c r="Y150" s="67">
        <f>Interventions!$E$13</f>
        <v>9344</v>
      </c>
      <c r="Z150" s="67">
        <f>Interventions!$E$13</f>
        <v>9344</v>
      </c>
      <c r="AA150" s="67">
        <f>Interventions!$E$13</f>
        <v>9344</v>
      </c>
      <c r="AB150" s="67">
        <f>Interventions!$E$13</f>
        <v>9344</v>
      </c>
      <c r="AC150" s="66">
        <f>SUM(D150:AB150)</f>
        <v>233600</v>
      </c>
      <c r="AD150" s="3" t="s">
        <v>12</v>
      </c>
    </row>
    <row r="151" spans="1:30" x14ac:dyDescent="0.25">
      <c r="A151" s="59" t="s">
        <v>36</v>
      </c>
      <c r="B151" s="59" t="s">
        <v>36</v>
      </c>
      <c r="C151" s="59"/>
      <c r="D151" s="67">
        <f>Interventions!$E$14</f>
        <v>3243.5360000000001</v>
      </c>
      <c r="E151" s="67">
        <f>Interventions!$E$14</f>
        <v>3243.5360000000001</v>
      </c>
      <c r="F151" s="67">
        <f>Interventions!$E$14</f>
        <v>3243.5360000000001</v>
      </c>
      <c r="G151" s="67">
        <f>Interventions!$E$14</f>
        <v>3243.5360000000001</v>
      </c>
      <c r="H151" s="67">
        <f>Interventions!$E$14</f>
        <v>3243.5360000000001</v>
      </c>
      <c r="I151" s="67">
        <f>Interventions!$E$14</f>
        <v>3243.5360000000001</v>
      </c>
      <c r="J151" s="67">
        <f>Interventions!$E$14</f>
        <v>3243.5360000000001</v>
      </c>
      <c r="K151" s="67">
        <f>Interventions!$E$14</f>
        <v>3243.5360000000001</v>
      </c>
      <c r="L151" s="67">
        <f>Interventions!$E$14</f>
        <v>3243.5360000000001</v>
      </c>
      <c r="M151" s="67">
        <f>Interventions!$E$14</f>
        <v>3243.5360000000001</v>
      </c>
      <c r="N151" s="67">
        <f>Interventions!$E$14</f>
        <v>3243.5360000000001</v>
      </c>
      <c r="O151" s="67">
        <f>Interventions!$E$14</f>
        <v>3243.5360000000001</v>
      </c>
      <c r="P151" s="67">
        <f>Interventions!$E$14</f>
        <v>3243.5360000000001</v>
      </c>
      <c r="Q151" s="67">
        <f>Interventions!$E$14</f>
        <v>3243.5360000000001</v>
      </c>
      <c r="R151" s="67">
        <f>Interventions!$E$14</f>
        <v>3243.5360000000001</v>
      </c>
      <c r="S151" s="67">
        <f>Interventions!$E$14</f>
        <v>3243.5360000000001</v>
      </c>
      <c r="T151" s="67">
        <f>Interventions!$E$14</f>
        <v>3243.5360000000001</v>
      </c>
      <c r="U151" s="67">
        <f>Interventions!$E$14</f>
        <v>3243.5360000000001</v>
      </c>
      <c r="V151" s="67">
        <f>Interventions!$E$14</f>
        <v>3243.5360000000001</v>
      </c>
      <c r="W151" s="67">
        <f>Interventions!$E$14</f>
        <v>3243.5360000000001</v>
      </c>
      <c r="X151" s="67">
        <f>Interventions!$E$14</f>
        <v>3243.5360000000001</v>
      </c>
      <c r="Y151" s="67">
        <f>Interventions!$E$14</f>
        <v>3243.5360000000001</v>
      </c>
      <c r="Z151" s="67">
        <f>Interventions!$E$14</f>
        <v>3243.5360000000001</v>
      </c>
      <c r="AA151" s="67">
        <f>Interventions!$E$14</f>
        <v>3243.5360000000001</v>
      </c>
      <c r="AB151" s="67">
        <f>Interventions!$E$14</f>
        <v>3243.5360000000001</v>
      </c>
      <c r="AC151" s="66">
        <f>SUM(D151:AB151)</f>
        <v>81088.399999999965</v>
      </c>
      <c r="AD151" s="3" t="s">
        <v>12</v>
      </c>
    </row>
    <row r="152" spans="1:30" x14ac:dyDescent="0.25">
      <c r="A152" s="308" t="s">
        <v>80</v>
      </c>
      <c r="B152" s="309"/>
      <c r="C152" s="81">
        <f>SUM(C148:C148)</f>
        <v>0</v>
      </c>
      <c r="D152" s="81">
        <f>D150-D151</f>
        <v>6100.4639999999999</v>
      </c>
      <c r="E152" s="81">
        <f t="shared" ref="E152" si="122">E150-E151</f>
        <v>6100.4639999999999</v>
      </c>
      <c r="F152" s="81">
        <f t="shared" ref="F152" si="123">F150-F151</f>
        <v>6100.4639999999999</v>
      </c>
      <c r="G152" s="81">
        <f t="shared" ref="G152" si="124">G150-G151</f>
        <v>6100.4639999999999</v>
      </c>
      <c r="H152" s="81">
        <f t="shared" ref="H152" si="125">H150-H151</f>
        <v>6100.4639999999999</v>
      </c>
      <c r="I152" s="81">
        <f t="shared" ref="I152" si="126">I150-I151</f>
        <v>6100.4639999999999</v>
      </c>
      <c r="J152" s="81">
        <f t="shared" ref="J152" si="127">J150-J151</f>
        <v>6100.4639999999999</v>
      </c>
      <c r="K152" s="81">
        <f t="shared" ref="K152" si="128">K150-K151</f>
        <v>6100.4639999999999</v>
      </c>
      <c r="L152" s="81">
        <f t="shared" ref="L152" si="129">L150-L151</f>
        <v>6100.4639999999999</v>
      </c>
      <c r="M152" s="81">
        <f t="shared" ref="M152" si="130">M150-M151</f>
        <v>6100.4639999999999</v>
      </c>
      <c r="N152" s="81">
        <f t="shared" ref="N152" si="131">N150-N151</f>
        <v>6100.4639999999999</v>
      </c>
      <c r="O152" s="81">
        <f t="shared" ref="O152" si="132">O150-O151</f>
        <v>6100.4639999999999</v>
      </c>
      <c r="P152" s="81">
        <f t="shared" ref="P152" si="133">P150-P151</f>
        <v>6100.4639999999999</v>
      </c>
      <c r="Q152" s="81">
        <f t="shared" ref="Q152" si="134">Q150-Q151</f>
        <v>6100.4639999999999</v>
      </c>
      <c r="R152" s="81">
        <f t="shared" ref="R152" si="135">R150-R151</f>
        <v>6100.4639999999999</v>
      </c>
      <c r="S152" s="81">
        <f t="shared" ref="S152" si="136">S150-S151</f>
        <v>6100.4639999999999</v>
      </c>
      <c r="T152" s="81">
        <f t="shared" ref="T152" si="137">T150-T151</f>
        <v>6100.4639999999999</v>
      </c>
      <c r="U152" s="81">
        <f t="shared" ref="U152" si="138">U150-U151</f>
        <v>6100.4639999999999</v>
      </c>
      <c r="V152" s="81">
        <f t="shared" ref="V152" si="139">V150-V151</f>
        <v>6100.4639999999999</v>
      </c>
      <c r="W152" s="81">
        <f t="shared" ref="W152" si="140">W150-W151</f>
        <v>6100.4639999999999</v>
      </c>
      <c r="X152" s="81">
        <f t="shared" ref="X152" si="141">X150-X151</f>
        <v>6100.4639999999999</v>
      </c>
      <c r="Y152" s="81">
        <f t="shared" ref="Y152" si="142">Y150-Y151</f>
        <v>6100.4639999999999</v>
      </c>
      <c r="Z152" s="81">
        <f t="shared" ref="Z152" si="143">Z150-Z151</f>
        <v>6100.4639999999999</v>
      </c>
      <c r="AA152" s="81">
        <f t="shared" ref="AA152" si="144">AA150-AA151</f>
        <v>6100.4639999999999</v>
      </c>
      <c r="AB152" s="81">
        <f t="shared" ref="AB152" si="145">AB150-AB151</f>
        <v>6100.4639999999999</v>
      </c>
      <c r="AC152" s="81">
        <f>AC150-AC151</f>
        <v>152511.60000000003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46">(C152+C146)-C142</f>
        <v>-27361</v>
      </c>
      <c r="D153" s="134">
        <f t="shared" si="146"/>
        <v>7179.9544000000005</v>
      </c>
      <c r="E153" s="134">
        <f t="shared" si="146"/>
        <v>7194.3441599999987</v>
      </c>
      <c r="F153" s="134">
        <f t="shared" si="146"/>
        <v>7209.093664</v>
      </c>
      <c r="G153" s="134">
        <f t="shared" si="146"/>
        <v>7224.2119055999992</v>
      </c>
      <c r="H153" s="134">
        <f t="shared" si="146"/>
        <v>7239.7081032400001</v>
      </c>
      <c r="I153" s="134">
        <f t="shared" si="146"/>
        <v>7255.5917058209998</v>
      </c>
      <c r="J153" s="134">
        <f t="shared" si="146"/>
        <v>7271.8723984665248</v>
      </c>
      <c r="K153" s="134">
        <f t="shared" si="146"/>
        <v>7288.560108428188</v>
      </c>
      <c r="L153" s="134">
        <f t="shared" si="146"/>
        <v>7305.6650111388917</v>
      </c>
      <c r="M153" s="134">
        <f t="shared" si="146"/>
        <v>7323.197536417365</v>
      </c>
      <c r="N153" s="134">
        <f t="shared" si="146"/>
        <v>7341.1683748277992</v>
      </c>
      <c r="O153" s="134">
        <f t="shared" si="146"/>
        <v>7359.5884841984935</v>
      </c>
      <c r="P153" s="134">
        <f t="shared" si="146"/>
        <v>7378.4690963034554</v>
      </c>
      <c r="Q153" s="134">
        <f t="shared" si="146"/>
        <v>7397.8217237110421</v>
      </c>
      <c r="R153" s="134">
        <f t="shared" si="146"/>
        <v>7417.6581668038179</v>
      </c>
      <c r="S153" s="134">
        <f t="shared" ref="S153:W153" si="147">(S152+S146)-S142</f>
        <v>7437.9905209739136</v>
      </c>
      <c r="T153" s="134">
        <f t="shared" si="147"/>
        <v>7458.8311839982616</v>
      </c>
      <c r="U153" s="134">
        <f t="shared" si="147"/>
        <v>7480.1928635982167</v>
      </c>
      <c r="V153" s="134">
        <f t="shared" si="147"/>
        <v>7502.088585188174</v>
      </c>
      <c r="W153" s="134">
        <f t="shared" si="147"/>
        <v>7524.5316998178769</v>
      </c>
      <c r="X153" s="134">
        <f t="shared" ref="X153:AB153" si="148">(X152+X146)-X142</f>
        <v>7547.5358923133226</v>
      </c>
      <c r="Y153" s="134">
        <f t="shared" si="148"/>
        <v>7571.1151896211577</v>
      </c>
      <c r="Z153" s="134">
        <f t="shared" si="148"/>
        <v>7595.2839693616861</v>
      </c>
      <c r="AA153" s="134">
        <f t="shared" si="148"/>
        <v>7620.0569685957289</v>
      </c>
      <c r="AB153" s="134">
        <f t="shared" si="148"/>
        <v>7645.449292810621</v>
      </c>
      <c r="AC153" s="134">
        <f>(AC152+AC146)-AC142</f>
        <v>157408.98100523558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49">(C152)-C142</f>
        <v>-27361</v>
      </c>
      <c r="D154" s="134">
        <f t="shared" si="149"/>
        <v>3364.3639999999996</v>
      </c>
      <c r="E154" s="134">
        <f t="shared" si="149"/>
        <v>3364.3639999999996</v>
      </c>
      <c r="F154" s="134">
        <f t="shared" si="149"/>
        <v>3364.3639999999996</v>
      </c>
      <c r="G154" s="134">
        <f t="shared" si="149"/>
        <v>3364.3639999999996</v>
      </c>
      <c r="H154" s="134">
        <f t="shared" si="149"/>
        <v>3364.3639999999996</v>
      </c>
      <c r="I154" s="134">
        <f t="shared" si="149"/>
        <v>3364.3639999999996</v>
      </c>
      <c r="J154" s="134">
        <f t="shared" si="149"/>
        <v>3364.3639999999996</v>
      </c>
      <c r="K154" s="134">
        <f t="shared" si="149"/>
        <v>3364.3639999999996</v>
      </c>
      <c r="L154" s="134">
        <f t="shared" si="149"/>
        <v>3364.3639999999996</v>
      </c>
      <c r="M154" s="134">
        <f t="shared" si="149"/>
        <v>3364.3639999999996</v>
      </c>
      <c r="N154" s="134">
        <f t="shared" si="149"/>
        <v>3364.3639999999996</v>
      </c>
      <c r="O154" s="134">
        <f t="shared" si="149"/>
        <v>3364.3639999999996</v>
      </c>
      <c r="P154" s="134">
        <f t="shared" si="149"/>
        <v>3364.3639999999996</v>
      </c>
      <c r="Q154" s="134">
        <f t="shared" si="149"/>
        <v>3364.3639999999996</v>
      </c>
      <c r="R154" s="134">
        <f t="shared" si="149"/>
        <v>3364.3639999999996</v>
      </c>
      <c r="S154" s="134">
        <f t="shared" ref="S154:W154" si="150">(S152)-S142</f>
        <v>3364.3639999999996</v>
      </c>
      <c r="T154" s="134">
        <f t="shared" si="150"/>
        <v>3364.3639999999996</v>
      </c>
      <c r="U154" s="134">
        <f t="shared" si="150"/>
        <v>3364.3639999999996</v>
      </c>
      <c r="V154" s="134">
        <f t="shared" si="150"/>
        <v>3364.3639999999996</v>
      </c>
      <c r="W154" s="134">
        <f t="shared" si="150"/>
        <v>3364.3639999999996</v>
      </c>
      <c r="X154" s="134">
        <f t="shared" ref="X154:AB154" si="151">(X152)-X142</f>
        <v>3364.3639999999996</v>
      </c>
      <c r="Y154" s="134">
        <f t="shared" si="151"/>
        <v>3364.3639999999996</v>
      </c>
      <c r="Z154" s="134">
        <f t="shared" si="151"/>
        <v>3364.3639999999996</v>
      </c>
      <c r="AA154" s="134">
        <f t="shared" si="151"/>
        <v>3364.3639999999996</v>
      </c>
      <c r="AB154" s="134">
        <f t="shared" si="151"/>
        <v>3364.3639999999996</v>
      </c>
      <c r="AC154" s="134">
        <f>(AC152)-AC142</f>
        <v>56748.100000000049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0.1147776186466217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0.26366394162178031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1.3592900531134606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2.2478984650481464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25183.959043889095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87469.785379168839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>
        <f>IF(L161,$L$136-$C$136)</f>
        <v>9</v>
      </c>
      <c r="C161" s="75">
        <f>C152/C142</f>
        <v>0</v>
      </c>
      <c r="D161" s="87">
        <f>SUM($C$152:D152)/SUM($C$142:D142)</f>
        <v>0.2026927511288463</v>
      </c>
      <c r="E161" s="87">
        <f>SUM($C$152:E152)/SUM($C$142:E142)</f>
        <v>0.3716033770695516</v>
      </c>
      <c r="F161" s="87">
        <f>SUM($C$152:F152)/SUM($C$142:F142)</f>
        <v>0.51452775286553298</v>
      </c>
      <c r="G161" s="87">
        <f>SUM($C$152:G152)/SUM($C$142:G142)</f>
        <v>0.63703436069065988</v>
      </c>
      <c r="H161" s="87">
        <f>SUM($C$152:H152)/SUM($C$142:H142)</f>
        <v>0.7432067541391032</v>
      </c>
      <c r="I161" s="87">
        <f>SUM($C$152:I152)/SUM($C$142:I142)</f>
        <v>0.83610759840649118</v>
      </c>
      <c r="J161" s="87">
        <f>SUM($C$152:J152)/SUM($C$142:J142)</f>
        <v>0.9180789315835981</v>
      </c>
      <c r="K161" s="87">
        <f>SUM($C$152:K152)/SUM($C$142:K142)</f>
        <v>0.99094233885213767</v>
      </c>
      <c r="L161" s="87">
        <f>SUM($C$152:L152)/SUM($C$142:L142)</f>
        <v>1.0561359137766204</v>
      </c>
      <c r="M161" s="87">
        <f>SUM($C$152:M152)/SUM($C$142:M142)</f>
        <v>1.1148101312086549</v>
      </c>
      <c r="N161" s="87">
        <f>SUM($C$152:N152)/SUM($C$142:N142)</f>
        <v>1.1678963279328765</v>
      </c>
      <c r="O161" s="87">
        <f>SUM($C$152:O152)/SUM($C$142:O142)</f>
        <v>1.2161565067730782</v>
      </c>
      <c r="P161" s="87">
        <f>SUM($C$152:P152)/SUM($C$142:P142)</f>
        <v>1.2602201483228275</v>
      </c>
      <c r="Q161" s="87">
        <f>SUM($C$152:Q152)/SUM($C$142:Q142)</f>
        <v>1.3006118197434311</v>
      </c>
      <c r="R161" s="87">
        <f>SUM($C$152:R152)/SUM($C$142:R142)</f>
        <v>1.3377721574503862</v>
      </c>
      <c r="S161" s="87">
        <f>SUM($C$152:S152)/SUM($C$142:S142)</f>
        <v>1.3720740076414217</v>
      </c>
      <c r="T161" s="87">
        <f>SUM($C$152:T152)/SUM($C$142:T142)</f>
        <v>1.4038349800405285</v>
      </c>
      <c r="U161" s="87">
        <f>SUM($C$152:U152)/SUM($C$142:U142)</f>
        <v>1.4333273115539851</v>
      </c>
      <c r="V161" s="87">
        <f>SUM($C$152:V152)/SUM($C$142:V142)</f>
        <v>1.4607856891699618</v>
      </c>
      <c r="W161" s="87">
        <f>SUM($C$152:W152)/SUM($C$142:W142)</f>
        <v>1.4864135082782066</v>
      </c>
      <c r="X161" s="87">
        <f>SUM($C$152:X152)/SUM($C$142:X142)</f>
        <v>1.5103879197020487</v>
      </c>
      <c r="Y161" s="87">
        <f>SUM($C$152:Y152)/SUM($C$142:Y142)</f>
        <v>1.5328639304119005</v>
      </c>
      <c r="Z161" s="87">
        <f>SUM($C$152:Z152)/SUM($C$142:Z142)</f>
        <v>1.5539777586544887</v>
      </c>
      <c r="AA161" s="87">
        <f>SUM($C$152:AA152)/SUM($C$142:AA142)</f>
        <v>1.573849597000454</v>
      </c>
      <c r="AB161" s="87">
        <f>SUM($C$152:AB152)/SUM($C$142:AB142)</f>
        <v>1.5925859017266497</v>
      </c>
    </row>
    <row r="162" spans="1:28" x14ac:dyDescent="0.25">
      <c r="A162" s="96" t="s">
        <v>89</v>
      </c>
      <c r="B162" s="76">
        <f>IF(G162,G136-C136)</f>
        <v>4</v>
      </c>
      <c r="C162" s="75">
        <f>(C152+C146)/C142</f>
        <v>0</v>
      </c>
      <c r="D162" s="87">
        <f>(SUM($C$152:D152)+SUM($C$146:D146))/SUM($C$142:D142)</f>
        <v>0.32946876609374331</v>
      </c>
      <c r="E162" s="87">
        <f>(SUM($C$152:E152)+SUM($C$146:E146))/SUM($C$142:E142)</f>
        <v>0.60446433975366398</v>
      </c>
      <c r="F162" s="87">
        <f>(SUM($C$152:F152)+SUM($C$146:F146))/SUM($C$142:F142)</f>
        <v>0.83756757158560902</v>
      </c>
      <c r="G162" s="87">
        <f>(SUM($C$152:G152)+SUM($C$146:G146))/SUM($C$142:G142)</f>
        <v>1.0377650182376377</v>
      </c>
      <c r="H162" s="87">
        <f>(SUM($C$152:H152)+SUM($C$146:H146))/SUM($C$142:H142)</f>
        <v>1.2116470458643083</v>
      </c>
      <c r="I162" s="87">
        <f>(SUM($C$152:I152)+SUM($C$146:I146))/SUM($C$142:I142)</f>
        <v>1.3641566449202562</v>
      </c>
      <c r="J162" s="87">
        <f>(SUM($C$152:J152)+SUM($C$146:J146))/SUM($C$142:J142)</f>
        <v>1.4990739575034353</v>
      </c>
      <c r="K162" s="87">
        <f>(SUM($C$152:K152)+SUM($C$146:K146))/SUM($C$142:K142)</f>
        <v>1.619339295703855</v>
      </c>
      <c r="L162" s="87">
        <f>(SUM($C$152:L152)+SUM($C$146:L146))/SUM($C$142:L142)</f>
        <v>1.727274154274421</v>
      </c>
      <c r="M162" s="87">
        <f>(SUM($C$152:M152)+SUM($C$146:M146))/SUM($C$142:M142)</f>
        <v>1.8247359196139028</v>
      </c>
      <c r="N162" s="87">
        <f>(SUM($C$152:N152)+SUM($C$146:N146))/SUM($C$142:N142)</f>
        <v>1.9132283762940261</v>
      </c>
      <c r="O162" s="87">
        <f>(SUM($C$152:O152)+SUM($C$146:O146))/SUM($C$142:O142)</f>
        <v>1.9939820755511044</v>
      </c>
      <c r="P162" s="87">
        <f>(SUM($C$152:P152)+SUM($C$146:P146))/SUM($C$142:P142)</f>
        <v>2.0680137381903752</v>
      </c>
      <c r="Q162" s="87">
        <f>(SUM($C$152:Q152)+SUM($C$146:Q146))/SUM($C$142:Q142)</f>
        <v>2.1361708068685479</v>
      </c>
      <c r="R162" s="87">
        <f>(SUM($C$152:R152)+SUM($C$146:R146))/SUM($C$142:R142)</f>
        <v>2.1991653059311669</v>
      </c>
      <c r="S162" s="87">
        <f>(SUM($C$152:S152)+SUM($C$146:S146))/SUM($C$142:S142)</f>
        <v>2.257599887542495</v>
      </c>
      <c r="T162" s="87">
        <f>(SUM($C$152:T152)+SUM($C$146:T146))/SUM($C$142:T142)</f>
        <v>2.3119880898863725</v>
      </c>
      <c r="U162" s="87">
        <f>(SUM($C$152:U152)+SUM($C$146:U146))/SUM($C$142:U142)</f>
        <v>2.3627702544227054</v>
      </c>
      <c r="V162" s="87">
        <f>(SUM($C$152:V152)+SUM($C$146:V146))/SUM($C$142:V142)</f>
        <v>2.4103261500161337</v>
      </c>
      <c r="W162" s="87">
        <f>(SUM($C$152:W152)+SUM($C$146:W146))/SUM($C$142:W142)</f>
        <v>2.4549850723357216</v>
      </c>
      <c r="X162" s="87">
        <f>(SUM($C$152:X152)+SUM($C$146:X146))/SUM($C$142:X142)</f>
        <v>2.4970339886281079</v>
      </c>
      <c r="Y162" s="87">
        <f>(SUM($C$152:Y152)+SUM($C$146:Y146))/SUM($C$142:Y142)</f>
        <v>2.5367241554409961</v>
      </c>
      <c r="Z162" s="87">
        <f>(SUM($C$152:Z152)+SUM($C$146:Z146))/SUM($C$142:Z142)</f>
        <v>2.5742765332189168</v>
      </c>
      <c r="AA162" s="87">
        <f>(SUM($C$152:AA152)+SUM($C$146:AA146))/SUM($C$142:AA142)</f>
        <v>2.6098862454763316</v>
      </c>
      <c r="AB162" s="87">
        <f>(SUM($C$152:AB152)+SUM($C$146:AB146))/SUM($C$142:AB142)</f>
        <v>2.6437262736348974</v>
      </c>
    </row>
  </sheetData>
  <mergeCells count="40">
    <mergeCell ref="A147:B147"/>
    <mergeCell ref="A152:B152"/>
    <mergeCell ref="A136:B136"/>
    <mergeCell ref="A139:B139"/>
    <mergeCell ref="A142:B142"/>
    <mergeCell ref="A143:B143"/>
    <mergeCell ref="A146:B146"/>
    <mergeCell ref="A110:B110"/>
    <mergeCell ref="A113:B113"/>
    <mergeCell ref="A114:B114"/>
    <mergeCell ref="A119:B119"/>
    <mergeCell ref="A134:AD134"/>
    <mergeCell ref="A86:B86"/>
    <mergeCell ref="A101:AD101"/>
    <mergeCell ref="A103:B103"/>
    <mergeCell ref="A106:B106"/>
    <mergeCell ref="A109:B109"/>
    <mergeCell ref="A73:B73"/>
    <mergeCell ref="A76:B76"/>
    <mergeCell ref="A77:B77"/>
    <mergeCell ref="A80:B80"/>
    <mergeCell ref="A81:B81"/>
    <mergeCell ref="A47:B47"/>
    <mergeCell ref="A48:B48"/>
    <mergeCell ref="A53:B53"/>
    <mergeCell ref="A68:AD68"/>
    <mergeCell ref="A70:B70"/>
    <mergeCell ref="A35:AD35"/>
    <mergeCell ref="A37:B37"/>
    <mergeCell ref="A40:B40"/>
    <mergeCell ref="A43:B43"/>
    <mergeCell ref="A44:B44"/>
    <mergeCell ref="A14:B14"/>
    <mergeCell ref="A15:B15"/>
    <mergeCell ref="A20:B20"/>
    <mergeCell ref="A2:AD2"/>
    <mergeCell ref="A4:B4"/>
    <mergeCell ref="A7:B7"/>
    <mergeCell ref="A10:B10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zoomScale="55" zoomScaleNormal="55" workbookViewId="0">
      <selection activeCell="O18" sqref="O18"/>
    </sheetView>
  </sheetViews>
  <sheetFormatPr defaultRowHeight="15" outlineLevelRow="1" x14ac:dyDescent="0.25"/>
  <cols>
    <col min="2" max="2" width="41.5703125" style="236" customWidth="1"/>
    <col min="3" max="3" width="33.5703125" style="236" customWidth="1"/>
    <col min="4" max="4" width="14.140625" style="229" customWidth="1"/>
    <col min="5" max="5" width="15.7109375" style="229" customWidth="1"/>
    <col min="6" max="6" width="20.7109375" style="229" customWidth="1"/>
    <col min="7" max="9" width="15.7109375" style="229" customWidth="1"/>
    <col min="11" max="11" width="22.42578125" customWidth="1"/>
  </cols>
  <sheetData>
    <row r="1" spans="1:13" ht="45" customHeight="1" x14ac:dyDescent="0.25">
      <c r="A1" s="153" t="s">
        <v>122</v>
      </c>
      <c r="B1" s="230"/>
      <c r="C1" s="231"/>
      <c r="D1" s="232"/>
      <c r="E1" s="232" t="s">
        <v>0</v>
      </c>
      <c r="F1" s="232" t="s">
        <v>123</v>
      </c>
      <c r="G1" s="232" t="s">
        <v>124</v>
      </c>
      <c r="H1" s="232" t="s">
        <v>14</v>
      </c>
      <c r="I1" s="232" t="s">
        <v>125</v>
      </c>
    </row>
    <row r="2" spans="1:13" ht="23.25" customHeight="1" x14ac:dyDescent="0.25">
      <c r="A2" s="153"/>
      <c r="B2" s="230"/>
      <c r="C2" s="231"/>
      <c r="D2" s="233" t="s">
        <v>13</v>
      </c>
      <c r="E2" s="232"/>
      <c r="F2" s="232"/>
      <c r="G2" s="232"/>
      <c r="H2" s="232"/>
      <c r="I2" s="232"/>
    </row>
    <row r="3" spans="1:13" ht="18.75" collapsed="1" x14ac:dyDescent="0.3">
      <c r="A3" s="227">
        <v>1</v>
      </c>
      <c r="B3" s="319" t="s">
        <v>130</v>
      </c>
      <c r="C3" s="319"/>
    </row>
    <row r="4" spans="1:13" ht="18.75" outlineLevel="1" x14ac:dyDescent="0.3">
      <c r="A4" s="227"/>
      <c r="B4" s="320" t="s">
        <v>10</v>
      </c>
      <c r="C4" s="320"/>
      <c r="K4" t="s">
        <v>132</v>
      </c>
      <c r="L4" s="267">
        <v>0.1</v>
      </c>
    </row>
    <row r="5" spans="1:13" ht="18.75" outlineLevel="1" x14ac:dyDescent="0.3">
      <c r="A5" s="227"/>
      <c r="B5" s="238" t="s">
        <v>126</v>
      </c>
    </row>
    <row r="6" spans="1:13" ht="18.75" outlineLevel="1" x14ac:dyDescent="0.3">
      <c r="A6" s="227"/>
      <c r="B6" s="236" t="s">
        <v>11</v>
      </c>
      <c r="D6" s="234" t="s">
        <v>12</v>
      </c>
      <c r="E6" s="237">
        <f>27361</f>
        <v>27361</v>
      </c>
      <c r="F6" s="237">
        <f>27361</f>
        <v>27361</v>
      </c>
      <c r="G6" s="237">
        <f>27361</f>
        <v>27361</v>
      </c>
      <c r="H6" s="237">
        <f>27361</f>
        <v>27361</v>
      </c>
      <c r="I6" s="237">
        <f>27361</f>
        <v>27361</v>
      </c>
    </row>
    <row r="7" spans="1:13" ht="18.75" outlineLevel="1" x14ac:dyDescent="0.3">
      <c r="A7" s="227"/>
      <c r="B7" s="236" t="s">
        <v>131</v>
      </c>
      <c r="D7" s="234" t="s">
        <v>12</v>
      </c>
      <c r="E7" s="237">
        <f>E6*$L$4</f>
        <v>2736.1000000000004</v>
      </c>
      <c r="F7" s="237">
        <f t="shared" ref="F7:I7" si="0">F6*$L$4</f>
        <v>2736.1000000000004</v>
      </c>
      <c r="G7" s="237">
        <f t="shared" si="0"/>
        <v>2736.1000000000004</v>
      </c>
      <c r="H7" s="237">
        <f t="shared" si="0"/>
        <v>2736.1000000000004</v>
      </c>
      <c r="I7" s="237">
        <f t="shared" si="0"/>
        <v>2736.1000000000004</v>
      </c>
    </row>
    <row r="8" spans="1:13" ht="18.75" outlineLevel="1" x14ac:dyDescent="0.3">
      <c r="A8" s="227"/>
      <c r="D8" s="234"/>
      <c r="E8" s="237"/>
      <c r="F8" s="237"/>
      <c r="G8" s="237"/>
      <c r="H8" s="237"/>
      <c r="I8" s="237"/>
    </row>
    <row r="9" spans="1:13" ht="18.75" outlineLevel="1" x14ac:dyDescent="0.3">
      <c r="A9" s="227"/>
      <c r="B9" s="238" t="s">
        <v>151</v>
      </c>
      <c r="D9" s="237"/>
      <c r="E9" s="237"/>
      <c r="F9" s="237"/>
      <c r="G9" s="237"/>
      <c r="H9" s="237"/>
      <c r="I9" s="237"/>
      <c r="K9" t="s">
        <v>155</v>
      </c>
      <c r="L9">
        <v>27</v>
      </c>
      <c r="M9" t="s">
        <v>156</v>
      </c>
    </row>
    <row r="10" spans="1:13" ht="18.75" outlineLevel="1" x14ac:dyDescent="0.3">
      <c r="A10" s="227"/>
      <c r="B10" s="238"/>
      <c r="D10" s="234" t="s">
        <v>12</v>
      </c>
      <c r="E10" s="237">
        <f>$L$9*$L$10*$L$11</f>
        <v>3240</v>
      </c>
      <c r="F10" s="237">
        <f t="shared" ref="F10:I10" si="1">$L$9*$L$10*$L$11</f>
        <v>3240</v>
      </c>
      <c r="G10" s="237">
        <f t="shared" si="1"/>
        <v>3240</v>
      </c>
      <c r="H10" s="237">
        <f t="shared" si="1"/>
        <v>3240</v>
      </c>
      <c r="I10" s="237">
        <f t="shared" si="1"/>
        <v>3240</v>
      </c>
      <c r="K10" t="s">
        <v>158</v>
      </c>
      <c r="L10">
        <v>12</v>
      </c>
    </row>
    <row r="11" spans="1:13" ht="18.75" outlineLevel="1" x14ac:dyDescent="0.3">
      <c r="A11" s="227"/>
      <c r="D11" s="234"/>
      <c r="E11" s="237"/>
      <c r="F11" s="237"/>
      <c r="G11" s="237"/>
      <c r="H11" s="237"/>
      <c r="I11" s="237"/>
      <c r="K11" t="s">
        <v>157</v>
      </c>
      <c r="L11">
        <v>10</v>
      </c>
    </row>
    <row r="12" spans="1:13" ht="18.75" outlineLevel="1" x14ac:dyDescent="0.3">
      <c r="A12" s="227"/>
      <c r="B12" s="238" t="s">
        <v>149</v>
      </c>
    </row>
    <row r="13" spans="1:13" ht="18.75" outlineLevel="1" x14ac:dyDescent="0.3">
      <c r="A13" s="227"/>
      <c r="B13" s="236" t="s">
        <v>172</v>
      </c>
      <c r="D13" s="234" t="s">
        <v>173</v>
      </c>
      <c r="E13" s="298">
        <f>$L$13*$L$16</f>
        <v>9344</v>
      </c>
      <c r="F13" s="298">
        <f t="shared" ref="F13:I13" si="2">$L$13*$L$16</f>
        <v>9344</v>
      </c>
      <c r="G13" s="298">
        <f t="shared" si="2"/>
        <v>9344</v>
      </c>
      <c r="H13" s="298">
        <f t="shared" si="2"/>
        <v>9344</v>
      </c>
      <c r="I13" s="298">
        <f t="shared" si="2"/>
        <v>9344</v>
      </c>
      <c r="K13" t="s">
        <v>133</v>
      </c>
      <c r="L13">
        <v>11680</v>
      </c>
    </row>
    <row r="14" spans="1:13" ht="18.75" outlineLevel="1" x14ac:dyDescent="0.3">
      <c r="A14" s="227"/>
      <c r="B14" s="228" t="s">
        <v>36</v>
      </c>
      <c r="D14" s="234" t="s">
        <v>173</v>
      </c>
      <c r="E14" s="235">
        <f>$L$13*$L$14</f>
        <v>3243.5360000000001</v>
      </c>
      <c r="F14" s="235">
        <f t="shared" ref="F14:H14" si="3">$L$13*$L$14</f>
        <v>3243.5360000000001</v>
      </c>
      <c r="G14" s="235">
        <f t="shared" si="3"/>
        <v>3243.5360000000001</v>
      </c>
      <c r="H14" s="235">
        <f t="shared" si="3"/>
        <v>3243.5360000000001</v>
      </c>
      <c r="I14" s="235">
        <f>$L$13*$L$14</f>
        <v>3243.5360000000001</v>
      </c>
      <c r="K14" t="s">
        <v>180</v>
      </c>
      <c r="L14">
        <v>0.2777</v>
      </c>
    </row>
    <row r="15" spans="1:13" ht="18.75" customHeight="1" x14ac:dyDescent="0.25">
      <c r="K15" t="s">
        <v>179</v>
      </c>
      <c r="L15">
        <v>1.232E-3</v>
      </c>
    </row>
    <row r="16" spans="1:13" ht="18.75" customHeight="1" x14ac:dyDescent="0.25">
      <c r="K16" t="s">
        <v>181</v>
      </c>
      <c r="L16">
        <v>0.8</v>
      </c>
    </row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35" activePane="bottomLeft" state="frozen"/>
      <selection pane="bottomLeft" activeCell="D1" sqref="D1:D1048576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2" t="s">
        <v>130</v>
      </c>
      <c r="B1" s="322"/>
      <c r="C1" s="249"/>
      <c r="E1" s="247">
        <v>44197</v>
      </c>
      <c r="F1" s="247">
        <v>44562</v>
      </c>
      <c r="G1" s="247">
        <v>44927</v>
      </c>
      <c r="H1" s="247">
        <v>45292</v>
      </c>
      <c r="I1" s="247">
        <v>45658</v>
      </c>
      <c r="J1" s="247">
        <v>46023</v>
      </c>
      <c r="K1" s="247">
        <v>46388</v>
      </c>
      <c r="L1" s="247">
        <v>46753</v>
      </c>
      <c r="M1" s="247">
        <v>47119</v>
      </c>
      <c r="N1" s="247">
        <v>47484</v>
      </c>
      <c r="O1" s="247">
        <v>47849</v>
      </c>
      <c r="P1" s="247">
        <v>48214</v>
      </c>
      <c r="Q1" s="247">
        <v>48580</v>
      </c>
      <c r="R1" s="247">
        <v>48945</v>
      </c>
      <c r="S1" s="247">
        <v>49310</v>
      </c>
      <c r="T1" s="247">
        <v>49675</v>
      </c>
      <c r="U1" s="247">
        <v>50041</v>
      </c>
      <c r="V1" s="247">
        <v>50406</v>
      </c>
      <c r="W1" s="247">
        <v>50771</v>
      </c>
      <c r="X1" s="247">
        <v>51136</v>
      </c>
      <c r="Y1" s="247">
        <v>51502</v>
      </c>
      <c r="Z1" s="247">
        <v>51867</v>
      </c>
      <c r="AA1" s="247">
        <v>52232</v>
      </c>
      <c r="AB1" s="247">
        <v>52597</v>
      </c>
      <c r="AC1" s="247">
        <v>52963</v>
      </c>
      <c r="AD1" s="247">
        <v>53328</v>
      </c>
      <c r="AE1" s="244"/>
    </row>
    <row r="2" spans="1:31" ht="14.25" customHeight="1" x14ac:dyDescent="0.25"/>
    <row r="3" spans="1:31" x14ac:dyDescent="0.25">
      <c r="A3" s="321" t="s">
        <v>148</v>
      </c>
      <c r="B3" s="321"/>
      <c r="C3" s="321"/>
      <c r="D3" s="246">
        <v>1.81</v>
      </c>
    </row>
    <row r="4" spans="1:31" x14ac:dyDescent="0.25">
      <c r="A4" s="248" t="s">
        <v>0</v>
      </c>
    </row>
    <row r="5" spans="1:31" x14ac:dyDescent="0.25">
      <c r="A5" s="4" t="s">
        <v>127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128</v>
      </c>
      <c r="E6" s="245">
        <f>'Minigrids - 1 item'!C20*$D$3</f>
        <v>0</v>
      </c>
      <c r="F6" s="245">
        <f>'Minigrids - 1 item'!D20*$D$3</f>
        <v>11041.839840000001</v>
      </c>
      <c r="G6" s="245">
        <f>'Minigrids - 1 item'!E20*$D$3</f>
        <v>11041.839840000001</v>
      </c>
      <c r="H6" s="245">
        <f>'Minigrids - 1 item'!F20*$D$3</f>
        <v>11041.839840000001</v>
      </c>
      <c r="I6" s="245">
        <f>'Minigrids - 1 item'!G20*$D$3</f>
        <v>11041.839840000001</v>
      </c>
      <c r="J6" s="245">
        <f>'Minigrids - 1 item'!H20*$D$3</f>
        <v>11041.839840000001</v>
      </c>
      <c r="K6" s="245">
        <f>'Minigrids - 1 item'!I20*$D$3</f>
        <v>11041.839840000001</v>
      </c>
      <c r="L6" s="245">
        <f>'Minigrids - 1 item'!J20*$D$3</f>
        <v>11041.839840000001</v>
      </c>
      <c r="M6" s="245">
        <f>'Minigrids - 1 item'!K20*$D$3</f>
        <v>11041.839840000001</v>
      </c>
      <c r="N6" s="245">
        <f>'Minigrids - 1 item'!L20*$D$3</f>
        <v>11041.839840000001</v>
      </c>
      <c r="O6" s="245">
        <f>'Minigrids - 1 item'!M20*$D$3</f>
        <v>11041.839840000001</v>
      </c>
      <c r="P6" s="245">
        <f>'Minigrids - 1 item'!N20*$D$3</f>
        <v>11041.839840000001</v>
      </c>
      <c r="Q6" s="245">
        <f>'Minigrids - 1 item'!O20*$D$3</f>
        <v>11041.839840000001</v>
      </c>
      <c r="R6" s="245">
        <f>'Minigrids - 1 item'!P20*$D$3</f>
        <v>11041.839840000001</v>
      </c>
      <c r="S6" s="245">
        <f>'Minigrids - 1 item'!Q20*$D$3</f>
        <v>11041.839840000001</v>
      </c>
      <c r="T6" s="245">
        <f>'Minigrids - 1 item'!R20*$D$3</f>
        <v>11041.839840000001</v>
      </c>
      <c r="U6" s="245">
        <f>'Minigrids - 1 item'!S20*$D$3</f>
        <v>11041.839840000001</v>
      </c>
      <c r="V6" s="245">
        <f>'Minigrids - 1 item'!T20*$D$3</f>
        <v>11041.839840000001</v>
      </c>
      <c r="W6" s="245">
        <f>'Minigrids - 1 item'!U20*$D$3</f>
        <v>11041.839840000001</v>
      </c>
      <c r="X6" s="245">
        <f>'Minigrids - 1 item'!V20*$D$3</f>
        <v>11041.839840000001</v>
      </c>
      <c r="Y6" s="245">
        <f>'Minigrids - 1 item'!W20*$D$3</f>
        <v>11041.839840000001</v>
      </c>
      <c r="Z6" s="245">
        <f>'Minigrids - 1 item'!X20*$D$3</f>
        <v>11041.839840000001</v>
      </c>
      <c r="AA6" s="245">
        <f>'Minigrids - 1 item'!Y20*$D$3</f>
        <v>11041.839840000001</v>
      </c>
      <c r="AB6" s="245">
        <f>'Minigrids - 1 item'!Z20*$D$3</f>
        <v>11041.839840000001</v>
      </c>
      <c r="AC6" s="245">
        <f>'Minigrids - 1 item'!AA20*$D$3</f>
        <v>11041.839840000001</v>
      </c>
      <c r="AD6" s="245">
        <f>'Minigrids - 1 item'!AB20*$D$3</f>
        <v>11041.839840000001</v>
      </c>
      <c r="AE6" s="4" t="s">
        <v>12</v>
      </c>
    </row>
    <row r="7" spans="1:31" x14ac:dyDescent="0.25">
      <c r="A7" s="4" t="s">
        <v>129</v>
      </c>
      <c r="E7" s="245">
        <f>E6-E5</f>
        <v>-27361</v>
      </c>
      <c r="F7" s="245">
        <f>F6-F5</f>
        <v>8305.7398400000002</v>
      </c>
      <c r="G7" s="245">
        <f t="shared" ref="G7:X7" si="0">G6-G5</f>
        <v>8305.7398400000002</v>
      </c>
      <c r="H7" s="245">
        <f t="shared" si="0"/>
        <v>8305.7398400000002</v>
      </c>
      <c r="I7" s="245">
        <f t="shared" si="0"/>
        <v>8305.7398400000002</v>
      </c>
      <c r="J7" s="245">
        <f t="shared" si="0"/>
        <v>8305.7398400000002</v>
      </c>
      <c r="K7" s="245">
        <f t="shared" si="0"/>
        <v>8305.7398400000002</v>
      </c>
      <c r="L7" s="245">
        <f t="shared" si="0"/>
        <v>8305.7398400000002</v>
      </c>
      <c r="M7" s="245">
        <f t="shared" si="0"/>
        <v>8305.7398400000002</v>
      </c>
      <c r="N7" s="245">
        <f t="shared" si="0"/>
        <v>8305.7398400000002</v>
      </c>
      <c r="O7" s="245">
        <f t="shared" si="0"/>
        <v>8305.7398400000002</v>
      </c>
      <c r="P7" s="245">
        <f t="shared" si="0"/>
        <v>8305.7398400000002</v>
      </c>
      <c r="Q7" s="245">
        <f t="shared" si="0"/>
        <v>8305.7398400000002</v>
      </c>
      <c r="R7" s="245">
        <f t="shared" si="0"/>
        <v>8305.7398400000002</v>
      </c>
      <c r="S7" s="245">
        <f t="shared" si="0"/>
        <v>8305.7398400000002</v>
      </c>
      <c r="T7" s="245">
        <f t="shared" si="0"/>
        <v>8305.7398400000002</v>
      </c>
      <c r="U7" s="245">
        <f t="shared" si="0"/>
        <v>8305.7398400000002</v>
      </c>
      <c r="V7" s="245">
        <f t="shared" si="0"/>
        <v>8305.7398400000002</v>
      </c>
      <c r="W7" s="245">
        <f t="shared" si="0"/>
        <v>8305.7398400000002</v>
      </c>
      <c r="X7" s="245">
        <f t="shared" si="0"/>
        <v>8305.7398400000002</v>
      </c>
      <c r="Y7" s="245">
        <f t="shared" ref="Y7:AD7" si="1">Y6-Y5</f>
        <v>8305.7398400000002</v>
      </c>
      <c r="Z7" s="245">
        <f t="shared" si="1"/>
        <v>8305.7398400000002</v>
      </c>
      <c r="AA7" s="245">
        <f t="shared" si="1"/>
        <v>8305.7398400000002</v>
      </c>
      <c r="AB7" s="245">
        <f t="shared" si="1"/>
        <v>8305.7398400000002</v>
      </c>
      <c r="AC7" s="245">
        <f t="shared" si="1"/>
        <v>8305.7398400000002</v>
      </c>
      <c r="AD7" s="245">
        <f t="shared" si="1"/>
        <v>8305.7398400000002</v>
      </c>
      <c r="AE7" s="4" t="s">
        <v>12</v>
      </c>
    </row>
    <row r="9" spans="1:31" x14ac:dyDescent="0.25">
      <c r="A9" s="4" t="s">
        <v>84</v>
      </c>
      <c r="C9" s="12">
        <f>XNPV(B$11,E7:AD7,$E$1:$AD$1)</f>
        <v>89664.346359761548</v>
      </c>
    </row>
    <row r="10" spans="1:31" x14ac:dyDescent="0.25">
      <c r="A10" s="4" t="s">
        <v>83</v>
      </c>
      <c r="C10" s="250">
        <f>XIRR(E7:AD7,$E$1:$AD$1,0.1)</f>
        <v>0.30300498604774484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21" t="s">
        <v>148</v>
      </c>
      <c r="B13" s="321"/>
      <c r="C13" s="321"/>
      <c r="D13" s="246">
        <v>2.1800000000000002</v>
      </c>
    </row>
    <row r="14" spans="1:31" x14ac:dyDescent="0.25">
      <c r="A14" s="248" t="s">
        <v>123</v>
      </c>
    </row>
    <row r="15" spans="1:31" x14ac:dyDescent="0.25">
      <c r="A15" s="4" t="s">
        <v>127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128</v>
      </c>
      <c r="E16" s="57">
        <f>'Minigrids - 1 item'!C53*$D$13</f>
        <v>0</v>
      </c>
      <c r="F16" s="57">
        <f>'Minigrids - 1 item'!D53*$D$13</f>
        <v>13299.01152</v>
      </c>
      <c r="G16" s="57">
        <f>'Minigrids - 1 item'!E53*$D$13</f>
        <v>13299.01152</v>
      </c>
      <c r="H16" s="57">
        <f>'Minigrids - 1 item'!F53*$D$13</f>
        <v>13299.01152</v>
      </c>
      <c r="I16" s="57">
        <f>'Minigrids - 1 item'!G53*$D$13</f>
        <v>13299.01152</v>
      </c>
      <c r="J16" s="57">
        <f>'Minigrids - 1 item'!H53*$D$13</f>
        <v>13299.01152</v>
      </c>
      <c r="K16" s="57">
        <f>'Minigrids - 1 item'!I53*$D$13</f>
        <v>13299.01152</v>
      </c>
      <c r="L16" s="57">
        <f>'Minigrids - 1 item'!J53*$D$13</f>
        <v>13299.01152</v>
      </c>
      <c r="M16" s="57">
        <f>'Minigrids - 1 item'!K53*$D$13</f>
        <v>13299.01152</v>
      </c>
      <c r="N16" s="57">
        <f>'Minigrids - 1 item'!L53*$D$13</f>
        <v>13299.01152</v>
      </c>
      <c r="O16" s="57">
        <f>'Minigrids - 1 item'!M53*$D$13</f>
        <v>13299.01152</v>
      </c>
      <c r="P16" s="57">
        <f>'Minigrids - 1 item'!N53*$D$13</f>
        <v>13299.01152</v>
      </c>
      <c r="Q16" s="57">
        <f>'Minigrids - 1 item'!O53*$D$13</f>
        <v>13299.01152</v>
      </c>
      <c r="R16" s="57">
        <f>'Minigrids - 1 item'!P53*$D$13</f>
        <v>13299.01152</v>
      </c>
      <c r="S16" s="57">
        <f>'Minigrids - 1 item'!Q53*$D$13</f>
        <v>13299.01152</v>
      </c>
      <c r="T16" s="57">
        <f>'Minigrids - 1 item'!R53*$D$13</f>
        <v>13299.01152</v>
      </c>
      <c r="U16" s="57">
        <f>'Minigrids - 1 item'!S53*$D$13</f>
        <v>13299.01152</v>
      </c>
      <c r="V16" s="57">
        <f>'Minigrids - 1 item'!T53*$D$13</f>
        <v>13299.01152</v>
      </c>
      <c r="W16" s="57">
        <f>'Minigrids - 1 item'!U53*$D$13</f>
        <v>13299.01152</v>
      </c>
      <c r="X16" s="57">
        <f>'Minigrids - 1 item'!V53*$D$13</f>
        <v>13299.01152</v>
      </c>
      <c r="Y16" s="57">
        <f>'Minigrids - 1 item'!W53*$D$13</f>
        <v>13299.01152</v>
      </c>
      <c r="Z16" s="57">
        <f>'Minigrids - 1 item'!X53*$D$13</f>
        <v>13299.01152</v>
      </c>
      <c r="AA16" s="57">
        <f>'Minigrids - 1 item'!Y53*$D$13</f>
        <v>13299.01152</v>
      </c>
      <c r="AB16" s="57">
        <f>'Minigrids - 1 item'!Z53*$D$13</f>
        <v>13299.01152</v>
      </c>
      <c r="AC16" s="57">
        <f>'Minigrids - 1 item'!AA53*$D$13</f>
        <v>13299.01152</v>
      </c>
      <c r="AD16" s="57">
        <f>'Minigrids - 1 item'!AB53*$D$13</f>
        <v>13299.01152</v>
      </c>
      <c r="AE16" s="4" t="s">
        <v>12</v>
      </c>
    </row>
    <row r="17" spans="1:31" x14ac:dyDescent="0.25">
      <c r="A17" s="4" t="s">
        <v>129</v>
      </c>
      <c r="E17" s="57">
        <f>E16-E15</f>
        <v>-27361</v>
      </c>
      <c r="F17" s="57">
        <f t="shared" ref="F17:X17" si="2">F16-F15</f>
        <v>10562.91152</v>
      </c>
      <c r="G17" s="57">
        <f t="shared" si="2"/>
        <v>10562.91152</v>
      </c>
      <c r="H17" s="57">
        <f t="shared" si="2"/>
        <v>10562.91152</v>
      </c>
      <c r="I17" s="57">
        <f t="shared" si="2"/>
        <v>10562.91152</v>
      </c>
      <c r="J17" s="57">
        <f t="shared" si="2"/>
        <v>10562.91152</v>
      </c>
      <c r="K17" s="57">
        <f t="shared" si="2"/>
        <v>10562.91152</v>
      </c>
      <c r="L17" s="57">
        <f t="shared" si="2"/>
        <v>10562.91152</v>
      </c>
      <c r="M17" s="57">
        <f t="shared" si="2"/>
        <v>10562.91152</v>
      </c>
      <c r="N17" s="57">
        <f t="shared" si="2"/>
        <v>10562.91152</v>
      </c>
      <c r="O17" s="57">
        <f t="shared" si="2"/>
        <v>10562.91152</v>
      </c>
      <c r="P17" s="57">
        <f t="shared" si="2"/>
        <v>10562.91152</v>
      </c>
      <c r="Q17" s="57">
        <f t="shared" si="2"/>
        <v>10562.91152</v>
      </c>
      <c r="R17" s="57">
        <f t="shared" si="2"/>
        <v>10562.91152</v>
      </c>
      <c r="S17" s="57">
        <f t="shared" si="2"/>
        <v>10562.91152</v>
      </c>
      <c r="T17" s="57">
        <f t="shared" si="2"/>
        <v>10562.91152</v>
      </c>
      <c r="U17" s="57">
        <f t="shared" si="2"/>
        <v>10562.91152</v>
      </c>
      <c r="V17" s="57">
        <f t="shared" si="2"/>
        <v>10562.91152</v>
      </c>
      <c r="W17" s="57">
        <f t="shared" si="2"/>
        <v>10562.91152</v>
      </c>
      <c r="X17" s="57">
        <f t="shared" si="2"/>
        <v>10562.91152</v>
      </c>
      <c r="Y17" s="57">
        <f t="shared" ref="Y17:AD17" si="3">Y16-Y15</f>
        <v>10562.91152</v>
      </c>
      <c r="Z17" s="57">
        <f t="shared" si="3"/>
        <v>10562.91152</v>
      </c>
      <c r="AA17" s="57">
        <f t="shared" si="3"/>
        <v>10562.91152</v>
      </c>
      <c r="AB17" s="57">
        <f t="shared" si="3"/>
        <v>10562.91152</v>
      </c>
      <c r="AC17" s="57">
        <f t="shared" si="3"/>
        <v>10562.91152</v>
      </c>
      <c r="AD17" s="57">
        <f t="shared" si="3"/>
        <v>10562.91152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72283.137773022609</v>
      </c>
    </row>
    <row r="20" spans="1:31" x14ac:dyDescent="0.25">
      <c r="A20" s="4" t="s">
        <v>83</v>
      </c>
      <c r="C20" s="250">
        <f>XIRR(E17:AD17,$E$1:$AD$1,0.1)</f>
        <v>0.38576934933662421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21" t="s">
        <v>148</v>
      </c>
      <c r="B23" s="321"/>
      <c r="C23" s="321"/>
      <c r="D23" s="246">
        <v>1.73</v>
      </c>
    </row>
    <row r="24" spans="1:31" x14ac:dyDescent="0.25">
      <c r="A24" s="248" t="s">
        <v>124</v>
      </c>
    </row>
    <row r="25" spans="1:31" x14ac:dyDescent="0.25">
      <c r="A25" s="4" t="s">
        <v>127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128</v>
      </c>
      <c r="E26" s="57">
        <f>'Minigrids - 1 item'!C86*$D$23</f>
        <v>0</v>
      </c>
      <c r="F26" s="57">
        <f>'Minigrids - 1 item'!D86*$D$23</f>
        <v>10553.80272</v>
      </c>
      <c r="G26" s="57">
        <f>'Minigrids - 1 item'!E86*$D$23</f>
        <v>10553.80272</v>
      </c>
      <c r="H26" s="57">
        <f>'Minigrids - 1 item'!F86*$D$23</f>
        <v>10553.80272</v>
      </c>
      <c r="I26" s="57">
        <f>'Minigrids - 1 item'!G86*$D$23</f>
        <v>10553.80272</v>
      </c>
      <c r="J26" s="57">
        <f>'Minigrids - 1 item'!H86*$D$23</f>
        <v>10553.80272</v>
      </c>
      <c r="K26" s="57">
        <f>'Minigrids - 1 item'!I86*$D$23</f>
        <v>10553.80272</v>
      </c>
      <c r="L26" s="57">
        <f>'Minigrids - 1 item'!J86*$D$23</f>
        <v>10553.80272</v>
      </c>
      <c r="M26" s="57">
        <f>'Minigrids - 1 item'!K86*$D$23</f>
        <v>10553.80272</v>
      </c>
      <c r="N26" s="57">
        <f>'Minigrids - 1 item'!L86*$D$23</f>
        <v>10553.80272</v>
      </c>
      <c r="O26" s="57">
        <f>'Minigrids - 1 item'!M86*$D$23</f>
        <v>10553.80272</v>
      </c>
      <c r="P26" s="57">
        <f>'Minigrids - 1 item'!N86*$D$23</f>
        <v>10553.80272</v>
      </c>
      <c r="Q26" s="57">
        <f>'Minigrids - 1 item'!O86*$D$23</f>
        <v>10553.80272</v>
      </c>
      <c r="R26" s="57">
        <f>'Minigrids - 1 item'!P86*$D$23</f>
        <v>10553.80272</v>
      </c>
      <c r="S26" s="57">
        <f>'Minigrids - 1 item'!Q86*$D$23</f>
        <v>10553.80272</v>
      </c>
      <c r="T26" s="57">
        <f>'Minigrids - 1 item'!R86*$D$23</f>
        <v>10553.80272</v>
      </c>
      <c r="U26" s="57">
        <f>'Minigrids - 1 item'!S86*$D$23</f>
        <v>10553.80272</v>
      </c>
      <c r="V26" s="57">
        <f>'Minigrids - 1 item'!T86*$D$23</f>
        <v>10553.80272</v>
      </c>
      <c r="W26" s="57">
        <f>'Minigrids - 1 item'!U86*$D$23</f>
        <v>10553.80272</v>
      </c>
      <c r="X26" s="57">
        <f>'Minigrids - 1 item'!V86*$D$23</f>
        <v>10553.80272</v>
      </c>
      <c r="Y26" s="57">
        <f>'Minigrids - 1 item'!W86*$D$23</f>
        <v>10553.80272</v>
      </c>
      <c r="Z26" s="57">
        <f>'Minigrids - 1 item'!X86*$D$23</f>
        <v>10553.80272</v>
      </c>
      <c r="AA26" s="57">
        <f>'Minigrids - 1 item'!Y86*$D$23</f>
        <v>10553.80272</v>
      </c>
      <c r="AB26" s="57">
        <f>'Minigrids - 1 item'!Z86*$D$23</f>
        <v>10553.80272</v>
      </c>
      <c r="AC26" s="57">
        <f>'Minigrids - 1 item'!AA86*$D$23</f>
        <v>10553.80272</v>
      </c>
      <c r="AD26" s="57">
        <f>'Minigrids - 1 item'!AB86*$D$23</f>
        <v>10553.80272</v>
      </c>
      <c r="AE26" s="4" t="s">
        <v>12</v>
      </c>
    </row>
    <row r="27" spans="1:31" x14ac:dyDescent="0.25">
      <c r="A27" s="4" t="s">
        <v>129</v>
      </c>
      <c r="E27" s="57">
        <f>E26-E25</f>
        <v>-27361</v>
      </c>
      <c r="F27" s="57">
        <f t="shared" ref="F27:X27" si="4">F26-F25</f>
        <v>7817.7027199999993</v>
      </c>
      <c r="G27" s="57">
        <f t="shared" si="4"/>
        <v>7817.7027199999993</v>
      </c>
      <c r="H27" s="57">
        <f t="shared" si="4"/>
        <v>7817.7027199999993</v>
      </c>
      <c r="I27" s="57">
        <f t="shared" si="4"/>
        <v>7817.7027199999993</v>
      </c>
      <c r="J27" s="57">
        <f t="shared" si="4"/>
        <v>7817.7027199999993</v>
      </c>
      <c r="K27" s="57">
        <f t="shared" si="4"/>
        <v>7817.7027199999993</v>
      </c>
      <c r="L27" s="57">
        <f t="shared" si="4"/>
        <v>7817.7027199999993</v>
      </c>
      <c r="M27" s="57">
        <f t="shared" si="4"/>
        <v>7817.7027199999993</v>
      </c>
      <c r="N27" s="57">
        <f t="shared" si="4"/>
        <v>7817.7027199999993</v>
      </c>
      <c r="O27" s="57">
        <f t="shared" si="4"/>
        <v>7817.7027199999993</v>
      </c>
      <c r="P27" s="57">
        <f t="shared" si="4"/>
        <v>7817.7027199999993</v>
      </c>
      <c r="Q27" s="57">
        <f t="shared" si="4"/>
        <v>7817.7027199999993</v>
      </c>
      <c r="R27" s="57">
        <f t="shared" si="4"/>
        <v>7817.7027199999993</v>
      </c>
      <c r="S27" s="57">
        <f t="shared" si="4"/>
        <v>7817.7027199999993</v>
      </c>
      <c r="T27" s="57">
        <f t="shared" si="4"/>
        <v>7817.7027199999993</v>
      </c>
      <c r="U27" s="57">
        <f t="shared" si="4"/>
        <v>7817.7027199999993</v>
      </c>
      <c r="V27" s="57">
        <f t="shared" si="4"/>
        <v>7817.7027199999993</v>
      </c>
      <c r="W27" s="57">
        <f t="shared" si="4"/>
        <v>7817.7027199999993</v>
      </c>
      <c r="X27" s="57">
        <f t="shared" si="4"/>
        <v>7817.7027199999993</v>
      </c>
      <c r="Y27" s="57">
        <f t="shared" ref="Y27:AD27" si="5">Y26-Y25</f>
        <v>7817.7027199999993</v>
      </c>
      <c r="Z27" s="57">
        <f t="shared" si="5"/>
        <v>7817.7027199999993</v>
      </c>
      <c r="AA27" s="57">
        <f t="shared" si="5"/>
        <v>7817.7027199999993</v>
      </c>
      <c r="AB27" s="57">
        <f t="shared" si="5"/>
        <v>7817.7027199999993</v>
      </c>
      <c r="AC27" s="57">
        <f t="shared" si="5"/>
        <v>7817.7027199999993</v>
      </c>
      <c r="AD27" s="57">
        <f t="shared" si="5"/>
        <v>7817.7027199999993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94736.629519190086</v>
      </c>
    </row>
    <row r="30" spans="1:31" x14ac:dyDescent="0.25">
      <c r="A30" s="4" t="s">
        <v>83</v>
      </c>
      <c r="C30" s="250">
        <f>XIRR(E27:AD27,$E$1:$AD$1,0.1)</f>
        <v>0.28504011034965526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21" t="s">
        <v>148</v>
      </c>
      <c r="B33" s="321"/>
      <c r="C33" s="321"/>
      <c r="D33" s="246">
        <v>1.73</v>
      </c>
    </row>
    <row r="34" spans="1:31" x14ac:dyDescent="0.25">
      <c r="A34" s="248" t="s">
        <v>14</v>
      </c>
    </row>
    <row r="35" spans="1:31" x14ac:dyDescent="0.25">
      <c r="A35" s="4" t="s">
        <v>127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128</v>
      </c>
      <c r="E36" s="57">
        <f>'Minigrids - 1 item'!C119*$D$33</f>
        <v>0</v>
      </c>
      <c r="F36" s="57">
        <f>'Minigrids - 1 item'!D119*$D$33</f>
        <v>10553.80272</v>
      </c>
      <c r="G36" s="57">
        <f>'Minigrids - 1 item'!E119*$D$33</f>
        <v>10553.80272</v>
      </c>
      <c r="H36" s="57">
        <f>'Minigrids - 1 item'!F119*$D$33</f>
        <v>10553.80272</v>
      </c>
      <c r="I36" s="57">
        <f>'Minigrids - 1 item'!G119*$D$33</f>
        <v>10553.80272</v>
      </c>
      <c r="J36" s="57">
        <f>'Minigrids - 1 item'!H119*$D$33</f>
        <v>10553.80272</v>
      </c>
      <c r="K36" s="57">
        <f>'Minigrids - 1 item'!I119*$D$33</f>
        <v>10553.80272</v>
      </c>
      <c r="L36" s="57">
        <f>'Minigrids - 1 item'!J119*$D$33</f>
        <v>10553.80272</v>
      </c>
      <c r="M36" s="57">
        <f>'Minigrids - 1 item'!K119*$D$33</f>
        <v>10553.80272</v>
      </c>
      <c r="N36" s="57">
        <f>'Minigrids - 1 item'!L119*$D$33</f>
        <v>10553.80272</v>
      </c>
      <c r="O36" s="57">
        <f>'Minigrids - 1 item'!M119*$D$33</f>
        <v>10553.80272</v>
      </c>
      <c r="P36" s="57">
        <f>'Minigrids - 1 item'!N119*$D$33</f>
        <v>10553.80272</v>
      </c>
      <c r="Q36" s="57">
        <f>'Minigrids - 1 item'!O119*$D$33</f>
        <v>10553.80272</v>
      </c>
      <c r="R36" s="57">
        <f>'Minigrids - 1 item'!P119*$D$33</f>
        <v>10553.80272</v>
      </c>
      <c r="S36" s="57">
        <f>'Minigrids - 1 item'!Q119*$D$33</f>
        <v>10553.80272</v>
      </c>
      <c r="T36" s="57">
        <f>'Minigrids - 1 item'!R119*$D$33</f>
        <v>10553.80272</v>
      </c>
      <c r="U36" s="57">
        <f>'Minigrids - 1 item'!S119*$D$33</f>
        <v>10553.80272</v>
      </c>
      <c r="V36" s="57">
        <f>'Minigrids - 1 item'!T119*$D$33</f>
        <v>10553.80272</v>
      </c>
      <c r="W36" s="57">
        <f>'Minigrids - 1 item'!U119*$D$33</f>
        <v>10553.80272</v>
      </c>
      <c r="X36" s="57">
        <f>'Minigrids - 1 item'!V119*$D$33</f>
        <v>10553.80272</v>
      </c>
      <c r="Y36" s="57">
        <f>'Minigrids - 1 item'!W119*$D$33</f>
        <v>10553.80272</v>
      </c>
      <c r="Z36" s="57">
        <f>'Minigrids - 1 item'!X119*$D$33</f>
        <v>10553.80272</v>
      </c>
      <c r="AA36" s="57">
        <f>'Minigrids - 1 item'!Y119*$D$33</f>
        <v>10553.80272</v>
      </c>
      <c r="AB36" s="57">
        <f>'Minigrids - 1 item'!Z119*$D$33</f>
        <v>10553.80272</v>
      </c>
      <c r="AC36" s="57">
        <f>'Minigrids - 1 item'!AA119*$D$33</f>
        <v>10553.80272</v>
      </c>
      <c r="AD36" s="57">
        <f>'Minigrids - 1 item'!AB119*$D$33</f>
        <v>10553.80272</v>
      </c>
      <c r="AE36" s="4" t="s">
        <v>12</v>
      </c>
    </row>
    <row r="37" spans="1:31" x14ac:dyDescent="0.25">
      <c r="A37" s="4" t="s">
        <v>129</v>
      </c>
      <c r="E37" s="57">
        <f>E36-E35</f>
        <v>-27361</v>
      </c>
      <c r="F37" s="57">
        <f t="shared" ref="F37:X37" si="6">F36-F35</f>
        <v>7817.7027199999993</v>
      </c>
      <c r="G37" s="57">
        <f t="shared" si="6"/>
        <v>7817.7027199999993</v>
      </c>
      <c r="H37" s="57">
        <f t="shared" si="6"/>
        <v>7817.7027199999993</v>
      </c>
      <c r="I37" s="57">
        <f t="shared" si="6"/>
        <v>7817.7027199999993</v>
      </c>
      <c r="J37" s="57">
        <f t="shared" si="6"/>
        <v>7817.7027199999993</v>
      </c>
      <c r="K37" s="57">
        <f t="shared" si="6"/>
        <v>7817.7027199999993</v>
      </c>
      <c r="L37" s="57">
        <f t="shared" si="6"/>
        <v>7817.7027199999993</v>
      </c>
      <c r="M37" s="57">
        <f t="shared" si="6"/>
        <v>7817.7027199999993</v>
      </c>
      <c r="N37" s="57">
        <f t="shared" si="6"/>
        <v>7817.7027199999993</v>
      </c>
      <c r="O37" s="57">
        <f t="shared" si="6"/>
        <v>7817.7027199999993</v>
      </c>
      <c r="P37" s="57">
        <f t="shared" si="6"/>
        <v>7817.7027199999993</v>
      </c>
      <c r="Q37" s="57">
        <f t="shared" si="6"/>
        <v>7817.7027199999993</v>
      </c>
      <c r="R37" s="57">
        <f t="shared" si="6"/>
        <v>7817.7027199999993</v>
      </c>
      <c r="S37" s="57">
        <f t="shared" si="6"/>
        <v>7817.7027199999993</v>
      </c>
      <c r="T37" s="57">
        <f t="shared" si="6"/>
        <v>7817.7027199999993</v>
      </c>
      <c r="U37" s="57">
        <f t="shared" si="6"/>
        <v>7817.7027199999993</v>
      </c>
      <c r="V37" s="57">
        <f t="shared" si="6"/>
        <v>7817.7027199999993</v>
      </c>
      <c r="W37" s="57">
        <f t="shared" si="6"/>
        <v>7817.7027199999993</v>
      </c>
      <c r="X37" s="57">
        <f t="shared" si="6"/>
        <v>7817.7027199999993</v>
      </c>
      <c r="Y37" s="57">
        <f t="shared" ref="Y37:AD37" si="7">Y36-Y35</f>
        <v>7817.7027199999993</v>
      </c>
      <c r="Z37" s="57">
        <f t="shared" si="7"/>
        <v>7817.7027199999993</v>
      </c>
      <c r="AA37" s="57">
        <f t="shared" si="7"/>
        <v>7817.7027199999993</v>
      </c>
      <c r="AB37" s="57">
        <f t="shared" si="7"/>
        <v>7817.7027199999993</v>
      </c>
      <c r="AC37" s="57">
        <f t="shared" si="7"/>
        <v>7817.7027199999993</v>
      </c>
      <c r="AD37" s="57">
        <f t="shared" si="7"/>
        <v>7817.7027199999993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94736.629519190086</v>
      </c>
    </row>
    <row r="40" spans="1:31" x14ac:dyDescent="0.25">
      <c r="A40" s="4" t="s">
        <v>83</v>
      </c>
      <c r="C40" s="250">
        <f>XIRR(E37:AD37,$E$1:$AD$1,0.1)</f>
        <v>0.28504011034965526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21" t="s">
        <v>148</v>
      </c>
      <c r="B43" s="321"/>
      <c r="C43" s="321"/>
      <c r="D43" s="246">
        <v>1.73</v>
      </c>
    </row>
    <row r="44" spans="1:31" x14ac:dyDescent="0.25">
      <c r="A44" s="248" t="s">
        <v>125</v>
      </c>
    </row>
    <row r="45" spans="1:31" x14ac:dyDescent="0.25">
      <c r="A45" s="4" t="s">
        <v>127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128</v>
      </c>
      <c r="E46" s="57">
        <f>'Minigrids - 1 item'!C152*$D$43</f>
        <v>0</v>
      </c>
      <c r="F46" s="57">
        <f>'Minigrids - 1 item'!D152*$D$43</f>
        <v>10553.80272</v>
      </c>
      <c r="G46" s="57">
        <f>'Minigrids - 1 item'!E152*$D$43</f>
        <v>10553.80272</v>
      </c>
      <c r="H46" s="57">
        <f>'Minigrids - 1 item'!F152*$D$43</f>
        <v>10553.80272</v>
      </c>
      <c r="I46" s="57">
        <f>'Minigrids - 1 item'!G152*$D$43</f>
        <v>10553.80272</v>
      </c>
      <c r="J46" s="57">
        <f>'Minigrids - 1 item'!H152*$D$43</f>
        <v>10553.80272</v>
      </c>
      <c r="K46" s="57">
        <f>'Minigrids - 1 item'!I152*$D$43</f>
        <v>10553.80272</v>
      </c>
      <c r="L46" s="57">
        <f>'Minigrids - 1 item'!J152*$D$43</f>
        <v>10553.80272</v>
      </c>
      <c r="M46" s="57">
        <f>'Minigrids - 1 item'!K152*$D$43</f>
        <v>10553.80272</v>
      </c>
      <c r="N46" s="57">
        <f>'Minigrids - 1 item'!L152*$D$43</f>
        <v>10553.80272</v>
      </c>
      <c r="O46" s="57">
        <f>'Minigrids - 1 item'!M152*$D$43</f>
        <v>10553.80272</v>
      </c>
      <c r="P46" s="57">
        <f>'Minigrids - 1 item'!N152*$D$43</f>
        <v>10553.80272</v>
      </c>
      <c r="Q46" s="57">
        <f>'Minigrids - 1 item'!O152*$D$43</f>
        <v>10553.80272</v>
      </c>
      <c r="R46" s="57">
        <f>'Minigrids - 1 item'!P152*$D$43</f>
        <v>10553.80272</v>
      </c>
      <c r="S46" s="57">
        <f>'Minigrids - 1 item'!Q152*$D$43</f>
        <v>10553.80272</v>
      </c>
      <c r="T46" s="57">
        <f>'Minigrids - 1 item'!R152*$D$43</f>
        <v>10553.80272</v>
      </c>
      <c r="U46" s="57">
        <f>'Minigrids - 1 item'!S152*$D$43</f>
        <v>10553.80272</v>
      </c>
      <c r="V46" s="57">
        <f>'Minigrids - 1 item'!T152*$D$43</f>
        <v>10553.80272</v>
      </c>
      <c r="W46" s="57">
        <f>'Minigrids - 1 item'!U152*$D$43</f>
        <v>10553.80272</v>
      </c>
      <c r="X46" s="57">
        <f>'Minigrids - 1 item'!V152*$D$43</f>
        <v>10553.80272</v>
      </c>
      <c r="Y46" s="57">
        <f>'Minigrids - 1 item'!W152*$D$43</f>
        <v>10553.80272</v>
      </c>
      <c r="Z46" s="57">
        <f>'Minigrids - 1 item'!X152*$D$43</f>
        <v>10553.80272</v>
      </c>
      <c r="AA46" s="57">
        <f>'Minigrids - 1 item'!Y152*$D$43</f>
        <v>10553.80272</v>
      </c>
      <c r="AB46" s="57">
        <f>'Minigrids - 1 item'!Z152*$D$43</f>
        <v>10553.80272</v>
      </c>
      <c r="AC46" s="57">
        <f>'Minigrids - 1 item'!AA152*$D$43</f>
        <v>10553.80272</v>
      </c>
      <c r="AD46" s="57">
        <f>'Minigrids - 1 item'!AB152*$D$43</f>
        <v>10553.80272</v>
      </c>
      <c r="AE46" s="4" t="s">
        <v>12</v>
      </c>
    </row>
    <row r="47" spans="1:31" x14ac:dyDescent="0.25">
      <c r="A47" s="4" t="s">
        <v>129</v>
      </c>
      <c r="E47" s="57">
        <f>E46-E45</f>
        <v>-27361</v>
      </c>
      <c r="F47" s="57">
        <f t="shared" ref="F47:X47" si="8">F46-F45</f>
        <v>7817.7027199999993</v>
      </c>
      <c r="G47" s="57">
        <f t="shared" si="8"/>
        <v>7817.7027199999993</v>
      </c>
      <c r="H47" s="57">
        <f t="shared" si="8"/>
        <v>7817.7027199999993</v>
      </c>
      <c r="I47" s="57">
        <f t="shared" si="8"/>
        <v>7817.7027199999993</v>
      </c>
      <c r="J47" s="57">
        <f t="shared" si="8"/>
        <v>7817.7027199999993</v>
      </c>
      <c r="K47" s="57">
        <f t="shared" si="8"/>
        <v>7817.7027199999993</v>
      </c>
      <c r="L47" s="57">
        <f t="shared" si="8"/>
        <v>7817.7027199999993</v>
      </c>
      <c r="M47" s="57">
        <f t="shared" si="8"/>
        <v>7817.7027199999993</v>
      </c>
      <c r="N47" s="57">
        <f t="shared" si="8"/>
        <v>7817.7027199999993</v>
      </c>
      <c r="O47" s="57">
        <f t="shared" si="8"/>
        <v>7817.7027199999993</v>
      </c>
      <c r="P47" s="57">
        <f t="shared" si="8"/>
        <v>7817.7027199999993</v>
      </c>
      <c r="Q47" s="57">
        <f t="shared" si="8"/>
        <v>7817.7027199999993</v>
      </c>
      <c r="R47" s="57">
        <f t="shared" si="8"/>
        <v>7817.7027199999993</v>
      </c>
      <c r="S47" s="57">
        <f t="shared" si="8"/>
        <v>7817.7027199999993</v>
      </c>
      <c r="T47" s="57">
        <f t="shared" si="8"/>
        <v>7817.7027199999993</v>
      </c>
      <c r="U47" s="57">
        <f t="shared" si="8"/>
        <v>7817.7027199999993</v>
      </c>
      <c r="V47" s="57">
        <f t="shared" si="8"/>
        <v>7817.7027199999993</v>
      </c>
      <c r="W47" s="57">
        <f t="shared" si="8"/>
        <v>7817.7027199999993</v>
      </c>
      <c r="X47" s="57">
        <f t="shared" si="8"/>
        <v>7817.7027199999993</v>
      </c>
      <c r="Y47" s="57">
        <f t="shared" ref="Y47:AD47" si="9">Y46-Y45</f>
        <v>7817.7027199999993</v>
      </c>
      <c r="Z47" s="57">
        <f t="shared" si="9"/>
        <v>7817.7027199999993</v>
      </c>
      <c r="AA47" s="57">
        <f t="shared" si="9"/>
        <v>7817.7027199999993</v>
      </c>
      <c r="AB47" s="57">
        <f t="shared" si="9"/>
        <v>7817.7027199999993</v>
      </c>
      <c r="AC47" s="57">
        <f t="shared" si="9"/>
        <v>7817.7027199999993</v>
      </c>
      <c r="AD47" s="57">
        <f t="shared" si="9"/>
        <v>7817.7027199999993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94736.629519190086</v>
      </c>
    </row>
    <row r="50" spans="1:3" x14ac:dyDescent="0.25">
      <c r="A50" s="4" t="s">
        <v>83</v>
      </c>
      <c r="C50" s="250">
        <f>XIRR(E47:AD47,$E$1:$AD$1,0.1)</f>
        <v>0.28504011034965526</v>
      </c>
    </row>
    <row r="51" spans="1:3" x14ac:dyDescent="0.25">
      <c r="A51" s="4" t="s">
        <v>79</v>
      </c>
      <c r="B51">
        <v>0.04</v>
      </c>
    </row>
    <row r="55" spans="1:3" x14ac:dyDescent="0.25">
      <c r="B55" s="243" t="s">
        <v>83</v>
      </c>
      <c r="C55" s="243" t="s">
        <v>84</v>
      </c>
    </row>
    <row r="56" spans="1:3" x14ac:dyDescent="0.25">
      <c r="A56" s="248" t="s">
        <v>0</v>
      </c>
      <c r="B56" s="251">
        <f>C10</f>
        <v>0.30300498604774484</v>
      </c>
      <c r="C56" s="52">
        <f>C9</f>
        <v>89664.346359761548</v>
      </c>
    </row>
    <row r="57" spans="1:3" x14ac:dyDescent="0.25">
      <c r="A57" s="248" t="s">
        <v>123</v>
      </c>
      <c r="B57" s="271">
        <f>C20</f>
        <v>0.38576934933662421</v>
      </c>
      <c r="C57" s="52">
        <f>C19</f>
        <v>72283.137773022609</v>
      </c>
    </row>
    <row r="58" spans="1:3" x14ac:dyDescent="0.25">
      <c r="A58" s="248" t="s">
        <v>124</v>
      </c>
      <c r="B58" s="251">
        <f>C30</f>
        <v>0.28504011034965526</v>
      </c>
      <c r="C58" s="52">
        <f>C29</f>
        <v>94736.629519190086</v>
      </c>
    </row>
    <row r="59" spans="1:3" x14ac:dyDescent="0.25">
      <c r="A59" s="248" t="s">
        <v>14</v>
      </c>
      <c r="B59" s="251">
        <f>C40</f>
        <v>0.28504011034965526</v>
      </c>
      <c r="C59" s="52">
        <f>C39</f>
        <v>94736.629519190086</v>
      </c>
    </row>
    <row r="60" spans="1:3" x14ac:dyDescent="0.25">
      <c r="A60" s="248" t="s">
        <v>125</v>
      </c>
      <c r="B60" s="251">
        <f>C50</f>
        <v>0.28504011034965526</v>
      </c>
      <c r="C60" s="52">
        <f>C49</f>
        <v>94736.629519190086</v>
      </c>
    </row>
    <row r="61" spans="1:3" x14ac:dyDescent="0.25">
      <c r="C61" s="252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2021-11-09T11:19:19Z</dcterms:modified>
</cp:coreProperties>
</file>