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01"/>
  <workbookPr/>
  <mc:AlternateContent xmlns:mc="http://schemas.openxmlformats.org/markup-compatibility/2006">
    <mc:Choice Requires="x15">
      <x15ac:absPath xmlns:x15ac="http://schemas.microsoft.com/office/spreadsheetml/2010/11/ac" url="https://greenclimate.sharepoint.com/sites/dmapipeline/Documents/15670/FP/Submission19 - Resubmission to ITAP for B.30 cycle/"/>
    </mc:Choice>
  </mc:AlternateContent>
  <xr:revisionPtr revIDLastSave="9" documentId="11_780B44E2FC2FECB187D15C8B59028EB16236574F" xr6:coauthVersionLast="47" xr6:coauthVersionMax="47" xr10:uidLastSave="{35BD3D12-1BCC-41B1-873B-A3D603A71F1D}"/>
  <bookViews>
    <workbookView xWindow="0" yWindow="0" windowWidth="10800" windowHeight="10200" xr2:uid="{00000000-000D-0000-FFFF-FFFF00000000}"/>
  </bookViews>
  <sheets>
    <sheet name="Detailed Budget" sheetId="1" r:id="rId1"/>
    <sheet name="Notes and Assumptions" sheetId="2" r:id="rId2"/>
  </sheets>
  <definedNames>
    <definedName name="_xlnm._FilterDatabase" localSheetId="0" hidden="1">'Detailed Budget'!$A$1:$U$90</definedName>
    <definedName name="_xlnm.Print_Area" localSheetId="0">'Detailed Budget'!$A:$K</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0" i="1" l="1"/>
  <c r="F95" i="2"/>
  <c r="F78" i="2"/>
  <c r="E81" i="2"/>
  <c r="F81" i="2"/>
  <c r="H90" i="1" l="1"/>
  <c r="I90" i="1"/>
  <c r="J90" i="1"/>
  <c r="K43" i="1" l="1"/>
  <c r="G90" i="1"/>
  <c r="K90" i="1" s="1"/>
  <c r="F23" i="2" l="1"/>
  <c r="F98" i="2" l="1"/>
  <c r="F64" i="2"/>
  <c r="F24" i="2"/>
  <c r="H78" i="1"/>
  <c r="I78" i="1"/>
  <c r="J78" i="1"/>
  <c r="G78" i="1"/>
  <c r="H77" i="1"/>
  <c r="I77" i="1"/>
  <c r="J77" i="1"/>
  <c r="G77" i="1"/>
  <c r="H49" i="1"/>
  <c r="I49" i="1"/>
  <c r="J49" i="1"/>
  <c r="G49" i="1"/>
  <c r="H50" i="1"/>
  <c r="I50" i="1"/>
  <c r="J50" i="1"/>
  <c r="G50" i="1"/>
  <c r="K51" i="1"/>
  <c r="K49" i="1" s="1"/>
  <c r="H14" i="1"/>
  <c r="I14" i="1"/>
  <c r="I89" i="1" s="1"/>
  <c r="J14" i="1"/>
  <c r="J89" i="1" s="1"/>
  <c r="G14" i="1"/>
  <c r="H15" i="1"/>
  <c r="I15" i="1"/>
  <c r="I88" i="1" s="1"/>
  <c r="J15" i="1"/>
  <c r="G15" i="1"/>
  <c r="G88" i="1" s="1"/>
  <c r="K3" i="1"/>
  <c r="K4" i="1"/>
  <c r="K5" i="1"/>
  <c r="K6" i="1"/>
  <c r="K7" i="1"/>
  <c r="K8" i="1"/>
  <c r="K9" i="1"/>
  <c r="K10" i="1"/>
  <c r="K11" i="1"/>
  <c r="K12" i="1"/>
  <c r="K13" i="1"/>
  <c r="K15" i="1" s="1"/>
  <c r="K16" i="1"/>
  <c r="K14" i="1" s="1"/>
  <c r="K17" i="1"/>
  <c r="K18" i="1"/>
  <c r="K21" i="1"/>
  <c r="K22" i="1"/>
  <c r="K23" i="1"/>
  <c r="K24" i="1"/>
  <c r="K25" i="1"/>
  <c r="K26" i="1"/>
  <c r="K27" i="1"/>
  <c r="K28" i="1"/>
  <c r="K31" i="1"/>
  <c r="K32" i="1"/>
  <c r="K35" i="1"/>
  <c r="K36" i="1"/>
  <c r="K37" i="1"/>
  <c r="K38" i="1"/>
  <c r="K39" i="1"/>
  <c r="K42" i="1"/>
  <c r="K44" i="1"/>
  <c r="K45" i="1"/>
  <c r="K46" i="1"/>
  <c r="K47" i="1"/>
  <c r="K48" i="1"/>
  <c r="K50" i="1" s="1"/>
  <c r="K52" i="1"/>
  <c r="K53" i="1"/>
  <c r="K56" i="1"/>
  <c r="K57" i="1"/>
  <c r="K59" i="1"/>
  <c r="K60" i="1"/>
  <c r="K61" i="1"/>
  <c r="K62" i="1"/>
  <c r="K63" i="1"/>
  <c r="K64" i="1"/>
  <c r="K65" i="1"/>
  <c r="K66" i="1"/>
  <c r="K67" i="1"/>
  <c r="K68" i="1"/>
  <c r="K69" i="1"/>
  <c r="K71" i="1"/>
  <c r="K72" i="1"/>
  <c r="K73" i="1"/>
  <c r="K75" i="1"/>
  <c r="K76" i="1"/>
  <c r="K79" i="1"/>
  <c r="K77" i="1" s="1"/>
  <c r="K80" i="1"/>
  <c r="K78" i="1" s="1"/>
  <c r="K81" i="1"/>
  <c r="K82" i="1"/>
  <c r="K84" i="1"/>
  <c r="K2" i="1"/>
  <c r="F116" i="2"/>
  <c r="F117" i="2"/>
  <c r="F114" i="2"/>
  <c r="F115" i="2"/>
  <c r="F110" i="2"/>
  <c r="F111" i="2"/>
  <c r="F112" i="2"/>
  <c r="F113" i="2"/>
  <c r="F108" i="2"/>
  <c r="F109" i="2"/>
  <c r="F106" i="2"/>
  <c r="F107" i="2"/>
  <c r="F102" i="2"/>
  <c r="F104" i="2"/>
  <c r="F105" i="2"/>
  <c r="F99" i="2"/>
  <c r="F100" i="2"/>
  <c r="F103" i="2"/>
  <c r="F97" i="2"/>
  <c r="F94" i="2"/>
  <c r="F96" i="2"/>
  <c r="F91" i="2"/>
  <c r="F92" i="2"/>
  <c r="F93" i="2"/>
  <c r="F88" i="2"/>
  <c r="F89" i="2"/>
  <c r="F90" i="2"/>
  <c r="F85" i="2"/>
  <c r="F86" i="2"/>
  <c r="F87" i="2"/>
  <c r="F84" i="2"/>
  <c r="F83" i="2"/>
  <c r="F80" i="2"/>
  <c r="F77" i="2"/>
  <c r="F75" i="2"/>
  <c r="F76" i="2"/>
  <c r="F74" i="2"/>
  <c r="F68" i="2"/>
  <c r="F67" i="2"/>
  <c r="F66" i="2"/>
  <c r="F65" i="2"/>
  <c r="F22" i="2"/>
  <c r="F10" i="2"/>
  <c r="F4" i="2"/>
  <c r="F5" i="2"/>
  <c r="F6" i="2"/>
  <c r="F7" i="2"/>
  <c r="F9"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21" i="2"/>
  <c r="D8" i="2"/>
  <c r="F8" i="2" s="1"/>
  <c r="J88" i="1" l="1"/>
  <c r="G89" i="1"/>
  <c r="G87" i="1"/>
  <c r="K87" i="1" s="1"/>
  <c r="H89" i="1"/>
  <c r="H88" i="1"/>
  <c r="J70" i="1"/>
  <c r="I41" i="1"/>
  <c r="F3" i="2"/>
  <c r="E2" i="2"/>
  <c r="F2" i="2" s="1"/>
  <c r="K88" i="1" l="1"/>
  <c r="K89" i="1"/>
  <c r="J83" i="1"/>
  <c r="H83" i="1"/>
  <c r="I83" i="1"/>
  <c r="G74" i="1" l="1"/>
  <c r="G83" i="1" s="1"/>
  <c r="K83" i="1" l="1"/>
  <c r="K74" i="1"/>
  <c r="H30" i="1"/>
  <c r="G30" i="1"/>
  <c r="J19" i="1" l="1"/>
  <c r="J29" i="1" s="1"/>
  <c r="I19" i="1"/>
  <c r="H19" i="1"/>
  <c r="G19" i="1"/>
  <c r="G29" i="1" s="1"/>
  <c r="K19" i="1" l="1"/>
  <c r="I20" i="1"/>
  <c r="I29" i="1" s="1"/>
  <c r="H20" i="1"/>
  <c r="H29" i="1" l="1"/>
  <c r="K20" i="1"/>
  <c r="H34" i="1"/>
  <c r="H41" i="1" s="1"/>
  <c r="J34" i="1"/>
  <c r="J30" i="1"/>
  <c r="K30" i="1" s="1"/>
  <c r="G34" i="1"/>
  <c r="G41" i="1" s="1"/>
  <c r="J33" i="1"/>
  <c r="K33" i="1" s="1"/>
  <c r="K29" i="1" l="1"/>
  <c r="K34" i="1"/>
  <c r="J41" i="1"/>
  <c r="J85" i="1" s="1"/>
  <c r="K41" i="1" l="1"/>
  <c r="H55" i="1"/>
  <c r="I54" i="1"/>
  <c r="K54" i="1" s="1"/>
  <c r="G55" i="1"/>
  <c r="G70" i="1" s="1"/>
  <c r="G85" i="1" s="1"/>
  <c r="H58" i="1"/>
  <c r="K58" i="1" s="1"/>
  <c r="I55" i="1"/>
  <c r="K55" i="1" l="1"/>
  <c r="K86" i="1" s="1"/>
  <c r="I70" i="1"/>
  <c r="I85" i="1" s="1"/>
  <c r="H70" i="1"/>
  <c r="H85" i="1" s="1"/>
  <c r="M95" i="1" l="1"/>
  <c r="M94" i="1"/>
  <c r="K70" i="1"/>
  <c r="K85" i="1" s="1"/>
  <c r="F32" i="2"/>
</calcChain>
</file>

<file path=xl/sharedStrings.xml><?xml version="1.0" encoding="utf-8"?>
<sst xmlns="http://schemas.openxmlformats.org/spreadsheetml/2006/main" count="532" uniqueCount="288">
  <si>
    <t>Component</t>
  </si>
  <si>
    <t>Output</t>
  </si>
  <si>
    <t>Activity</t>
  </si>
  <si>
    <t>Financing Source</t>
  </si>
  <si>
    <t xml:space="preserve">Budget Account Description </t>
  </si>
  <si>
    <t>Notes and Assumptions*</t>
  </si>
  <si>
    <t>Amount Year 1 (USD)</t>
  </si>
  <si>
    <t>Amount Year 2 (USD)</t>
  </si>
  <si>
    <t>Amount Year 3 (USD)</t>
  </si>
  <si>
    <t>Amount Year 4 (USD)</t>
  </si>
  <si>
    <t>Total (USD)</t>
  </si>
  <si>
    <t xml:space="preserve">Component 1. Enhance hydrological and meteorological monitoring system to support decision making, planning and policy development in water and climate change sector  </t>
  </si>
  <si>
    <t xml:space="preserve">Output 1.1 Support establishment of National Information Centre for Integrated Water Resource Management  </t>
  </si>
  <si>
    <t>Activity 1.1.1 Set up an institutional mechanism for sharing information and getting feedback (data sharing protocol among players in the water sector e.g, through MOUs)</t>
  </si>
  <si>
    <t>WRA</t>
  </si>
  <si>
    <t>Training, workshops, and conference</t>
  </si>
  <si>
    <t>A1</t>
  </si>
  <si>
    <t>Travel</t>
  </si>
  <si>
    <t>A2</t>
  </si>
  <si>
    <t>Activity 1.1.2 Support Development of a National Information Center for Integrated Water Resources Management (under the WRA HQs) by equipping necessary hardware and software facilities</t>
  </si>
  <si>
    <t>GCF</t>
  </si>
  <si>
    <t>Equipment</t>
  </si>
  <si>
    <t>A3</t>
  </si>
  <si>
    <t>Activity 1.1.3 Support information analysis, forecasting and knowledge sharing platforms through an integrated database for weather and water resources-related information</t>
  </si>
  <si>
    <t>A4</t>
  </si>
  <si>
    <t>Output 1.2 Establish modernized hydro-meteorological observation, monitoring, and testing systems and related networks relate networks)</t>
  </si>
  <si>
    <t>1.2.1 Installation of surface hydro-meteorological monitoring and network systems and rehabilitate existing monitoring systems (Nyandarua, Nairobi, Kiambu, Machakos county)</t>
  </si>
  <si>
    <t>Local Consultancy (Purchase &amp; Installation of monitoring stations for Surface water &amp; water quality &amp; Publicity)</t>
  </si>
  <si>
    <t>A5</t>
  </si>
  <si>
    <t>Operations and maintenance</t>
  </si>
  <si>
    <t>A6</t>
  </si>
  <si>
    <t>KMD</t>
  </si>
  <si>
    <t xml:space="preserve">Staff Cost </t>
  </si>
  <si>
    <t>A7</t>
  </si>
  <si>
    <t>A8</t>
  </si>
  <si>
    <t>A9</t>
  </si>
  <si>
    <t>Civil Works</t>
  </si>
  <si>
    <t>A10</t>
  </si>
  <si>
    <t xml:space="preserve">Activity 1.2.2 Upgrade water quality test laboratory at WRA and NEMA </t>
  </si>
  <si>
    <t>A11</t>
  </si>
  <si>
    <t xml:space="preserve">WRA  </t>
  </si>
  <si>
    <t>A12</t>
  </si>
  <si>
    <t>NEMA</t>
  </si>
  <si>
    <t>A13</t>
  </si>
  <si>
    <t>Activity 1.2.3 Establish 10 groundwater monitoring stations</t>
  </si>
  <si>
    <t>Local consultancy (drilling)</t>
  </si>
  <si>
    <t>A14</t>
  </si>
  <si>
    <t>Civil works</t>
  </si>
  <si>
    <t>A15</t>
  </si>
  <si>
    <t>O&amp;M</t>
  </si>
  <si>
    <t>A16</t>
  </si>
  <si>
    <t>A17</t>
  </si>
  <si>
    <t>A18</t>
  </si>
  <si>
    <t>A19</t>
  </si>
  <si>
    <t>Activity 1.2.4  Setting up of a RANET broad casting station in Machakos County</t>
  </si>
  <si>
    <t>A20</t>
  </si>
  <si>
    <t>Output 1.3: Support training and capacity building programs</t>
  </si>
  <si>
    <t>Activity 1.3.1 Support capacity building and training for government institutions with water and climate change mandates within the project area</t>
  </si>
  <si>
    <t xml:space="preserve">Training </t>
  </si>
  <si>
    <t>A21</t>
  </si>
  <si>
    <t>Activity 1.3.2 Support capacity building and training for relevant water governance structures and communities within the project area (Water Resource Users Associations -WRUAs, County Environment Committees - CECs, County Adaptation Committees, Community Based Organizations -CBOs among others)</t>
  </si>
  <si>
    <t>Output 1.4: Support development of State of the Environment (S.O.E) reports from the information developed</t>
  </si>
  <si>
    <t>Activity 1.4.1 Support development of State of the Environment (S.O.E)</t>
  </si>
  <si>
    <t>Workshops and SOE publication</t>
  </si>
  <si>
    <t>A22</t>
  </si>
  <si>
    <t>A23</t>
  </si>
  <si>
    <t>A24</t>
  </si>
  <si>
    <t>Total Component 1</t>
  </si>
  <si>
    <t>Component 2. Improve climate water resilience by building, enhancing and rehabilitating prioritized water infrastructure and implementing conservation activities in the catchment</t>
  </si>
  <si>
    <t>Output 2.1:Develop and upgrade water sources and infrastructure for domestic use considering present and future impacts of climate change.</t>
  </si>
  <si>
    <t xml:space="preserve">Activity 2.1.1:    Construct water storage and supply infrastructure ;Rehabilitate two boreholes, twelve water pans, two springs in Nyandarua county,  build a new borehole, water pan, two springs and rehabilitate three boreholes, two water pans, two springs in Kiambu county , build two new boreholes, rainwater harvesting tanks and rehabilitate nine water pans, one spring and one sand dam in Machakos county 
</t>
  </si>
  <si>
    <t>B1</t>
  </si>
  <si>
    <t xml:space="preserve">Construction cost </t>
  </si>
  <si>
    <t>B2</t>
  </si>
  <si>
    <t xml:space="preserve">Environmental Impact Assessment </t>
  </si>
  <si>
    <t>B3</t>
  </si>
  <si>
    <t>Bathymetric/Laboratory Services</t>
  </si>
  <si>
    <t>B4</t>
  </si>
  <si>
    <t xml:space="preserve">Environmental Conservation </t>
  </si>
  <si>
    <t>B5</t>
  </si>
  <si>
    <t>B6</t>
  </si>
  <si>
    <t>B7</t>
  </si>
  <si>
    <t>Output 2.2: Support conservation of water    catchment areas as adaptation climate change measure.</t>
  </si>
  <si>
    <t xml:space="preserve">Activity 2.2.1: Rehabilitation and reforestation activities within the selected counties in collaboration with WRUAs by establishing tree nurseries for tree planting at new and rehabilitated water structures within the selected counties ; Undertaking tree planting in two catchment areas with high risk of erosion in the target counties
</t>
  </si>
  <si>
    <t>B8</t>
  </si>
  <si>
    <t xml:space="preserve"> Catchment rehabilitation (terraces and gabions)</t>
  </si>
  <si>
    <t>B9</t>
  </si>
  <si>
    <t>Total Component 2</t>
  </si>
  <si>
    <t>Component 3 Strengthen water and adaptation planning, institutional and regulatory framework to respond to changing climatic conditions</t>
  </si>
  <si>
    <t>Output 3.1: Enhance compliance of water regulations within project area and improve adaptation planning.</t>
  </si>
  <si>
    <t xml:space="preserve">Activity 3.1.1: Provide water quality monitoring systems to support enforcement of the water quality regulations </t>
  </si>
  <si>
    <t>C1</t>
  </si>
  <si>
    <t>User Training</t>
  </si>
  <si>
    <t>C2</t>
  </si>
  <si>
    <t>Activity 3.1.2: Sensitize the regulated communities to enhance compliance (Compliance Management)</t>
  </si>
  <si>
    <t>C3</t>
  </si>
  <si>
    <t>Logiistics</t>
  </si>
  <si>
    <t>C4</t>
  </si>
  <si>
    <t>Local consultants</t>
  </si>
  <si>
    <t>C5</t>
  </si>
  <si>
    <t xml:space="preserve">Accomodation </t>
  </si>
  <si>
    <t>C6</t>
  </si>
  <si>
    <t xml:space="preserve">WRA </t>
  </si>
  <si>
    <t>C7</t>
  </si>
  <si>
    <t>C8</t>
  </si>
  <si>
    <t>Activity 3.1.3 Conduct water quality pollution survey for point and non-point sources of pollution</t>
  </si>
  <si>
    <t>C9</t>
  </si>
  <si>
    <t>Staff</t>
  </si>
  <si>
    <t>C10</t>
  </si>
  <si>
    <t>Output 3.2: Development of 4 County Environment Action Plans (CEAPs) including climate change adaptation considerations</t>
  </si>
  <si>
    <t xml:space="preserve">Activity 3.2.1 Support development of 4 County Environment Action Plans (CEAPs) </t>
  </si>
  <si>
    <t>C11</t>
  </si>
  <si>
    <t>C12</t>
  </si>
  <si>
    <t>C13</t>
  </si>
  <si>
    <t>Logistics</t>
  </si>
  <si>
    <t>C14</t>
  </si>
  <si>
    <t>C15</t>
  </si>
  <si>
    <t>C16</t>
  </si>
  <si>
    <t>C17</t>
  </si>
  <si>
    <t>Printing/Publication</t>
  </si>
  <si>
    <t>C18</t>
  </si>
  <si>
    <t>C19</t>
  </si>
  <si>
    <t>C20</t>
  </si>
  <si>
    <t>Output 3.3: Development of 8No. Sub-Catchment Management Plans (SCMPs) including climate change adaptation</t>
  </si>
  <si>
    <t>Activity 3.3.1 Facilitate development review and implementation of sub-catchment management plan (SCMPs)</t>
  </si>
  <si>
    <t>C21</t>
  </si>
  <si>
    <t>C22</t>
  </si>
  <si>
    <t>Monitoring  and Evaluation</t>
  </si>
  <si>
    <t xml:space="preserve">Support to Programmes activities </t>
  </si>
  <si>
    <t>D1</t>
  </si>
  <si>
    <t>Development of Knowledge products</t>
  </si>
  <si>
    <t>D2</t>
  </si>
  <si>
    <t>workshops and meetings</t>
  </si>
  <si>
    <t>Total Component 3</t>
  </si>
  <si>
    <t>Project Management Unit</t>
  </si>
  <si>
    <t xml:space="preserve">Setting up of a  programme management unit </t>
  </si>
  <si>
    <t>Hold bi-annual progress reporting workshops with the technical partners</t>
  </si>
  <si>
    <t>Conference</t>
  </si>
  <si>
    <t>PM1</t>
  </si>
  <si>
    <t>PM2</t>
  </si>
  <si>
    <t>Transport Reimbursement</t>
  </si>
  <si>
    <t>PM3</t>
  </si>
  <si>
    <t>Purchase  equipment and furniture to set up the  project office</t>
  </si>
  <si>
    <t>Vehicles</t>
  </si>
  <si>
    <t>PM4</t>
  </si>
  <si>
    <t>PM5</t>
  </si>
  <si>
    <t>Furniture</t>
  </si>
  <si>
    <t>PM6</t>
  </si>
  <si>
    <t>Programme operational costs</t>
  </si>
  <si>
    <t>Procurement of office supplies and payment of other office running expenses and professional costs</t>
  </si>
  <si>
    <t>Utilities</t>
  </si>
  <si>
    <t>PM7</t>
  </si>
  <si>
    <t>Staff time</t>
  </si>
  <si>
    <t>Office supplies</t>
  </si>
  <si>
    <t>PM9</t>
  </si>
  <si>
    <t>Communications</t>
  </si>
  <si>
    <t>PM10</t>
  </si>
  <si>
    <t xml:space="preserve">Total PM Component </t>
  </si>
  <si>
    <t xml:space="preserve">Contigency </t>
  </si>
  <si>
    <t>Contigency</t>
  </si>
  <si>
    <t>E1</t>
  </si>
  <si>
    <t>Total Amount</t>
  </si>
  <si>
    <t>Total Amount GCF</t>
  </si>
  <si>
    <t>Total Amount Country</t>
  </si>
  <si>
    <t xml:space="preserve">*Please provide detailed assumptions, formulae and calculations underlying each budget line item to provide basis of how these costs are arrived in the separate excel file referring to Notes and Assumptions. Please also provide the assumptions regarding the exchange rates used for budgeting, if applicable. </t>
  </si>
  <si>
    <t>Detailed Budget Notes</t>
  </si>
  <si>
    <t>Unit</t>
  </si>
  <si>
    <t xml:space="preserve">Unit Cost </t>
  </si>
  <si>
    <t>Quantity</t>
  </si>
  <si>
    <t>Amount</t>
  </si>
  <si>
    <t>The budget is for local meetings in Nairobi for policy decisions meetings (quarterly basis) on data sharing protocols, MOUs, O&amp;M Plans among others as well as meetings (bi-annual)  outside Nairobi with stakeholders at county level. 6 Meetings per year</t>
  </si>
  <si>
    <t>No</t>
  </si>
  <si>
    <t>The budget includes travel costs for selected stakeholders in the project area to bench mark and learn from best practices. This is an element of co-financing</t>
  </si>
  <si>
    <t>No.</t>
  </si>
  <si>
    <t>The office equipment budget  (37,050) is for acquiring server, monitor, UPS and batteries and software for establishing the National Information Centre at WRA HQ.</t>
  </si>
  <si>
    <t>The budget includes web services (30,000), shared system for flood early warning &amp; installation of flood early warning (30,000), integrated tools with visualization(58,000) and update of facility &amp; GIS information (24,000)</t>
  </si>
  <si>
    <t xml:space="preserve">Total Installation costs for modernized hydro-meteorological observation, monitoring, and testing systems  for Surface water include the cost of consultancy, civil works and construction at USD 180,000 </t>
  </si>
  <si>
    <t>Total O&amp;M costs (20,000) are for surface water monitoring  and for rain gauges</t>
  </si>
  <si>
    <t xml:space="preserve">Staff costs includes per diem, during meetings with stakeholders for the duration of the project. This is an element of co-financing from GOK. </t>
  </si>
  <si>
    <t>Travel costs include fuel for supervision, monitoring &amp; evaluation for the activity for the duration of the project. This is an element of co financing from GOK. This note applies to all the remaining travel items in the project</t>
  </si>
  <si>
    <t>*Y1. Procurement of 25 Automatic Weather Stations at a unit cost of USD 29 703. The AWS system should comprise of various sensors (raingauge, temperature, windspeed and direction, solar radiation, humidity, evaporation and pressure). The AWS will be installed at various sites in Nyandarua, Kiambu, Nairobi and Machakos. The specific sites will be determined by the site survey.</t>
  </si>
  <si>
    <t>*Y1. The site survey entails the Daily Subsistence Allowance for 4 technical staff from KMD and a driver for a period of 10 days. The team comprises of a team leader (Senior Assistant Director, KMD), a HydroMeteorologist, a Meteorological Technologist and an Engineer. The  Daily Subsistence Allowance rate for each staff is approximately USD 150 per day. The total amount for 5 staff for 10 days is USD 7,500. This activity will take place in Nyandarua, Kiambu, Nairobi and Machakos.</t>
  </si>
  <si>
    <t xml:space="preserve">*Y3,*Y4,*Y5.This is the cost of Daily Subsistence Allowance of staff for equipment maintenance and monitoring and Evaluation. This will be conducted by 4 technical staff from KMD, a team leader (Senior Assistant Director, KMD), a HydroMeteorologist, a Meteorological Technologist and an Engineer and a driver at a DSA rate of USD 150 per person for 10 days every quarter. This will carried out on quarterly basis as per manufacturers recommendation. This is a continous process for the project period and beyond. </t>
  </si>
  <si>
    <t>Fuel for transporting staff to the field during site survey, civil works and equipment installation and maintenance @ 4000 per Year for 4 years , supervision and commissioning at 19,000 on Y2</t>
  </si>
  <si>
    <t>Cost of procurement and setting up of Data collection server for collection of data from AWSs and AWLs throught telemetry at a unit cost of 4000</t>
  </si>
  <si>
    <t>Cost of procurement and setting up of SERVER OS 2012 at a unit cost of 1200</t>
  </si>
  <si>
    <t>Cost of procurement and setting up of Modelling workstation + UPS at a unit cost of 2000</t>
  </si>
  <si>
    <t>Cost of procurement and setting up of Modelling software at a unit cost of 105,000</t>
  </si>
  <si>
    <t>Cost of procurement of Workstation Operating system WIN10 at a unit cost of 250</t>
  </si>
  <si>
    <t>Cost of procurement of Laptop computers (Rugged Field)  at a unit cost of 1500</t>
  </si>
  <si>
    <t>Cost of procurement of UPS SERVERS 2KVA at a unit cost of 2000</t>
  </si>
  <si>
    <t>*Y2. Civil works involve the cost of mobilization of equipment to the field, ground preparation and enclosure fencing and equipment installation and labour. Equipment mobilization will involve hiring of a lorry to transport the equipment to the sites at a cost of USD 6,600. The ground preparation and enclosure fencing involve labour, cementing, curing and fencing which takes 3 days, at a total cost of USD 28,500. The cost of materials involved in site preparation (concrete poles, chain link, cement, sand and barbed wire) at a total cost of USD 12,500. Installation and testing takes a minimum of 2 days at a total cost of USD 15,000. The whole activity takes a total cost of USD 62,600.</t>
  </si>
  <si>
    <t xml:space="preserve">The cost of mobile laboratory equipment for water quality analysis. Nema budget is USD 250,000 while WRA budget is USD250,000. The cost cover the acquisition and calibration of devices for water quality test such as atomic absorption spectrophotometer, oxitops, Chemical Oxygen Demand(COD) digester, incubators, sediment analysis kit, High-performance liquid chromatography, acquisition of  operational materials such as  laboratory chemicals, reagents, and glassware
</t>
  </si>
  <si>
    <t xml:space="preserve">Staff costs for hydrogeologists for carrying out hydrogeological survey assessments, Engineers and Monitoring &amp; Evaluation includes per diem, travel and meetings with stakeholders for the duration of the project. This is an element of co-financing from GOK. </t>
  </si>
  <si>
    <t>Travel costs include fuel for supervision, monitoring &amp; evaluation for the activity for the duration of the project. This is an element of co financing from GOK. This note applies to all the remaining travel items in the project. Fuel prices are determined on a monthly basis by a regualtory Authority in Kenya , average cost per litre of Fuel is USD 1.2</t>
  </si>
  <si>
    <t>This caters for the consultanct costs and Staff costs to carry assessment and procurement of the service contract for test pumping  and cleaning boreholes</t>
  </si>
  <si>
    <t>30,000 is the budget cost for civil works i.e. drilling and equiping the borehole</t>
  </si>
  <si>
    <t>26,258 is for training and O&amp;M</t>
  </si>
  <si>
    <t>Equipment includes sensor RTU @USD18000 per unit and water sampler @ USD2000 per unit for Groundwater monitoring stations. The project will be purchasing 10 items for each</t>
  </si>
  <si>
    <r>
      <t xml:space="preserve">The budget include the cost of procurement and installation of </t>
    </r>
    <r>
      <rPr>
        <b/>
        <sz val="11"/>
        <rFont val="Calibri"/>
        <family val="2"/>
        <scheme val="minor"/>
      </rPr>
      <t>RANET station</t>
    </r>
    <r>
      <rPr>
        <sz val="11"/>
        <rFont val="Calibri"/>
        <family val="2"/>
        <scheme val="minor"/>
      </rPr>
      <t xml:space="preserve"> as per the breakdown below:
</t>
    </r>
  </si>
  <si>
    <t>Anti Virus for 3 PCs</t>
  </si>
  <si>
    <t>Audio Mixers</t>
  </si>
  <si>
    <t>Broadcast Delay system</t>
  </si>
  <si>
    <t>Broadcast Logging System/ Recording system</t>
  </si>
  <si>
    <t>Cable -Jack to jack -6m</t>
  </si>
  <si>
    <t>Cable -Jack to jack -stereo -2m</t>
  </si>
  <si>
    <t>Cable-RCA to jack-Mono-2m</t>
  </si>
  <si>
    <t>Cable-RCA to RCA-2m</t>
  </si>
  <si>
    <t>Cable-XLR to XLR 1.5m</t>
  </si>
  <si>
    <t>Cable-XLR to XLR 10m</t>
  </si>
  <si>
    <t xml:space="preserve">Compressor/Limiter </t>
  </si>
  <si>
    <t>Desktop computers and Operating system</t>
  </si>
  <si>
    <t>Digital portable recorders</t>
  </si>
  <si>
    <t>Equalizers</t>
  </si>
  <si>
    <t>Equipment rack</t>
  </si>
  <si>
    <t>External hard disks( Backups) 2TB</t>
  </si>
  <si>
    <t>Generators standby</t>
  </si>
  <si>
    <t>Headphones (Professional)</t>
  </si>
  <si>
    <t>Headphones Amplifiers</t>
  </si>
  <si>
    <t>Microphone stands (Angle poise)</t>
  </si>
  <si>
    <t xml:space="preserve">Microphones </t>
  </si>
  <si>
    <t>Microsoft office</t>
  </si>
  <si>
    <t>On air indicators light</t>
  </si>
  <si>
    <t>Power Voltage Regulator</t>
  </si>
  <si>
    <t>Sound mixing software</t>
  </si>
  <si>
    <t>Stacked Dipole antenna</t>
  </si>
  <si>
    <t>Studio Monitors-pair</t>
  </si>
  <si>
    <t>Transmitter and  assesories (Cable)</t>
  </si>
  <si>
    <t>Twin DJ System</t>
  </si>
  <si>
    <t xml:space="preserve">Air conditioners </t>
  </si>
  <si>
    <t xml:space="preserve">wall clock </t>
  </si>
  <si>
    <t>UPS 3 KVA</t>
  </si>
  <si>
    <t xml:space="preserve">The cost relates to training budgetof USD 200,000; the activity will entail capacity building for institutions with water and climate change mandates and trainings for Water Resource Users Associations -WRUAs, County Environment Committees - CECs, County Adaptation Committees, Community Based Organizations -CBOs among other climate change practioners on climate change and Integrated water management as identified by the respective executive entities </t>
  </si>
  <si>
    <t>This cost caters for stakeholder participatory meetings in the counties and publication /  printing of the SOE reports; The counties in the scope of the project be allocated USD118,575 to cater for the cost will cover 4 preparatory workshops per county. USD 30,750 will cater for the printing and publication  3000 copies of the SOE developed at an average cost of approximated USD 10.25 per copy</t>
  </si>
  <si>
    <t>Staff costs for SOE Report preparations</t>
  </si>
  <si>
    <t>Travel costs SOE reporting</t>
  </si>
  <si>
    <r>
      <t>Civil works the cost of mobilization of equipment to site, setting of camp and demobilization on completion including tidying up the site; additional water distribution network; earthworks; setting up perimiter fences; auxialiary structures;  treatment works and pipework involved in the rehabilitation and construction of waterpans, boreholes, sand dams and springs in Nyandarua, Kiambu and Machakos counties. These costs are broken down in the BOQs developed by ASAL Envirotech Consult Ltd and have been translated at an average exchange rate of 103.8054. (calculated by dividing the total costs for all structures in KES as in the BOQs by the amounts translated in USD in the feasibility study i.e</t>
    </r>
    <r>
      <rPr>
        <i/>
        <sz val="11"/>
        <rFont val="Calibri"/>
        <family val="2"/>
        <scheme val="minor"/>
      </rPr>
      <t xml:space="preserve"> </t>
    </r>
    <r>
      <rPr>
        <sz val="11"/>
        <rFont val="Calibri"/>
        <family val="2"/>
        <scheme val="minor"/>
      </rPr>
      <t>USD 2,668,120.97). The major underlying assumption in Componet 2 is that the selected landscapes in the three counties are in more need for rehabilitation and conservation through catchment protection</t>
    </r>
  </si>
  <si>
    <t>Activity 2.1.1 will feature 10 structures in Y1, 13 structures in Y2, 12 structures in Y3 and 5 structures in Y4 as shown below:</t>
  </si>
  <si>
    <t>*Y1. Cost of rehabilitation Koinange and Githwe boreholes in Nyandarua;  Kariani, Kahora waterpan  in Nyandarua; Rugita, Ite Dam and Rungiri boreholes in Kiambu; and Gimu and Mithatini boreholes in Machakos</t>
  </si>
  <si>
    <t>*Y2. Cost of rehabilitation of  Heni, Karanja Wanaina, Wanyeki and Wachira Waheni waterpans in Nyandarua; Gachuchu spring in Nyandarua; Kamiti waterpan in Kiambu; Kikiyu and Gathiri springs in Kiambu; construction of Ikombe sand dam in Machakos; Miwani, Muumandu and Muthutheni Waterpans in Machakos</t>
  </si>
  <si>
    <t>*Y3. Cost of rehabilitation of Mbiru, Ibrahim Koikai, Kwa Musa and Churiri waterpans in Nyandarua; Kambara ana Karia springs in Kiambu;  Mekilingi,  Kwa Matinga, Kwa Katheke and Muooni waterpans in Machakos; Kiriri and Nguirubi boreholes kiambu</t>
  </si>
  <si>
    <t>*Y4. Rehabilitation of Kwale waterpan in Machakos; Kailo spring in Machakos and 1 rain water harvesting tank in Machakos</t>
  </si>
  <si>
    <t>This Cost includes the cost of constructing masonry walls, composite filtration units,  coin operated water kiosk, a guard house/shop, slabs for washing carrots, cattle troughs and sludge beds for the waterpans, boreholes, sand dams and springs in Nyandarua, Kiambu and Machakos counties. These costs are provided in the BOQs provided by ASAL Envirotech Consult Ltd and have been translated at an average exchange rate of 103.8054; These are incidental costs such as security of equipment and other materials during the project (estimated at between USD 200 and USD 1500) and also supervision of the project by the contractor taken at 5% of the total cost in 2A-2G for all the individual construction projects as shown in the BOQs developed by ASAL assuming an average exchange rate of 103.8054</t>
  </si>
  <si>
    <t>This cost is for conducting the Environmental Impact Assessment of 29 sites @USD 2000 per site</t>
  </si>
  <si>
    <t>This cost includes the cost of undertaking a bathymetric survey to determine the depth of water levels and determine the physical features present underwater. This is done in tandem with water quality analysis tests that are required to be done before the projects commence and complete. These costs are estimated at approximately USD 43292.36</t>
  </si>
  <si>
    <t>These are costs of tree planting after the construction and rehabilitation of the waterpans, boreholes, sand dam, tanks  and springs in the 3 counties approximated at between USD 700 to USD 5,200 depending on the volume of the project as provided in the BOQs developed by ASAL. The costs are extracted from the various structures in Kiambu, Nyandarua and Machakos as shown in the feasibility study and spread across the years when the projects will be expected to take place as shown in 2A above. All costs are translated at an average exchange rate of 103.8054</t>
  </si>
  <si>
    <t>This is the cost of purchase of  pipes in Gachuchu spring; purchase, installation and testing of solar panels and its accessories in Kikuyu Spring, Kambara-Karia and Gathiri springs in Kiambu County and the same for Ikombe Dam In Machakos and Kiriri borehole in Kiambu; installation of submersible pump, starter/control panel for 20HP motor In Kikuyu Spring; purchase of tanks, steel stands and solar pumping unit in Nguirubi borehole in Kiambu; purchase of 10m3 plastic water tanks for 80 health facility in the county (2 tanks per facility) in Machakos, purchase and installation of gutters and stands for the tanks, and solar pumping units to the elevated tanks. These costs are provided in the BOQs developed by ASAL  Envirotech Consult Ltd and translated at an average exchange rate of 103.8054</t>
  </si>
  <si>
    <t>Staff and Travel  costs to support Activity 2.1.1</t>
  </si>
  <si>
    <t>Environmental conservation and catchment rehabilitation will comprise the following activities:  (1)Establishing tree nurseries within selected counties(2) USD 121,008 Planting indigenous trees at catchment riparian areas especially in abandoned quarry sites at, Kamiti river,  Riara River and Ndarugu river. 20,000 indigenous trees will be planted at Kamiti river and Riara River at approximately USD 2.2 in Y2 whereas  30,000 trees will be planted at Ndarugu river  at approximately USD 2.2 in Y3 (3) Construction of terraces at USD 6282 and  gabions st USD 9129  (4) Riparian marking and pegging of 20km along Riara and Ndarugu rivers using indigenous trees.All costs in the rehabilitation of these catchment areas have been translated at an average exchange rate of 103.8054 (refer to BOQs).</t>
  </si>
  <si>
    <t>5 members from the project implementation committee will oversee the tree planting exercise in Y2 and Y3 in the cathment areas in Kiambu county as identified in the feasibility study. The staff cost will be calculated at the rate of USD 150 per day (derived from the highest rate in the SRC allowances circular) for 2days for the 5 members of the committee. This exercise will take place in each of the 3 catchment areas.</t>
  </si>
  <si>
    <r>
      <t>(1) Procure 8 (eight) Multiparameter sonde (new hydrolab HL7) and ICT with ability to measure pH, temperature, nutrients (nitrates and phosphates), dissolved oxygen, total dissolved oxygen, salinity (conductivity), depth, chlorophyll, Rhodamine, blue-green algae, Ammonia, Chloride,  etc  basically parameters that show effect of climate change on water quality; accessories of the multiparameter (data logger, intergrated GPS, Surveyor HL Hand held display for real time reading and calibrattion, Operating Software, Aquatic ware PPE; Reagents) @ US$ 12,000 (2)</t>
    </r>
    <r>
      <rPr>
        <sz val="11"/>
        <color rgb="FFFF0000"/>
        <rFont val="Calibri"/>
        <family val="2"/>
        <scheme val="minor"/>
      </rPr>
      <t xml:space="preserve"> </t>
    </r>
    <r>
      <rPr>
        <sz val="11"/>
        <rFont val="Calibri"/>
        <family val="2"/>
        <scheme val="minor"/>
      </rPr>
      <t>Purchase Water testing kit for Microbiology analysis (POTALAB) with ability to detect Ecoli (Faecal contamination), Coliform (bacterial contamination), Salmonella (Typhoid), Pseudomonas (ENT infections) @ US$ 20000</t>
    </r>
    <r>
      <rPr>
        <sz val="11"/>
        <color rgb="FFFF0000"/>
        <rFont val="Calibri"/>
        <family val="2"/>
        <scheme val="minor"/>
      </rPr>
      <t xml:space="preserve">  </t>
    </r>
    <r>
      <rPr>
        <sz val="11"/>
        <rFont val="Calibri"/>
        <family val="2"/>
        <scheme val="minor"/>
      </rPr>
      <t xml:space="preserve">(3) Purchase 3 (three)  Potable Heavy metal detection meters (Portable Metalyser for Heavy Metals) with the ability to measure Arsenic (III and Total), Antimony, Cadmium, Chromium, Cobalt, Gold, Mercury, Lead, Magnesium, Nickel, Selenium, Thallium, Tin, Zinc @ US$ 33,000 </t>
    </r>
  </si>
  <si>
    <t xml:space="preserve">User training (group) for NEMA and WRA inspectors  from the four (4) counties be conducted (for each equipment) after purchase, delivery, calibration and testing by supplier. A two or three day workshop setting user trainings @ US$ 4,743 that shall entail, knowlegde of the instrumentation (parts in the equipment), calibration, operation, use, errors management, maintanance and service (replacement of non-function part). Its shall practical demonstration on licensed Effluent Discharge points subject to logistics.  </t>
  </si>
  <si>
    <t>This cost refers to the cost of holding 2 trainings per Year on Complainance Management Action Plan for NEMA and WRA in the three Counties (Nairobi, Machakos and Kiambu) with approximately 10 delegates at a training centre . The training will be a 3 day activity in each of the 3 Counties costed at approximately USD 150 (derived from the highest rate in the SRC allowances circular)per delegate. The justification for the 3 days is to cater for the date of travel and the logistics arrangements and preparations on the ground prior to the day of the conference to ensure a successful event ceteris paribus</t>
  </si>
  <si>
    <t>This amount will cater for the costs of the training hall, projectors, meals and training materials</t>
  </si>
  <si>
    <t xml:space="preserve">This budget will include the cost of hiring a local consultants to develop two documentaries on the project and water quality issues in year 2 and year 4. </t>
  </si>
  <si>
    <t>The budget caters for  the 5 day accommodation costs for 5 project staff (one driver and 4 officers for each county) who will accompany, introduce and guide the consultant in the field in the 4 counties during the development of the documentary.</t>
  </si>
  <si>
    <t>Staff costs during conference for sensitization of regulated communities</t>
  </si>
  <si>
    <t>Travel costs to facilitate transportation and travel to and from the conference for sensitization of regulated communities</t>
  </si>
  <si>
    <t>This  budget activity will have four consultancies, (one per county at the cost of USD 67,500 each).Total Consultancy fees for four consultancies (USD 270,000) for this activity will include: assessment of water resources, field data and information gathering, identification and inventory for point and non-point sources of pollution</t>
  </si>
  <si>
    <t>This Budget activity will cover the travel and accomodation cost for for staff accompanying consultants and to facilitate the stakeholder consultations during  the field work and data collection exercise in the four counties at USD 20,000 per county, with a total of USD 80,000</t>
  </si>
  <si>
    <t>There will be one training workshop in the four counties of interest in this Water Proposal (i.e Nairobi, Machakos, Kiambu and Nyandarua) for the preparation of the CEAP development process. The conference facility for each workshop is costed at approximately USD 60 per day for 2 days. The number of participants in each workshop will be 20</t>
  </si>
  <si>
    <t>This is the cost of Direct Subsistence Allowance approximated at USD 150 (derived from the highest rate in the SRC allowances circular) per participant for 3 days in each of the workshops to be held in the 4 counties. The 20 participants who will be involved in this process will consist of 2 representatives from WRA, UON and KMD respectively; 2 representatives from each of the four counties where CEAPS are being developed; and 6 representatives from NEMA, 4 from the project implementation committee and 2 from the planning and research department</t>
  </si>
  <si>
    <t>A local consultant will be engaged to assist in the development of the CEAP. The consultant will do research in each of the four counties for a period of 30 days per county(total of 120 days). The cost of the Consultancy fee is costed at approximately USD 300 per day based on similar consultancies on CEAPS done by NEMA</t>
  </si>
  <si>
    <t>Logistics here refers to the cost of travel and accomodation for the consultant calculated as USD 150 per day for the 60 days</t>
  </si>
  <si>
    <t xml:space="preserve">The cost of conference facility for 1 stakeholder workshop in 1 county is calculated based on 20 participants at an approximate rate of USD 60 per day.This workshop is expected to take 2 days. Therefore the cost of two such workshops will be multiplied by two in every county where the workshops will be held. These Counties will be the four Counties of interest in accordance to the funding proposal </t>
  </si>
  <si>
    <t>This cost will cater for reimbursement of travelling expenses for the 20 participants at approximately USD 40 Per participant for each stakeholder workshop in each county</t>
  </si>
  <si>
    <t>Here, the cost of accomodation for 1 stakeholder worshop in 1 County is calculated on full board basis for the 20 participants at approximately USD 100 per day for the 2 days of the workshop. Since there will be 2 stakeholder workshops per County, this sum will be multiplied by two for each of the four counties</t>
  </si>
  <si>
    <t>3000 copies of the CEAPS developed at an average cost of approximated USD 10.25 per copy. 750 CEAPS will then be distributed in each of the four counties for information and awareness purposes</t>
  </si>
  <si>
    <t>Staff time costs during printing and dissemination of CEAP documents</t>
  </si>
  <si>
    <t>Travel costs to facilitate transportation and travel during printing and dissemination of CEAP documents</t>
  </si>
  <si>
    <t>20,640 is Staff Costs to provide technical assistance during the training workshops</t>
  </si>
  <si>
    <t>C23</t>
  </si>
  <si>
    <t>145,495 is the cost of Capacity building and training workshops and conference for 29 WRUAs on IWRM, Climate change adaptation and SCMP development, review and implementation of SCMP</t>
  </si>
  <si>
    <t xml:space="preserve">This cost caters for monthly Monitoring and Evaluation of the project's progress by at least 15 pax @USD150 each (derived from the highest rate in the SRC allowances circular) for 4 days for 46 months. This also covers the cost of quarterly verification of expenditures </t>
  </si>
  <si>
    <t>The cost caters for consultants to assist in content creation and development for the programme's knowledge products , workshops for data collection and validation and the knowledge products development that will constitute of brochures, magazine, bi annual programme status, banners and posters</t>
  </si>
  <si>
    <t>Due to the nature of the conferences involving a large number of delegates and huge logistical factors, an amount of USD30,000 per conference is set aside for any contingencies that may arise before and during the events</t>
  </si>
  <si>
    <t>20,000 is for Contigency to cover unforeseen circumstances on execution of component 1</t>
  </si>
  <si>
    <t>Bi-annual workshops held each year (each workshop being a  two-day event) where approximately 15 pax attend the workshop have been costed at USD60 per person per day for the conference facility</t>
  </si>
  <si>
    <t xml:space="preserve">This is the cost of DSA( for each of the 2 meetings each year) for approximately 15 pax approximated at USD 150 (derived from the highest rate in the SRC allowances circular) per day for 3 days. </t>
  </si>
  <si>
    <t>Relates to reimbursement of transport expenses to atleast 5 pax participants @USD20 for each of the quarterly meetings every year</t>
  </si>
  <si>
    <t>The purchase of 3 motor vehicles for the project at an average cost of USD60,000 each to be used to facilitate the PMU in carrying out their activities in the field</t>
  </si>
  <si>
    <t>This cost caters for the purchase of equipment to set up the project office. These include; laptops, colored multipurpose printers(printer ,scanner, photocopier) ,mobile phones among others</t>
  </si>
  <si>
    <t xml:space="preserve">This cost is for purchase of sixteen office chairs @USD 500 each, 2 workstations @USD 1,000 each, six visitors chairs @USD500 each and four storage shelves @USD500 each </t>
  </si>
  <si>
    <t>NEMA being the AE will host the GCF Project Management Unit throughout the course of the projects useful life. In that regard, the cost that NEMA pays for water, electricity and Internet, among other miscellaneous overheads per month is USD200, USD 2,000 and USD7,000 respectively. Thus every year the total cost of these utilities USD110,400. 5% of this total cost being USD 5,520 will be an element of co-financing</t>
  </si>
  <si>
    <t>PM8</t>
  </si>
  <si>
    <t>Assuming 20 staff from NEMA are engaged in activities of the project, their salaries approximated @USD 980 per month, this makes for USD235,200 every year. 5% of this cost of USD235,200 shall cater for contribution to staff time. This will be an element of co-financing</t>
  </si>
  <si>
    <t xml:space="preserve">This cost is an approximation for the cost of supply of branded letter heads,pens, notebooks, business cards, envelopes; and also other office consumables including but not limited to office organizers, printing papers, sticky notes, white outs, surge protectors, toners, inkjets, extension cables etc. </t>
  </si>
  <si>
    <t>This cost is a facilitation for communication for the five members of PMU for meetings, conferences, field visits, and any other communication with external stakeholders involved with the project implementation. The cost is approximated @USD 20 per month for each member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</si>
</sst>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20">
    <font>
      <sz val="11"/>
      <color theme="1"/>
      <name val="Calibri"/>
      <family val="2"/>
      <scheme val="minor"/>
    </font>
    <font>
      <sz val="11"/>
      <color theme="1"/>
      <name val="Calibri"/>
      <family val="2"/>
      <scheme val="minor"/>
    </font>
    <font>
      <sz val="1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b/>
      <sz val="11"/>
      <name val="Calibri"/>
      <family val="2"/>
      <scheme val="minor"/>
    </font>
    <font>
      <i/>
      <sz val="11"/>
      <name val="Calibri"/>
      <family val="2"/>
      <scheme val="minor"/>
    </font>
    <font>
      <b/>
      <sz val="11"/>
      <color rgb="FF7030A0"/>
      <name val="Calibri"/>
      <family val="2"/>
      <scheme val="minor"/>
    </font>
    <font>
      <sz val="11"/>
      <color theme="1"/>
      <name val="Cambria"/>
      <family val="1"/>
    </font>
    <font>
      <sz val="9"/>
      <color theme="1"/>
      <name val="Arial"/>
      <family val="2"/>
    </font>
    <font>
      <sz val="10"/>
      <color theme="1"/>
      <name val="Arial"/>
      <family val="2"/>
    </font>
    <font>
      <sz val="10"/>
      <color rgb="FFFF0000"/>
      <name val="Arial"/>
      <family val="2"/>
    </font>
    <font>
      <sz val="11"/>
      <color rgb="FFC00000"/>
      <name val="Calibri"/>
      <family val="2"/>
      <scheme val="minor"/>
    </font>
    <font>
      <sz val="11"/>
      <color rgb="FF000000"/>
      <name val="Calibri"/>
      <family val="2"/>
      <scheme val="minor"/>
    </font>
    <font>
      <sz val="12"/>
      <color theme="1"/>
      <name val="Calibri"/>
      <family val="2"/>
      <scheme val="minor"/>
    </font>
    <font>
      <b/>
      <sz val="11"/>
      <color theme="1"/>
      <name val="Arial"/>
      <family val="2"/>
    </font>
    <font>
      <b/>
      <u/>
      <sz val="11"/>
      <color rgb="FF000000"/>
      <name val="Arial"/>
      <family val="2"/>
    </font>
    <font>
      <sz val="11"/>
      <color rgb="FF000000"/>
      <name val="Arial"/>
      <family val="2"/>
    </font>
    <font>
      <b/>
      <sz val="11"/>
      <color theme="1"/>
      <name val="Cambria"/>
      <family val="1"/>
    </font>
  </fonts>
  <fills count="5">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0" tint="-0.1499984740745262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250">
    <xf numFmtId="0" fontId="0" fillId="0" borderId="0" xfId="0"/>
    <xf numFmtId="0" fontId="4" fillId="0" borderId="1" xfId="0" applyFont="1" applyFill="1" applyBorder="1" applyAlignment="1">
      <alignment vertical="top" wrapText="1"/>
    </xf>
    <xf numFmtId="0" fontId="0" fillId="0" borderId="0" xfId="0" applyFill="1" applyAlignment="1">
      <alignment vertical="top" wrapText="1"/>
    </xf>
    <xf numFmtId="0" fontId="0" fillId="3" borderId="1" xfId="0" applyFill="1" applyBorder="1" applyAlignment="1">
      <alignment vertical="top"/>
    </xf>
    <xf numFmtId="0" fontId="2" fillId="3" borderId="0" xfId="0" applyFont="1" applyFill="1" applyAlignment="1">
      <alignment vertical="top"/>
    </xf>
    <xf numFmtId="0" fontId="0" fillId="3" borderId="0" xfId="0" applyFill="1" applyAlignment="1">
      <alignment vertical="top"/>
    </xf>
    <xf numFmtId="0" fontId="0" fillId="0" borderId="1" xfId="0" applyFill="1" applyBorder="1" applyAlignment="1">
      <alignment vertical="top"/>
    </xf>
    <xf numFmtId="4" fontId="0" fillId="3" borderId="1" xfId="0" applyNumberFormat="1" applyFill="1" applyBorder="1" applyAlignment="1">
      <alignment vertical="top"/>
    </xf>
    <xf numFmtId="0" fontId="2" fillId="0" borderId="1" xfId="0" applyFont="1" applyFill="1" applyBorder="1" applyAlignment="1">
      <alignment vertical="top"/>
    </xf>
    <xf numFmtId="0" fontId="2" fillId="0" borderId="0" xfId="0" applyFont="1" applyFill="1" applyAlignment="1">
      <alignment vertical="top"/>
    </xf>
    <xf numFmtId="0" fontId="0" fillId="3" borderId="6" xfId="0" applyFill="1" applyBorder="1" applyAlignment="1">
      <alignment vertical="top"/>
    </xf>
    <xf numFmtId="0" fontId="0" fillId="3" borderId="1" xfId="0" applyFill="1" applyBorder="1" applyAlignment="1">
      <alignment vertical="top" wrapText="1"/>
    </xf>
    <xf numFmtId="0" fontId="2" fillId="3" borderId="1" xfId="0" applyFont="1" applyFill="1" applyBorder="1" applyAlignment="1">
      <alignment vertical="top" wrapText="1"/>
    </xf>
    <xf numFmtId="0" fontId="4" fillId="0" borderId="1" xfId="0" applyFont="1" applyFill="1" applyBorder="1" applyAlignment="1">
      <alignment vertical="top"/>
    </xf>
    <xf numFmtId="0" fontId="4" fillId="0" borderId="0" xfId="0" applyFont="1" applyFill="1" applyAlignment="1">
      <alignment vertical="top"/>
    </xf>
    <xf numFmtId="0" fontId="0" fillId="0" borderId="0" xfId="0" applyFill="1" applyAlignment="1">
      <alignment vertical="top"/>
    </xf>
    <xf numFmtId="0" fontId="5" fillId="0" borderId="0" xfId="0" applyFont="1" applyFill="1" applyAlignment="1">
      <alignment vertical="top"/>
    </xf>
    <xf numFmtId="0" fontId="3" fillId="0" borderId="0" xfId="0" applyFont="1" applyFill="1" applyAlignment="1">
      <alignment vertical="top"/>
    </xf>
    <xf numFmtId="4" fontId="0" fillId="0" borderId="1" xfId="0" applyNumberFormat="1" applyFill="1" applyBorder="1" applyAlignment="1">
      <alignment vertical="top"/>
    </xf>
    <xf numFmtId="4" fontId="2" fillId="0" borderId="1" xfId="0" applyNumberFormat="1" applyFont="1" applyFill="1" applyBorder="1" applyAlignment="1">
      <alignment vertical="top"/>
    </xf>
    <xf numFmtId="0" fontId="13" fillId="0" borderId="0" xfId="0" applyFont="1" applyFill="1" applyAlignment="1">
      <alignment vertical="top"/>
    </xf>
    <xf numFmtId="1" fontId="0" fillId="0" borderId="1" xfId="0" applyNumberFormat="1" applyFill="1" applyBorder="1" applyAlignment="1">
      <alignment vertical="top"/>
    </xf>
    <xf numFmtId="3" fontId="0" fillId="0" borderId="1" xfId="0" applyNumberFormat="1" applyFill="1" applyBorder="1" applyAlignment="1">
      <alignment vertical="top"/>
    </xf>
    <xf numFmtId="0" fontId="2" fillId="0" borderId="1" xfId="0" applyFont="1" applyBorder="1" applyAlignment="1" applyProtection="1">
      <alignment wrapText="1"/>
      <protection locked="0"/>
    </xf>
    <xf numFmtId="4" fontId="2" fillId="0" borderId="1" xfId="0" applyNumberFormat="1" applyFont="1" applyBorder="1" applyAlignment="1" applyProtection="1">
      <alignment horizontal="right" vertical="top" wrapText="1"/>
    </xf>
    <xf numFmtId="0" fontId="2" fillId="0" borderId="1" xfId="0" applyFont="1" applyBorder="1" applyAlignment="1" applyProtection="1">
      <alignment horizontal="left" vertical="top" wrapText="1" indent="13"/>
      <protection locked="0"/>
    </xf>
    <xf numFmtId="0" fontId="2" fillId="0" borderId="2" xfId="0" applyFont="1" applyBorder="1" applyAlignment="1" applyProtection="1">
      <alignment horizontal="left" vertical="top" wrapText="1" indent="13"/>
      <protection locked="0"/>
    </xf>
    <xf numFmtId="0" fontId="2" fillId="0" borderId="2" xfId="0" applyFont="1" applyBorder="1" applyAlignment="1" applyProtection="1">
      <alignment wrapText="1"/>
      <protection locked="0"/>
    </xf>
    <xf numFmtId="0" fontId="4" fillId="0" borderId="6" xfId="0" applyFont="1" applyFill="1" applyBorder="1" applyAlignment="1">
      <alignment vertical="top"/>
    </xf>
    <xf numFmtId="0" fontId="0" fillId="0" borderId="6" xfId="0" applyFill="1" applyBorder="1" applyAlignment="1">
      <alignment vertical="top"/>
    </xf>
    <xf numFmtId="4" fontId="2" fillId="0" borderId="6" xfId="0" applyNumberFormat="1" applyFont="1" applyFill="1" applyBorder="1" applyAlignment="1">
      <alignment vertical="top"/>
    </xf>
    <xf numFmtId="0" fontId="4" fillId="0" borderId="0" xfId="0" applyFont="1" applyFill="1" applyBorder="1" applyAlignment="1">
      <alignment vertical="top"/>
    </xf>
    <xf numFmtId="0" fontId="0" fillId="0" borderId="0" xfId="0" applyFill="1" applyBorder="1" applyAlignment="1">
      <alignment vertical="top"/>
    </xf>
    <xf numFmtId="0" fontId="2" fillId="0" borderId="0" xfId="0" applyFont="1" applyFill="1" applyBorder="1" applyAlignment="1">
      <alignment vertical="top"/>
    </xf>
    <xf numFmtId="0" fontId="0" fillId="3" borderId="0" xfId="0" applyFill="1" applyBorder="1" applyAlignment="1">
      <alignment vertical="top"/>
    </xf>
    <xf numFmtId="0" fontId="5" fillId="0" borderId="0" xfId="0" applyFont="1" applyFill="1" applyBorder="1" applyAlignment="1">
      <alignment vertical="top"/>
    </xf>
    <xf numFmtId="0" fontId="13" fillId="0" borderId="0" xfId="0" applyFont="1" applyFill="1" applyBorder="1" applyAlignment="1">
      <alignment vertical="top"/>
    </xf>
    <xf numFmtId="0" fontId="3" fillId="0" borderId="0" xfId="0" applyFont="1" applyFill="1" applyBorder="1" applyAlignment="1">
      <alignment vertical="top"/>
    </xf>
    <xf numFmtId="4" fontId="14" fillId="0" borderId="0" xfId="0" applyNumberFormat="1" applyFont="1" applyAlignment="1">
      <alignment vertical="center"/>
    </xf>
    <xf numFmtId="0" fontId="2" fillId="0" borderId="6" xfId="0" applyFont="1" applyFill="1" applyBorder="1" applyAlignment="1">
      <alignment vertical="top"/>
    </xf>
    <xf numFmtId="1" fontId="0" fillId="0" borderId="6" xfId="0" applyNumberFormat="1" applyFill="1" applyBorder="1" applyAlignment="1">
      <alignment vertical="top"/>
    </xf>
    <xf numFmtId="3" fontId="0" fillId="0" borderId="6" xfId="0" applyNumberFormat="1" applyFill="1" applyBorder="1" applyAlignment="1">
      <alignment vertical="top"/>
    </xf>
    <xf numFmtId="0" fontId="2" fillId="0" borderId="6" xfId="0" applyFont="1" applyBorder="1" applyAlignment="1" applyProtection="1">
      <alignment horizontal="center" vertical="top" wrapText="1"/>
      <protection locked="0"/>
    </xf>
    <xf numFmtId="0" fontId="2" fillId="0" borderId="6" xfId="0" applyFont="1" applyBorder="1" applyAlignment="1">
      <alignment horizontal="center" vertical="top" wrapText="1"/>
    </xf>
    <xf numFmtId="0" fontId="2" fillId="0" borderId="8" xfId="0" applyFont="1" applyBorder="1" applyAlignment="1" applyProtection="1">
      <alignment horizontal="center" vertical="top" wrapText="1"/>
      <protection locked="0"/>
    </xf>
    <xf numFmtId="0" fontId="0" fillId="4" borderId="2" xfId="0" applyFill="1" applyBorder="1" applyAlignment="1">
      <alignment vertical="top"/>
    </xf>
    <xf numFmtId="0" fontId="4" fillId="4" borderId="2" xfId="0" applyFont="1" applyFill="1" applyBorder="1" applyAlignment="1">
      <alignment vertical="top" wrapText="1"/>
    </xf>
    <xf numFmtId="0" fontId="0" fillId="4" borderId="8" xfId="0" applyFill="1" applyBorder="1" applyAlignment="1">
      <alignment vertical="top"/>
    </xf>
    <xf numFmtId="0" fontId="0" fillId="0" borderId="0" xfId="0" applyFill="1" applyBorder="1" applyAlignment="1">
      <alignment vertical="top" wrapText="1"/>
    </xf>
    <xf numFmtId="43" fontId="5" fillId="0" borderId="6" xfId="1" applyFont="1" applyFill="1" applyBorder="1" applyAlignment="1">
      <alignment vertical="top" wrapText="1"/>
    </xf>
    <xf numFmtId="43" fontId="5" fillId="0" borderId="8" xfId="1" applyFont="1" applyFill="1" applyBorder="1" applyAlignment="1">
      <alignment vertical="top" wrapText="1"/>
    </xf>
    <xf numFmtId="43" fontId="5" fillId="0" borderId="1" xfId="1" applyFont="1" applyFill="1" applyBorder="1" applyAlignment="1">
      <alignment vertical="top" wrapText="1"/>
    </xf>
    <xf numFmtId="43" fontId="5" fillId="0" borderId="9" xfId="1" applyFont="1" applyFill="1" applyBorder="1" applyAlignment="1">
      <alignment vertical="top" wrapText="1"/>
    </xf>
    <xf numFmtId="0" fontId="2" fillId="0" borderId="1" xfId="0" applyFont="1" applyFill="1" applyBorder="1" applyAlignment="1">
      <alignment horizontal="left" vertical="top"/>
    </xf>
    <xf numFmtId="0" fontId="6"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left" vertical="top"/>
    </xf>
    <xf numFmtId="4" fontId="3" fillId="0" borderId="0" xfId="0" applyNumberFormat="1" applyFont="1" applyFill="1" applyBorder="1" applyAlignment="1">
      <alignment vertical="center"/>
    </xf>
    <xf numFmtId="0" fontId="0" fillId="0" borderId="6" xfId="0" applyFill="1" applyBorder="1" applyAlignment="1">
      <alignment horizontal="center" vertical="top"/>
    </xf>
    <xf numFmtId="0" fontId="2" fillId="3" borderId="1" xfId="0" applyFont="1" applyFill="1" applyBorder="1" applyAlignment="1">
      <alignment horizontal="left" vertical="top" wrapText="1"/>
    </xf>
    <xf numFmtId="4" fontId="0" fillId="3" borderId="0" xfId="0" applyNumberFormat="1" applyFill="1" applyBorder="1" applyAlignment="1">
      <alignment vertical="top"/>
    </xf>
    <xf numFmtId="0" fontId="6" fillId="0" borderId="31" xfId="0" applyFont="1" applyFill="1" applyBorder="1" applyAlignment="1">
      <alignment horizontal="left" vertical="top"/>
    </xf>
    <xf numFmtId="0" fontId="6" fillId="2" borderId="16" xfId="0" applyFont="1" applyFill="1" applyBorder="1" applyAlignment="1">
      <alignment horizontal="left" vertical="top" wrapText="1"/>
    </xf>
    <xf numFmtId="0" fontId="6" fillId="2" borderId="1" xfId="0" applyFont="1" applyFill="1" applyBorder="1" applyAlignment="1">
      <alignment horizontal="left" vertical="top" wrapText="1"/>
    </xf>
    <xf numFmtId="0" fontId="6" fillId="2" borderId="1" xfId="0" applyFont="1" applyFill="1" applyBorder="1" applyAlignment="1">
      <alignment horizontal="left" vertical="top"/>
    </xf>
    <xf numFmtId="0" fontId="4" fillId="2" borderId="15" xfId="0" applyFont="1" applyFill="1" applyBorder="1" applyAlignment="1">
      <alignment horizontal="left" vertical="top" wrapText="1"/>
    </xf>
    <xf numFmtId="0" fontId="4" fillId="2" borderId="16" xfId="0" applyFont="1" applyFill="1" applyBorder="1" applyAlignment="1">
      <alignment horizontal="left" vertical="top" wrapText="1"/>
    </xf>
    <xf numFmtId="0" fontId="4" fillId="2" borderId="17" xfId="0" applyFont="1" applyFill="1" applyBorder="1" applyAlignment="1">
      <alignment horizontal="left" vertical="top" wrapText="1"/>
    </xf>
    <xf numFmtId="0" fontId="6" fillId="2" borderId="18" xfId="0" applyFont="1" applyFill="1" applyBorder="1" applyAlignment="1">
      <alignment horizontal="left" vertical="top" wrapText="1"/>
    </xf>
    <xf numFmtId="43" fontId="4" fillId="2" borderId="16" xfId="1" applyFont="1" applyFill="1" applyBorder="1" applyAlignment="1">
      <alignment horizontal="left" vertical="top" wrapText="1"/>
    </xf>
    <xf numFmtId="43" fontId="4" fillId="2" borderId="17" xfId="1" applyFont="1" applyFill="1" applyBorder="1" applyAlignment="1">
      <alignment horizontal="left" vertical="top" wrapText="1"/>
    </xf>
    <xf numFmtId="43" fontId="8" fillId="2" borderId="19" xfId="1" applyFont="1" applyFill="1" applyBorder="1" applyAlignment="1">
      <alignment horizontal="left" vertical="top"/>
    </xf>
    <xf numFmtId="0" fontId="4" fillId="2" borderId="7" xfId="0" applyFont="1" applyFill="1" applyBorder="1" applyAlignment="1">
      <alignment horizontal="left" vertical="top"/>
    </xf>
    <xf numFmtId="0" fontId="4" fillId="2" borderId="1" xfId="0" applyFont="1" applyFill="1" applyBorder="1" applyAlignment="1">
      <alignment horizontal="left" vertical="top"/>
    </xf>
    <xf numFmtId="0" fontId="4" fillId="2" borderId="0" xfId="0" applyFont="1" applyFill="1" applyAlignment="1">
      <alignment horizontal="left" vertical="top"/>
    </xf>
    <xf numFmtId="43" fontId="2" fillId="3" borderId="1" xfId="1" applyFont="1" applyFill="1" applyBorder="1" applyAlignment="1">
      <alignment horizontal="left" vertical="top" wrapText="1"/>
    </xf>
    <xf numFmtId="43" fontId="2" fillId="3" borderId="6" xfId="1" applyFont="1" applyFill="1" applyBorder="1" applyAlignment="1">
      <alignment horizontal="left" vertical="top" wrapText="1"/>
    </xf>
    <xf numFmtId="43" fontId="6" fillId="3" borderId="1" xfId="1" applyFont="1" applyFill="1" applyBorder="1" applyAlignment="1">
      <alignment horizontal="left" vertical="top" wrapText="1"/>
    </xf>
    <xf numFmtId="43" fontId="8" fillId="0" borderId="21" xfId="1" applyFont="1" applyFill="1" applyBorder="1" applyAlignment="1">
      <alignment horizontal="left" vertical="top"/>
    </xf>
    <xf numFmtId="43" fontId="6" fillId="0" borderId="7" xfId="1" applyFont="1" applyFill="1" applyBorder="1" applyAlignment="1">
      <alignment horizontal="left" vertical="top" wrapText="1"/>
    </xf>
    <xf numFmtId="0" fontId="0" fillId="0" borderId="1" xfId="0" applyFill="1" applyBorder="1" applyAlignment="1">
      <alignment horizontal="left" vertical="top"/>
    </xf>
    <xf numFmtId="0" fontId="0" fillId="0" borderId="0" xfId="0" applyFill="1" applyAlignment="1">
      <alignment horizontal="left" vertical="top"/>
    </xf>
    <xf numFmtId="0" fontId="0" fillId="0" borderId="7" xfId="0" applyFill="1" applyBorder="1" applyAlignment="1">
      <alignment horizontal="left" vertical="top" wrapText="1"/>
    </xf>
    <xf numFmtId="0" fontId="2" fillId="0" borderId="7" xfId="0" applyFont="1" applyFill="1" applyBorder="1" applyAlignment="1">
      <alignment horizontal="left" vertical="top"/>
    </xf>
    <xf numFmtId="43" fontId="6" fillId="0" borderId="21" xfId="1" applyFont="1" applyFill="1" applyBorder="1" applyAlignment="1">
      <alignment horizontal="left" vertical="top"/>
    </xf>
    <xf numFmtId="43" fontId="8" fillId="3" borderId="6" xfId="1" applyFont="1" applyFill="1" applyBorder="1" applyAlignment="1">
      <alignment horizontal="left" vertical="top"/>
    </xf>
    <xf numFmtId="164" fontId="0" fillId="0" borderId="1" xfId="0" applyNumberFormat="1" applyFill="1" applyBorder="1" applyAlignment="1">
      <alignment horizontal="left" vertical="top"/>
    </xf>
    <xf numFmtId="0" fontId="2" fillId="3" borderId="7" xfId="0" applyFont="1" applyFill="1" applyBorder="1" applyAlignment="1">
      <alignment horizontal="left" vertical="top" wrapText="1"/>
    </xf>
    <xf numFmtId="43" fontId="8" fillId="3" borderId="21" xfId="1" applyFont="1" applyFill="1" applyBorder="1" applyAlignment="1">
      <alignment horizontal="left" vertical="top"/>
    </xf>
    <xf numFmtId="43" fontId="2" fillId="3" borderId="0" xfId="1" applyFont="1" applyFill="1" applyBorder="1" applyAlignment="1">
      <alignment horizontal="left" vertical="top"/>
    </xf>
    <xf numFmtId="0" fontId="0" fillId="0" borderId="21" xfId="0" applyFill="1" applyBorder="1" applyAlignment="1">
      <alignment horizontal="left" vertical="top"/>
    </xf>
    <xf numFmtId="43" fontId="2" fillId="3" borderId="2" xfId="1" applyFont="1" applyFill="1" applyBorder="1" applyAlignment="1">
      <alignment horizontal="left" vertical="top" wrapText="1"/>
    </xf>
    <xf numFmtId="43" fontId="2" fillId="3" borderId="8" xfId="1" applyFont="1" applyFill="1" applyBorder="1" applyAlignment="1">
      <alignment horizontal="left" vertical="top" wrapText="1"/>
    </xf>
    <xf numFmtId="43" fontId="6" fillId="0" borderId="23" xfId="1" applyFont="1" applyFill="1" applyBorder="1" applyAlignment="1">
      <alignment horizontal="left" vertical="top"/>
    </xf>
    <xf numFmtId="43" fontId="6" fillId="0" borderId="11" xfId="1" applyFont="1" applyFill="1" applyBorder="1" applyAlignment="1">
      <alignment horizontal="left" vertical="top" wrapText="1"/>
    </xf>
    <xf numFmtId="0" fontId="2" fillId="0" borderId="0" xfId="0" applyFont="1" applyFill="1" applyBorder="1" applyAlignment="1">
      <alignment horizontal="left" vertical="top" wrapText="1"/>
    </xf>
    <xf numFmtId="43" fontId="2" fillId="3" borderId="4" xfId="1" applyFont="1" applyFill="1" applyBorder="1" applyAlignment="1">
      <alignment horizontal="left" vertical="top" wrapText="1"/>
    </xf>
    <xf numFmtId="43" fontId="2" fillId="3" borderId="9" xfId="1" applyFont="1" applyFill="1" applyBorder="1" applyAlignment="1">
      <alignment horizontal="left" vertical="top" wrapText="1"/>
    </xf>
    <xf numFmtId="43" fontId="6" fillId="0" borderId="24" xfId="1" applyFont="1" applyFill="1" applyBorder="1" applyAlignment="1">
      <alignment horizontal="left" vertical="top"/>
    </xf>
    <xf numFmtId="43" fontId="6" fillId="0" borderId="14" xfId="1" applyFont="1" applyFill="1" applyBorder="1" applyAlignment="1">
      <alignment horizontal="left" vertical="top" wrapText="1"/>
    </xf>
    <xf numFmtId="43" fontId="2" fillId="3" borderId="1" xfId="1" applyFont="1" applyFill="1" applyBorder="1" applyAlignment="1">
      <alignment horizontal="left" vertical="top"/>
    </xf>
    <xf numFmtId="43" fontId="2" fillId="3" borderId="6" xfId="1" applyFont="1" applyFill="1" applyBorder="1" applyAlignment="1">
      <alignment horizontal="left" vertical="top"/>
    </xf>
    <xf numFmtId="0" fontId="0" fillId="0" borderId="0" xfId="0" applyFill="1" applyBorder="1" applyAlignment="1">
      <alignment horizontal="left" vertical="top"/>
    </xf>
    <xf numFmtId="43" fontId="8" fillId="0" borderId="1" xfId="1" applyFont="1" applyFill="1" applyBorder="1" applyAlignment="1">
      <alignment horizontal="left" vertical="top"/>
    </xf>
    <xf numFmtId="0" fontId="4" fillId="2" borderId="26"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6" xfId="0" applyFont="1" applyFill="1" applyBorder="1" applyAlignment="1">
      <alignment horizontal="left" vertical="top" wrapText="1"/>
    </xf>
    <xf numFmtId="0" fontId="4" fillId="2" borderId="7" xfId="0" applyFont="1" applyFill="1" applyBorder="1" applyAlignment="1">
      <alignment horizontal="left" vertical="top" wrapText="1"/>
    </xf>
    <xf numFmtId="43" fontId="4" fillId="2" borderId="1" xfId="1" applyFont="1" applyFill="1" applyBorder="1" applyAlignment="1">
      <alignment horizontal="left" vertical="top" wrapText="1"/>
    </xf>
    <xf numFmtId="43" fontId="4" fillId="2" borderId="6" xfId="1" applyFont="1" applyFill="1" applyBorder="1" applyAlignment="1">
      <alignment horizontal="left" vertical="top" wrapText="1"/>
    </xf>
    <xf numFmtId="43" fontId="6" fillId="2" borderId="1" xfId="1" applyFont="1" applyFill="1" applyBorder="1" applyAlignment="1">
      <alignment horizontal="left" vertical="top" wrapText="1"/>
    </xf>
    <xf numFmtId="43" fontId="8" fillId="2" borderId="21" xfId="1" applyFont="1" applyFill="1" applyBorder="1" applyAlignment="1">
      <alignment horizontal="left" vertical="top"/>
    </xf>
    <xf numFmtId="0" fontId="4" fillId="2" borderId="5" xfId="0" applyFont="1" applyFill="1" applyBorder="1" applyAlignment="1">
      <alignment horizontal="left" vertical="top"/>
    </xf>
    <xf numFmtId="0" fontId="6" fillId="0" borderId="21" xfId="0" applyFont="1" applyFill="1" applyBorder="1" applyAlignment="1">
      <alignment horizontal="left" vertical="top"/>
    </xf>
    <xf numFmtId="43" fontId="0" fillId="3" borderId="1" xfId="1" applyFont="1" applyFill="1" applyBorder="1" applyAlignment="1">
      <alignment horizontal="left" vertical="top" wrapText="1"/>
    </xf>
    <xf numFmtId="43" fontId="0" fillId="3" borderId="6" xfId="1" applyFont="1" applyFill="1" applyBorder="1" applyAlignment="1">
      <alignment horizontal="left" vertical="top" wrapText="1"/>
    </xf>
    <xf numFmtId="0" fontId="8" fillId="0" borderId="21" xfId="0" applyFont="1" applyFill="1" applyBorder="1" applyAlignment="1">
      <alignment horizontal="left" vertical="top"/>
    </xf>
    <xf numFmtId="43" fontId="4" fillId="0" borderId="7" xfId="1" applyFont="1" applyFill="1" applyBorder="1" applyAlignment="1">
      <alignment horizontal="left" vertical="top" wrapText="1"/>
    </xf>
    <xf numFmtId="4" fontId="0" fillId="0" borderId="1" xfId="0" applyNumberFormat="1" applyFill="1" applyBorder="1" applyAlignment="1">
      <alignment horizontal="left" vertical="top"/>
    </xf>
    <xf numFmtId="0" fontId="2" fillId="0" borderId="11" xfId="0" applyFont="1" applyFill="1" applyBorder="1" applyAlignment="1">
      <alignment horizontal="left" vertical="top" wrapText="1"/>
    </xf>
    <xf numFmtId="43" fontId="0" fillId="3" borderId="2" xfId="1" applyFont="1" applyFill="1" applyBorder="1" applyAlignment="1">
      <alignment horizontal="left" vertical="top" wrapText="1"/>
    </xf>
    <xf numFmtId="43" fontId="0" fillId="3" borderId="8" xfId="1" applyFont="1" applyFill="1" applyBorder="1" applyAlignment="1">
      <alignment horizontal="left" vertical="top" wrapText="1"/>
    </xf>
    <xf numFmtId="0" fontId="8" fillId="0" borderId="23" xfId="0" applyFont="1" applyFill="1" applyBorder="1" applyAlignment="1">
      <alignment horizontal="left" vertical="top"/>
    </xf>
    <xf numFmtId="43" fontId="4" fillId="0" borderId="11" xfId="1" applyFont="1" applyFill="1" applyBorder="1" applyAlignment="1">
      <alignment horizontal="left" vertical="top" wrapText="1"/>
    </xf>
    <xf numFmtId="0" fontId="0" fillId="0" borderId="2" xfId="0" applyFill="1" applyBorder="1" applyAlignment="1">
      <alignment horizontal="left" vertical="top"/>
    </xf>
    <xf numFmtId="4" fontId="14" fillId="0" borderId="27" xfId="0" applyNumberFormat="1" applyFont="1" applyFill="1" applyBorder="1" applyAlignment="1">
      <alignment horizontal="left" vertical="center"/>
    </xf>
    <xf numFmtId="43" fontId="5" fillId="0" borderId="1" xfId="1" applyFont="1" applyFill="1" applyBorder="1" applyAlignment="1">
      <alignment horizontal="left" vertical="top"/>
    </xf>
    <xf numFmtId="0" fontId="4" fillId="0" borderId="1" xfId="0" applyFont="1" applyFill="1" applyBorder="1" applyAlignment="1">
      <alignment horizontal="left" vertical="top"/>
    </xf>
    <xf numFmtId="0" fontId="4" fillId="0" borderId="0" xfId="0" applyFont="1" applyFill="1" applyAlignment="1">
      <alignment horizontal="left" vertical="top"/>
    </xf>
    <xf numFmtId="0" fontId="0" fillId="0" borderId="0" xfId="0" applyFont="1" applyFill="1" applyBorder="1" applyAlignment="1">
      <alignment horizontal="left" vertical="top" wrapText="1"/>
    </xf>
    <xf numFmtId="0" fontId="4" fillId="0" borderId="3" xfId="0" applyFont="1" applyFill="1" applyBorder="1" applyAlignment="1">
      <alignment horizontal="left" vertical="top" wrapText="1"/>
    </xf>
    <xf numFmtId="43" fontId="1" fillId="3" borderId="6" xfId="1" applyFont="1" applyFill="1" applyBorder="1" applyAlignment="1">
      <alignment horizontal="left" vertical="top" wrapText="1"/>
    </xf>
    <xf numFmtId="164" fontId="4" fillId="0" borderId="1" xfId="0" applyNumberFormat="1" applyFont="1" applyFill="1" applyBorder="1" applyAlignment="1">
      <alignment horizontal="left" vertical="top"/>
    </xf>
    <xf numFmtId="0" fontId="4" fillId="0" borderId="4" xfId="0" applyFont="1" applyFill="1" applyBorder="1" applyAlignment="1">
      <alignment horizontal="left" vertical="top" wrapText="1"/>
    </xf>
    <xf numFmtId="43" fontId="15" fillId="3" borderId="6" xfId="1" applyFont="1" applyFill="1" applyBorder="1" applyAlignment="1">
      <alignment horizontal="left" vertical="top" wrapText="1"/>
    </xf>
    <xf numFmtId="164" fontId="5" fillId="0" borderId="1" xfId="0" applyNumberFormat="1" applyFont="1" applyFill="1" applyBorder="1" applyAlignment="1">
      <alignment horizontal="left" vertical="top"/>
    </xf>
    <xf numFmtId="0" fontId="5" fillId="0" borderId="1" xfId="0" applyFont="1" applyFill="1" applyBorder="1" applyAlignment="1">
      <alignment horizontal="left" vertical="top"/>
    </xf>
    <xf numFmtId="0" fontId="5" fillId="0" borderId="0" xfId="0" applyFont="1" applyFill="1" applyAlignment="1">
      <alignment horizontal="left" vertical="top"/>
    </xf>
    <xf numFmtId="0" fontId="5" fillId="0" borderId="6" xfId="0" applyFont="1" applyFill="1" applyBorder="1" applyAlignment="1">
      <alignment horizontal="left" vertical="top" wrapText="1"/>
    </xf>
    <xf numFmtId="0" fontId="0" fillId="0" borderId="6" xfId="0" applyFill="1" applyBorder="1" applyAlignment="1">
      <alignment horizontal="left" vertical="top" wrapText="1"/>
    </xf>
    <xf numFmtId="43" fontId="0" fillId="3" borderId="0" xfId="1" applyFont="1" applyFill="1" applyBorder="1" applyAlignment="1">
      <alignment horizontal="left" vertical="top"/>
    </xf>
    <xf numFmtId="164" fontId="8" fillId="2" borderId="21" xfId="0" applyNumberFormat="1" applyFont="1" applyFill="1" applyBorder="1" applyAlignment="1">
      <alignment horizontal="left" vertical="top"/>
    </xf>
    <xf numFmtId="43" fontId="0" fillId="0" borderId="1" xfId="1" applyFont="1" applyFill="1" applyBorder="1" applyAlignment="1">
      <alignment horizontal="left" vertical="top"/>
    </xf>
    <xf numFmtId="43" fontId="2" fillId="0" borderId="1" xfId="1" applyFont="1" applyFill="1" applyBorder="1" applyAlignment="1">
      <alignment horizontal="left" vertical="top"/>
    </xf>
    <xf numFmtId="4" fontId="16" fillId="0" borderId="0" xfId="0" applyNumberFormat="1" applyFont="1" applyAlignment="1">
      <alignment horizontal="left"/>
    </xf>
    <xf numFmtId="43" fontId="8" fillId="2" borderId="29" xfId="1" applyFont="1" applyFill="1" applyBorder="1" applyAlignment="1">
      <alignment horizontal="left" vertical="top"/>
    </xf>
    <xf numFmtId="43" fontId="4" fillId="2" borderId="7" xfId="1" applyFont="1" applyFill="1" applyBorder="1" applyAlignment="1">
      <alignment horizontal="left" vertical="top" wrapText="1"/>
    </xf>
    <xf numFmtId="43" fontId="4" fillId="2" borderId="1" xfId="1" applyFont="1" applyFill="1" applyBorder="1" applyAlignment="1">
      <alignment horizontal="left" vertical="top"/>
    </xf>
    <xf numFmtId="0" fontId="6" fillId="2" borderId="26" xfId="0" applyFont="1" applyFill="1" applyBorder="1" applyAlignment="1">
      <alignment horizontal="left" vertical="top" wrapText="1"/>
    </xf>
    <xf numFmtId="0" fontId="5" fillId="2" borderId="1" xfId="0" applyFont="1" applyFill="1" applyBorder="1" applyAlignment="1">
      <alignment horizontal="left" vertical="top" wrapText="1"/>
    </xf>
    <xf numFmtId="43" fontId="5" fillId="2" borderId="29" xfId="1" applyFont="1" applyFill="1" applyBorder="1" applyAlignment="1">
      <alignment horizontal="left" vertical="top"/>
    </xf>
    <xf numFmtId="43" fontId="5" fillId="2" borderId="1" xfId="1" applyFont="1" applyFill="1" applyBorder="1" applyAlignment="1">
      <alignment horizontal="left" vertical="top"/>
    </xf>
    <xf numFmtId="0" fontId="5" fillId="2" borderId="1" xfId="0" applyFont="1" applyFill="1" applyBorder="1" applyAlignment="1">
      <alignment horizontal="left" vertical="top"/>
    </xf>
    <xf numFmtId="0" fontId="5" fillId="2" borderId="0" xfId="0" applyFont="1" applyFill="1" applyAlignment="1">
      <alignment horizontal="left" vertical="top"/>
    </xf>
    <xf numFmtId="0" fontId="4" fillId="2" borderId="26" xfId="0" applyFont="1" applyFill="1" applyBorder="1" applyAlignment="1">
      <alignment horizontal="left" vertical="top"/>
    </xf>
    <xf numFmtId="43" fontId="4" fillId="2" borderId="7" xfId="1" applyFont="1" applyFill="1" applyBorder="1" applyAlignment="1">
      <alignment horizontal="left" vertical="top"/>
    </xf>
    <xf numFmtId="4" fontId="16" fillId="2" borderId="0" xfId="0" applyNumberFormat="1" applyFont="1" applyFill="1" applyAlignment="1">
      <alignment horizontal="left"/>
    </xf>
    <xf numFmtId="164" fontId="5" fillId="2" borderId="1" xfId="1" applyNumberFormat="1" applyFont="1" applyFill="1" applyBorder="1" applyAlignment="1">
      <alignment horizontal="left" vertical="top"/>
    </xf>
    <xf numFmtId="164" fontId="6" fillId="2" borderId="1" xfId="1" applyNumberFormat="1" applyFont="1" applyFill="1" applyBorder="1" applyAlignment="1">
      <alignment horizontal="left" vertical="top" wrapText="1"/>
    </xf>
    <xf numFmtId="4" fontId="17" fillId="2" borderId="29" xfId="0" applyNumberFormat="1" applyFont="1" applyFill="1" applyBorder="1" applyAlignment="1">
      <alignment horizontal="left"/>
    </xf>
    <xf numFmtId="3" fontId="19" fillId="2" borderId="29" xfId="0" applyNumberFormat="1" applyFont="1" applyFill="1" applyBorder="1" applyAlignment="1">
      <alignment horizontal="left" vertical="top"/>
    </xf>
    <xf numFmtId="164" fontId="4" fillId="2" borderId="7" xfId="0" applyNumberFormat="1" applyFont="1" applyFill="1" applyBorder="1" applyAlignment="1">
      <alignment horizontal="left" vertical="top"/>
    </xf>
    <xf numFmtId="0" fontId="0" fillId="2" borderId="26" xfId="0" applyFill="1" applyBorder="1" applyAlignment="1">
      <alignment horizontal="left" vertical="top"/>
    </xf>
    <xf numFmtId="0" fontId="0" fillId="2" borderId="1" xfId="0" applyFill="1" applyBorder="1" applyAlignment="1">
      <alignment horizontal="left" vertical="top"/>
    </xf>
    <xf numFmtId="3" fontId="9" fillId="2" borderId="29" xfId="0" applyNumberFormat="1" applyFont="1" applyFill="1" applyBorder="1" applyAlignment="1">
      <alignment horizontal="left" vertical="top"/>
    </xf>
    <xf numFmtId="164" fontId="0" fillId="2" borderId="7" xfId="0" applyNumberFormat="1" applyFill="1" applyBorder="1" applyAlignment="1">
      <alignment horizontal="left" vertical="top"/>
    </xf>
    <xf numFmtId="0" fontId="0" fillId="2" borderId="0" xfId="0" applyFill="1" applyAlignment="1">
      <alignment horizontal="left" vertical="top"/>
    </xf>
    <xf numFmtId="0" fontId="0" fillId="2" borderId="7" xfId="0" applyFill="1" applyBorder="1" applyAlignment="1">
      <alignment horizontal="left" vertical="top"/>
    </xf>
    <xf numFmtId="0" fontId="6" fillId="0" borderId="30" xfId="0" applyFont="1" applyFill="1" applyBorder="1" applyAlignment="1">
      <alignment horizontal="left" vertical="top"/>
    </xf>
    <xf numFmtId="0" fontId="6" fillId="0" borderId="32" xfId="0" applyFont="1" applyFill="1" applyBorder="1" applyAlignment="1">
      <alignment horizontal="left" vertical="top"/>
    </xf>
    <xf numFmtId="43" fontId="6" fillId="3" borderId="31" xfId="1" applyFont="1" applyFill="1" applyBorder="1" applyAlignment="1">
      <alignment horizontal="left" vertical="top"/>
    </xf>
    <xf numFmtId="43" fontId="6" fillId="3" borderId="32" xfId="1" applyFont="1" applyFill="1" applyBorder="1" applyAlignment="1">
      <alignment horizontal="left" vertical="top"/>
    </xf>
    <xf numFmtId="43" fontId="8" fillId="0" borderId="33" xfId="1" applyFont="1" applyFill="1" applyBorder="1" applyAlignment="1">
      <alignment horizontal="left" vertical="top"/>
    </xf>
    <xf numFmtId="0" fontId="6" fillId="0" borderId="7" xfId="0" applyFont="1" applyFill="1" applyBorder="1" applyAlignment="1">
      <alignment horizontal="left" vertical="top"/>
    </xf>
    <xf numFmtId="0" fontId="6" fillId="0" borderId="1" xfId="0" applyFont="1" applyFill="1" applyBorder="1" applyAlignment="1">
      <alignment horizontal="left" vertical="top"/>
    </xf>
    <xf numFmtId="0" fontId="0" fillId="0" borderId="4" xfId="0" applyFill="1" applyBorder="1" applyAlignment="1">
      <alignment horizontal="left" vertical="top"/>
    </xf>
    <xf numFmtId="0" fontId="0" fillId="0" borderId="9" xfId="0" applyFill="1" applyBorder="1" applyAlignment="1">
      <alignment horizontal="left" vertical="top"/>
    </xf>
    <xf numFmtId="0" fontId="2" fillId="0" borderId="14" xfId="0" applyFont="1" applyFill="1" applyBorder="1" applyAlignment="1">
      <alignment horizontal="left" vertical="top"/>
    </xf>
    <xf numFmtId="43" fontId="0" fillId="3" borderId="4" xfId="1" applyFont="1" applyFill="1" applyBorder="1" applyAlignment="1">
      <alignment horizontal="left" vertical="top"/>
    </xf>
    <xf numFmtId="43" fontId="0" fillId="3" borderId="9" xfId="1" applyFont="1" applyFill="1" applyBorder="1" applyAlignment="1">
      <alignment horizontal="left" vertical="top"/>
    </xf>
    <xf numFmtId="43" fontId="4" fillId="3" borderId="4" xfId="1" applyFont="1" applyFill="1" applyBorder="1" applyAlignment="1">
      <alignment horizontal="left" vertical="top"/>
    </xf>
    <xf numFmtId="43" fontId="8" fillId="0" borderId="12" xfId="1" applyFont="1" applyFill="1" applyBorder="1" applyAlignment="1">
      <alignment horizontal="left" vertical="top"/>
    </xf>
    <xf numFmtId="0" fontId="0" fillId="0" borderId="6" xfId="0" applyFill="1" applyBorder="1" applyAlignment="1">
      <alignment horizontal="left" vertical="top"/>
    </xf>
    <xf numFmtId="43" fontId="0" fillId="3" borderId="1" xfId="1" applyFont="1" applyFill="1" applyBorder="1" applyAlignment="1">
      <alignment horizontal="left" vertical="top"/>
    </xf>
    <xf numFmtId="43" fontId="0" fillId="3" borderId="6" xfId="1" applyFont="1" applyFill="1" applyBorder="1" applyAlignment="1">
      <alignment horizontal="left" vertical="top"/>
    </xf>
    <xf numFmtId="43" fontId="4" fillId="3" borderId="1" xfId="1" applyFont="1" applyFill="1" applyBorder="1" applyAlignment="1">
      <alignment horizontal="left" vertical="top"/>
    </xf>
    <xf numFmtId="4" fontId="18" fillId="0" borderId="0" xfId="0" applyNumberFormat="1" applyFont="1" applyAlignment="1">
      <alignment horizontal="left"/>
    </xf>
    <xf numFmtId="43" fontId="8" fillId="0" borderId="13" xfId="1" applyFont="1" applyFill="1" applyBorder="1" applyAlignment="1">
      <alignment horizontal="left" vertical="top"/>
    </xf>
    <xf numFmtId="4" fontId="16" fillId="3" borderId="0" xfId="0" applyNumberFormat="1" applyFont="1" applyFill="1" applyAlignment="1">
      <alignment horizontal="left"/>
    </xf>
    <xf numFmtId="4" fontId="10" fillId="3" borderId="6" xfId="0" applyNumberFormat="1" applyFont="1" applyFill="1" applyBorder="1" applyAlignment="1">
      <alignment horizontal="left" vertical="top" wrapText="1"/>
    </xf>
    <xf numFmtId="43" fontId="5" fillId="3" borderId="1" xfId="1" applyFont="1" applyFill="1" applyBorder="1" applyAlignment="1">
      <alignment horizontal="left" vertical="top"/>
    </xf>
    <xf numFmtId="3" fontId="11" fillId="3" borderId="1" xfId="0" applyNumberFormat="1" applyFont="1" applyFill="1" applyBorder="1" applyAlignment="1">
      <alignment horizontal="left" vertical="top" wrapText="1"/>
    </xf>
    <xf numFmtId="3" fontId="12" fillId="3" borderId="1" xfId="0" applyNumberFormat="1" applyFont="1" applyFill="1" applyBorder="1" applyAlignment="1">
      <alignment horizontal="left" vertical="top" wrapText="1"/>
    </xf>
    <xf numFmtId="43" fontId="0" fillId="3" borderId="0" xfId="1" applyFont="1" applyFill="1" applyAlignment="1">
      <alignment horizontal="left" vertical="top"/>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2" xfId="0" applyFont="1" applyFill="1" applyBorder="1" applyAlignment="1">
      <alignment horizontal="left" vertical="top"/>
    </xf>
    <xf numFmtId="0" fontId="2" fillId="0" borderId="4" xfId="0" applyFont="1" applyFill="1" applyBorder="1" applyAlignment="1">
      <alignment horizontal="left" vertical="top"/>
    </xf>
    <xf numFmtId="0" fontId="2" fillId="0" borderId="7" xfId="0" applyFont="1" applyFill="1" applyBorder="1" applyAlignment="1">
      <alignment horizontal="left" vertical="top" wrapText="1"/>
    </xf>
    <xf numFmtId="0" fontId="0" fillId="0" borderId="8" xfId="0" applyFill="1" applyBorder="1" applyAlignment="1">
      <alignment horizontal="left" vertical="top" wrapText="1"/>
    </xf>
    <xf numFmtId="0" fontId="0" fillId="0" borderId="10" xfId="0" applyFill="1" applyBorder="1" applyAlignment="1">
      <alignment horizontal="left" vertical="top" wrapText="1"/>
    </xf>
    <xf numFmtId="0" fontId="0" fillId="0" borderId="1" xfId="0" applyFill="1" applyBorder="1" applyAlignment="1">
      <alignment horizontal="left" vertical="top" wrapText="1"/>
    </xf>
    <xf numFmtId="0" fontId="0" fillId="0" borderId="22" xfId="0" applyFill="1" applyBorder="1" applyAlignment="1">
      <alignment horizontal="left" vertical="top" wrapText="1"/>
    </xf>
    <xf numFmtId="0" fontId="0" fillId="0" borderId="25" xfId="0"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2" fillId="0" borderId="8" xfId="0"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10" xfId="0" applyFont="1" applyFill="1" applyBorder="1" applyAlignment="1">
      <alignment horizontal="left" vertical="top" wrapText="1"/>
    </xf>
    <xf numFmtId="0" fontId="2" fillId="0" borderId="1" xfId="0" applyFont="1" applyFill="1" applyBorder="1" applyAlignment="1">
      <alignment vertical="top" wrapText="1"/>
    </xf>
    <xf numFmtId="0" fontId="0" fillId="0" borderId="1" xfId="0" applyFill="1" applyBorder="1" applyAlignment="1">
      <alignment vertical="top" wrapText="1"/>
    </xf>
    <xf numFmtId="0" fontId="0" fillId="0" borderId="8" xfId="0" applyFont="1" applyFill="1" applyBorder="1" applyAlignment="1">
      <alignment horizontal="left" vertical="top" wrapText="1"/>
    </xf>
    <xf numFmtId="0" fontId="0" fillId="0" borderId="10" xfId="0" applyFont="1" applyFill="1" applyBorder="1" applyAlignment="1">
      <alignment horizontal="left" vertical="top" wrapText="1"/>
    </xf>
    <xf numFmtId="0" fontId="0" fillId="0" borderId="9" xfId="0" applyFont="1" applyFill="1" applyBorder="1" applyAlignment="1">
      <alignment horizontal="left" vertical="top" wrapText="1"/>
    </xf>
    <xf numFmtId="0" fontId="0" fillId="0" borderId="3" xfId="0" applyFill="1" applyBorder="1" applyAlignment="1">
      <alignment horizontal="left" vertical="top" wrapText="1"/>
    </xf>
    <xf numFmtId="0" fontId="0" fillId="0" borderId="2" xfId="0" applyFill="1" applyBorder="1" applyAlignment="1">
      <alignment horizontal="left" vertical="top" wrapText="1"/>
    </xf>
    <xf numFmtId="0" fontId="2" fillId="0" borderId="8"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0" fillId="0" borderId="4" xfId="0" applyFill="1" applyBorder="1" applyAlignment="1">
      <alignment horizontal="left" vertical="top" wrapText="1"/>
    </xf>
    <xf numFmtId="0" fontId="0" fillId="0" borderId="1" xfId="0" applyFill="1" applyBorder="1" applyAlignment="1">
      <alignment horizontal="left" vertical="top" wrapText="1"/>
    </xf>
    <xf numFmtId="0" fontId="2" fillId="0" borderId="1"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2"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20" xfId="0" applyFill="1" applyBorder="1" applyAlignment="1">
      <alignment horizontal="left" vertical="top" wrapText="1"/>
    </xf>
    <xf numFmtId="0" fontId="0" fillId="0" borderId="28" xfId="0" applyFill="1" applyBorder="1" applyAlignment="1">
      <alignment horizontal="left" vertical="top" wrapText="1"/>
    </xf>
    <xf numFmtId="0" fontId="0" fillId="0" borderId="25" xfId="0" applyFill="1" applyBorder="1" applyAlignment="1">
      <alignment horizontal="left" vertical="top" wrapText="1"/>
    </xf>
    <xf numFmtId="0" fontId="2" fillId="0" borderId="9" xfId="0" applyFont="1" applyFill="1" applyBorder="1" applyAlignment="1">
      <alignment horizontal="left" vertical="top" wrapText="1"/>
    </xf>
    <xf numFmtId="0" fontId="0" fillId="0" borderId="8" xfId="0" applyFill="1" applyBorder="1" applyAlignment="1">
      <alignment horizontal="left" vertical="top" wrapText="1"/>
    </xf>
    <xf numFmtId="0" fontId="0" fillId="0" borderId="10" xfId="0" applyFill="1" applyBorder="1" applyAlignment="1">
      <alignment horizontal="left" vertical="top" wrapText="1"/>
    </xf>
    <xf numFmtId="0" fontId="0" fillId="0" borderId="9" xfId="0" applyFill="1" applyBorder="1" applyAlignment="1">
      <alignment horizontal="left" vertical="top" wrapText="1"/>
    </xf>
    <xf numFmtId="0" fontId="0" fillId="3" borderId="1" xfId="0" applyFill="1" applyBorder="1" applyAlignment="1">
      <alignment horizontal="left" vertical="top" wrapText="1"/>
    </xf>
    <xf numFmtId="0" fontId="2" fillId="0" borderId="2" xfId="0" applyFont="1" applyFill="1" applyBorder="1" applyAlignment="1">
      <alignment horizontal="left" vertical="top"/>
    </xf>
    <xf numFmtId="0" fontId="2" fillId="0" borderId="4" xfId="0" applyFont="1" applyFill="1" applyBorder="1" applyAlignment="1">
      <alignment horizontal="left" vertical="top"/>
    </xf>
    <xf numFmtId="0" fontId="2" fillId="0" borderId="1" xfId="0" applyFont="1" applyFill="1" applyBorder="1" applyAlignment="1">
      <alignment vertical="top" wrapText="1"/>
    </xf>
    <xf numFmtId="0" fontId="0" fillId="0" borderId="2" xfId="0" applyFill="1" applyBorder="1" applyAlignment="1">
      <alignment horizontal="center" vertical="top"/>
    </xf>
    <xf numFmtId="0" fontId="0" fillId="0" borderId="3" xfId="0" applyFill="1" applyBorder="1" applyAlignment="1">
      <alignment horizontal="center" vertical="top"/>
    </xf>
    <xf numFmtId="0" fontId="0" fillId="0" borderId="4" xfId="0" applyFill="1" applyBorder="1" applyAlignment="1">
      <alignment horizontal="center" vertical="top"/>
    </xf>
    <xf numFmtId="1" fontId="0" fillId="0" borderId="2" xfId="0" applyNumberFormat="1" applyFill="1" applyBorder="1" applyAlignment="1">
      <alignment horizontal="center" vertical="top"/>
    </xf>
    <xf numFmtId="1" fontId="0" fillId="0" borderId="3" xfId="0" applyNumberFormat="1" applyFill="1" applyBorder="1" applyAlignment="1">
      <alignment horizontal="center" vertical="top"/>
    </xf>
    <xf numFmtId="1" fontId="0" fillId="0" borderId="4" xfId="0" applyNumberFormat="1" applyFill="1" applyBorder="1" applyAlignment="1">
      <alignment horizontal="center" vertical="top"/>
    </xf>
    <xf numFmtId="0" fontId="0" fillId="0" borderId="8" xfId="0" applyFill="1" applyBorder="1" applyAlignment="1">
      <alignment horizontal="center" vertical="top"/>
    </xf>
    <xf numFmtId="0" fontId="0" fillId="0" borderId="10" xfId="0" applyFill="1" applyBorder="1" applyAlignment="1">
      <alignment horizontal="center" vertical="top"/>
    </xf>
    <xf numFmtId="0" fontId="0" fillId="0" borderId="9" xfId="0" applyFill="1" applyBorder="1" applyAlignment="1">
      <alignment horizontal="center" vertical="top"/>
    </xf>
    <xf numFmtId="4" fontId="0" fillId="0" borderId="1" xfId="0" applyNumberFormat="1" applyFill="1" applyBorder="1" applyAlignment="1">
      <alignment horizontal="right" vertical="top"/>
    </xf>
    <xf numFmtId="0" fontId="0" fillId="0" borderId="1" xfId="0" applyFill="1" applyBorder="1" applyAlignment="1">
      <alignmen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U130"/>
  <sheetViews>
    <sheetView tabSelected="1" zoomScale="44" zoomScaleNormal="80" zoomScalePageLayoutView="30" workbookViewId="0">
      <selection activeCell="C12" sqref="C12:C16"/>
    </sheetView>
  </sheetViews>
  <sheetFormatPr defaultColWidth="56" defaultRowHeight="31.5" customHeight="1"/>
  <cols>
    <col min="1" max="1" width="28.28515625" style="81" customWidth="1"/>
    <col min="2" max="2" width="30.140625" style="81" customWidth="1"/>
    <col min="3" max="3" width="46.5703125" style="81" customWidth="1"/>
    <col min="4" max="4" width="10.7109375" style="80" customWidth="1"/>
    <col min="5" max="5" width="23.85546875" style="56" customWidth="1"/>
    <col min="6" max="6" width="12.42578125" style="56" customWidth="1"/>
    <col min="7" max="7" width="24.7109375" style="193" customWidth="1"/>
    <col min="8" max="8" width="27.5703125" style="193" customWidth="1"/>
    <col min="9" max="9" width="27.140625" style="193" customWidth="1"/>
    <col min="10" max="10" width="22.5703125" style="193" customWidth="1"/>
    <col min="11" max="11" width="25.85546875" style="185" customWidth="1"/>
    <col min="12" max="12" width="56" style="187"/>
    <col min="13" max="21" width="56" style="80"/>
    <col min="22" max="16384" width="56" style="81"/>
  </cols>
  <sheetData>
    <row r="1" spans="1:21" s="74" customFormat="1" ht="31.5" customHeight="1">
      <c r="A1" s="65" t="s">
        <v>0</v>
      </c>
      <c r="B1" s="66" t="s">
        <v>1</v>
      </c>
      <c r="C1" s="67" t="s">
        <v>2</v>
      </c>
      <c r="D1" s="66" t="s">
        <v>3</v>
      </c>
      <c r="E1" s="68" t="s">
        <v>4</v>
      </c>
      <c r="F1" s="62" t="s">
        <v>5</v>
      </c>
      <c r="G1" s="69" t="s">
        <v>6</v>
      </c>
      <c r="H1" s="69" t="s">
        <v>7</v>
      </c>
      <c r="I1" s="69" t="s">
        <v>8</v>
      </c>
      <c r="J1" s="70" t="s">
        <v>9</v>
      </c>
      <c r="K1" s="69" t="s">
        <v>10</v>
      </c>
      <c r="L1" s="71"/>
      <c r="M1" s="72"/>
      <c r="N1" s="73"/>
      <c r="O1" s="73"/>
      <c r="P1" s="73"/>
      <c r="Q1" s="73"/>
      <c r="R1" s="73"/>
      <c r="S1" s="73"/>
      <c r="T1" s="73"/>
      <c r="U1" s="73"/>
    </row>
    <row r="2" spans="1:21" s="56" customFormat="1" ht="31.5" hidden="1" customHeight="1">
      <c r="A2" s="228" t="s">
        <v>11</v>
      </c>
      <c r="B2" s="217" t="s">
        <v>12</v>
      </c>
      <c r="C2" s="226" t="s">
        <v>13</v>
      </c>
      <c r="D2" s="223" t="s">
        <v>14</v>
      </c>
      <c r="E2" s="199" t="s">
        <v>15</v>
      </c>
      <c r="F2" s="196" t="s">
        <v>16</v>
      </c>
      <c r="G2" s="75">
        <v>20260</v>
      </c>
      <c r="H2" s="75">
        <v>10000</v>
      </c>
      <c r="I2" s="75">
        <v>10000</v>
      </c>
      <c r="J2" s="76">
        <v>10000</v>
      </c>
      <c r="K2" s="77">
        <f>SUM(G2:J2)</f>
        <v>50260</v>
      </c>
      <c r="L2" s="78"/>
      <c r="M2" s="79"/>
      <c r="N2" s="53"/>
      <c r="O2" s="53"/>
      <c r="P2" s="53"/>
      <c r="Q2" s="53"/>
      <c r="R2" s="53"/>
      <c r="S2" s="53"/>
      <c r="T2" s="53"/>
      <c r="U2" s="53"/>
    </row>
    <row r="3" spans="1:21" ht="54" customHeight="1">
      <c r="A3" s="227"/>
      <c r="B3" s="216"/>
      <c r="C3" s="221"/>
      <c r="D3" s="223"/>
      <c r="E3" s="199" t="s">
        <v>17</v>
      </c>
      <c r="F3" s="196" t="s">
        <v>18</v>
      </c>
      <c r="G3" s="75">
        <v>30000</v>
      </c>
      <c r="H3" s="75">
        <v>30000</v>
      </c>
      <c r="I3" s="75">
        <v>30000</v>
      </c>
      <c r="J3" s="76">
        <v>30000</v>
      </c>
      <c r="K3" s="77">
        <f t="shared" ref="K3:K70" si="0">SUM(G3:J3)</f>
        <v>120000</v>
      </c>
      <c r="L3" s="78"/>
      <c r="M3" s="79"/>
    </row>
    <row r="4" spans="1:21" ht="87.6" customHeight="1">
      <c r="A4" s="227"/>
      <c r="B4" s="216"/>
      <c r="C4" s="200" t="s">
        <v>19</v>
      </c>
      <c r="D4" s="202" t="s">
        <v>20</v>
      </c>
      <c r="E4" s="82" t="s">
        <v>21</v>
      </c>
      <c r="F4" s="196" t="s">
        <v>22</v>
      </c>
      <c r="G4" s="75">
        <v>37050</v>
      </c>
      <c r="H4" s="75"/>
      <c r="I4" s="75"/>
      <c r="J4" s="76"/>
      <c r="K4" s="77">
        <f t="shared" si="0"/>
        <v>37050</v>
      </c>
      <c r="L4" s="78"/>
      <c r="M4" s="79"/>
    </row>
    <row r="5" spans="1:21" s="56" customFormat="1" ht="78.599999999999994" customHeight="1">
      <c r="A5" s="227"/>
      <c r="B5" s="216"/>
      <c r="C5" s="208" t="s">
        <v>23</v>
      </c>
      <c r="D5" s="196" t="s">
        <v>20</v>
      </c>
      <c r="E5" s="83" t="s">
        <v>21</v>
      </c>
      <c r="F5" s="196" t="s">
        <v>24</v>
      </c>
      <c r="G5" s="75">
        <v>71000</v>
      </c>
      <c r="H5" s="75">
        <v>71000</v>
      </c>
      <c r="I5" s="75"/>
      <c r="J5" s="76"/>
      <c r="K5" s="77">
        <f t="shared" si="0"/>
        <v>142000</v>
      </c>
      <c r="L5" s="84"/>
      <c r="M5" s="79"/>
      <c r="N5" s="53"/>
      <c r="O5" s="53"/>
      <c r="P5" s="53"/>
      <c r="Q5" s="53"/>
      <c r="R5" s="53"/>
      <c r="S5" s="53"/>
      <c r="T5" s="53"/>
      <c r="U5" s="53"/>
    </row>
    <row r="6" spans="1:21" ht="31.5" customHeight="1">
      <c r="A6" s="227"/>
      <c r="B6" s="217" t="s">
        <v>25</v>
      </c>
      <c r="C6" s="232" t="s">
        <v>26</v>
      </c>
      <c r="D6" s="223" t="s">
        <v>20</v>
      </c>
      <c r="E6" s="199" t="s">
        <v>27</v>
      </c>
      <c r="F6" s="196" t="s">
        <v>28</v>
      </c>
      <c r="G6" s="75">
        <v>90000</v>
      </c>
      <c r="H6" s="75">
        <v>90000</v>
      </c>
      <c r="I6" s="85"/>
      <c r="J6" s="76"/>
      <c r="K6" s="77">
        <f t="shared" si="0"/>
        <v>180000</v>
      </c>
      <c r="L6" s="78"/>
      <c r="M6" s="79"/>
      <c r="N6" s="86"/>
    </row>
    <row r="7" spans="1:21" ht="31.5" customHeight="1">
      <c r="A7" s="227"/>
      <c r="B7" s="216"/>
      <c r="C7" s="233"/>
      <c r="D7" s="223"/>
      <c r="E7" s="199" t="s">
        <v>29</v>
      </c>
      <c r="F7" s="196" t="s">
        <v>30</v>
      </c>
      <c r="G7" s="75">
        <v>0</v>
      </c>
      <c r="H7" s="75"/>
      <c r="I7" s="75">
        <v>10000</v>
      </c>
      <c r="J7" s="76">
        <v>10000</v>
      </c>
      <c r="K7" s="77">
        <f t="shared" si="0"/>
        <v>20000</v>
      </c>
      <c r="L7" s="78"/>
      <c r="M7" s="79"/>
    </row>
    <row r="8" spans="1:21" ht="31.5" hidden="1" customHeight="1">
      <c r="A8" s="227"/>
      <c r="B8" s="216"/>
      <c r="C8" s="233"/>
      <c r="D8" s="235" t="s">
        <v>31</v>
      </c>
      <c r="E8" s="87" t="s">
        <v>32</v>
      </c>
      <c r="F8" s="59" t="s">
        <v>33</v>
      </c>
      <c r="G8" s="75">
        <v>1000</v>
      </c>
      <c r="H8" s="75">
        <v>2000</v>
      </c>
      <c r="I8" s="75">
        <v>3000</v>
      </c>
      <c r="J8" s="76">
        <v>2000</v>
      </c>
      <c r="K8" s="77">
        <f t="shared" si="0"/>
        <v>8000</v>
      </c>
      <c r="L8" s="88"/>
      <c r="M8" s="79"/>
    </row>
    <row r="9" spans="1:21" ht="31.5" customHeight="1">
      <c r="A9" s="227"/>
      <c r="B9" s="216"/>
      <c r="C9" s="233"/>
      <c r="D9" s="235"/>
      <c r="E9" s="87" t="s">
        <v>17</v>
      </c>
      <c r="F9" s="59" t="s">
        <v>34</v>
      </c>
      <c r="G9" s="75">
        <v>200</v>
      </c>
      <c r="H9" s="75">
        <v>800</v>
      </c>
      <c r="I9" s="75">
        <v>700</v>
      </c>
      <c r="J9" s="76">
        <v>300</v>
      </c>
      <c r="K9" s="77">
        <f t="shared" si="0"/>
        <v>2000</v>
      </c>
      <c r="L9" s="88"/>
      <c r="M9" s="79"/>
    </row>
    <row r="10" spans="1:21" ht="31.5" customHeight="1">
      <c r="A10" s="227"/>
      <c r="B10" s="216"/>
      <c r="C10" s="233"/>
      <c r="D10" s="202" t="s">
        <v>20</v>
      </c>
      <c r="E10" s="87" t="s">
        <v>21</v>
      </c>
      <c r="F10" s="59" t="s">
        <v>35</v>
      </c>
      <c r="G10" s="75">
        <v>400025</v>
      </c>
      <c r="H10" s="75">
        <v>501000</v>
      </c>
      <c r="I10" s="75"/>
      <c r="J10" s="76"/>
      <c r="K10" s="77">
        <f t="shared" si="0"/>
        <v>901025</v>
      </c>
      <c r="L10" s="88"/>
      <c r="M10" s="79"/>
    </row>
    <row r="11" spans="1:21" ht="31.5" customHeight="1">
      <c r="A11" s="227"/>
      <c r="B11" s="216"/>
      <c r="C11" s="233"/>
      <c r="D11" s="202" t="s">
        <v>20</v>
      </c>
      <c r="E11" s="199" t="s">
        <v>36</v>
      </c>
      <c r="F11" s="196" t="s">
        <v>37</v>
      </c>
      <c r="G11" s="89">
        <v>0</v>
      </c>
      <c r="H11" s="75">
        <v>62600</v>
      </c>
      <c r="I11" s="75">
        <v>0</v>
      </c>
      <c r="J11" s="76">
        <v>0</v>
      </c>
      <c r="K11" s="77">
        <f t="shared" si="0"/>
        <v>62600</v>
      </c>
      <c r="L11" s="90"/>
      <c r="M11" s="79"/>
    </row>
    <row r="12" spans="1:21" s="56" customFormat="1" ht="31.5" customHeight="1">
      <c r="A12" s="227"/>
      <c r="B12" s="216"/>
      <c r="C12" s="218" t="s">
        <v>38</v>
      </c>
      <c r="D12" s="196" t="s">
        <v>20</v>
      </c>
      <c r="E12" s="199" t="s">
        <v>21</v>
      </c>
      <c r="F12" s="196" t="s">
        <v>39</v>
      </c>
      <c r="G12" s="75">
        <v>250000</v>
      </c>
      <c r="H12" s="75">
        <v>250000</v>
      </c>
      <c r="I12" s="75"/>
      <c r="J12" s="76"/>
      <c r="K12" s="77">
        <f t="shared" si="0"/>
        <v>500000</v>
      </c>
      <c r="L12" s="84"/>
      <c r="M12" s="79"/>
      <c r="N12" s="53"/>
      <c r="O12" s="53"/>
      <c r="P12" s="53"/>
      <c r="Q12" s="53"/>
      <c r="R12" s="53"/>
      <c r="S12" s="53"/>
      <c r="T12" s="53"/>
      <c r="U12" s="53"/>
    </row>
    <row r="13" spans="1:21" s="56" customFormat="1" ht="31.5" hidden="1" customHeight="1">
      <c r="A13" s="227"/>
      <c r="B13" s="216"/>
      <c r="C13" s="219"/>
      <c r="D13" s="226" t="s">
        <v>40</v>
      </c>
      <c r="E13" s="55" t="s">
        <v>32</v>
      </c>
      <c r="F13" s="226" t="s">
        <v>41</v>
      </c>
      <c r="G13" s="91">
        <v>500</v>
      </c>
      <c r="H13" s="91">
        <v>750</v>
      </c>
      <c r="I13" s="91">
        <v>1000</v>
      </c>
      <c r="J13" s="92">
        <v>750</v>
      </c>
      <c r="K13" s="77">
        <f t="shared" si="0"/>
        <v>3000</v>
      </c>
      <c r="L13" s="93"/>
      <c r="M13" s="94"/>
      <c r="N13" s="197"/>
      <c r="O13" s="197"/>
      <c r="P13" s="197"/>
      <c r="Q13" s="197"/>
      <c r="R13" s="197"/>
      <c r="S13" s="197"/>
      <c r="T13" s="197"/>
      <c r="U13" s="197"/>
    </row>
    <row r="14" spans="1:21" s="53" customFormat="1" ht="31.5" customHeight="1">
      <c r="A14" s="227"/>
      <c r="B14" s="216"/>
      <c r="C14" s="219"/>
      <c r="D14" s="221"/>
      <c r="E14" s="53" t="s">
        <v>17</v>
      </c>
      <c r="F14" s="221"/>
      <c r="G14" s="75">
        <f>G16</f>
        <v>100</v>
      </c>
      <c r="H14" s="75">
        <f t="shared" ref="H14:K14" si="1">H16</f>
        <v>400</v>
      </c>
      <c r="I14" s="75">
        <f t="shared" si="1"/>
        <v>350</v>
      </c>
      <c r="J14" s="76">
        <f t="shared" si="1"/>
        <v>150</v>
      </c>
      <c r="K14" s="77">
        <f t="shared" si="1"/>
        <v>1000</v>
      </c>
      <c r="L14" s="84"/>
      <c r="M14" s="79"/>
    </row>
    <row r="15" spans="1:21" s="53" customFormat="1" ht="31.5" hidden="1" customHeight="1">
      <c r="A15" s="227"/>
      <c r="B15" s="216"/>
      <c r="C15" s="219"/>
      <c r="D15" s="226" t="s">
        <v>42</v>
      </c>
      <c r="E15" s="53" t="s">
        <v>32</v>
      </c>
      <c r="F15" s="226" t="s">
        <v>43</v>
      </c>
      <c r="G15" s="75">
        <f>G13</f>
        <v>500</v>
      </c>
      <c r="H15" s="75">
        <f t="shared" ref="H15:K15" si="2">H13</f>
        <v>750</v>
      </c>
      <c r="I15" s="75">
        <f t="shared" si="2"/>
        <v>1000</v>
      </c>
      <c r="J15" s="76">
        <f t="shared" si="2"/>
        <v>750</v>
      </c>
      <c r="K15" s="77">
        <f t="shared" si="2"/>
        <v>3000</v>
      </c>
      <c r="L15" s="84"/>
      <c r="M15" s="79"/>
    </row>
    <row r="16" spans="1:21" s="53" customFormat="1" ht="31.5" customHeight="1">
      <c r="A16" s="227"/>
      <c r="B16" s="216"/>
      <c r="C16" s="231"/>
      <c r="D16" s="221"/>
      <c r="E16" s="53" t="s">
        <v>17</v>
      </c>
      <c r="F16" s="221"/>
      <c r="G16" s="75">
        <v>100</v>
      </c>
      <c r="H16" s="75">
        <v>400</v>
      </c>
      <c r="I16" s="75">
        <v>350</v>
      </c>
      <c r="J16" s="76">
        <v>150</v>
      </c>
      <c r="K16" s="77">
        <f t="shared" si="0"/>
        <v>1000</v>
      </c>
      <c r="L16" s="84"/>
      <c r="M16" s="79"/>
    </row>
    <row r="17" spans="1:21" s="56" customFormat="1" ht="31.5" customHeight="1">
      <c r="A17" s="227"/>
      <c r="B17" s="216"/>
      <c r="C17" s="232" t="s">
        <v>44</v>
      </c>
      <c r="D17" s="223" t="s">
        <v>20</v>
      </c>
      <c r="E17" s="95" t="s">
        <v>45</v>
      </c>
      <c r="F17" s="195" t="s">
        <v>46</v>
      </c>
      <c r="G17" s="96">
        <v>50000</v>
      </c>
      <c r="H17" s="96"/>
      <c r="I17" s="96"/>
      <c r="J17" s="97"/>
      <c r="K17" s="77">
        <f t="shared" si="0"/>
        <v>50000</v>
      </c>
      <c r="L17" s="98"/>
      <c r="M17" s="99"/>
      <c r="N17" s="198"/>
      <c r="O17" s="198"/>
      <c r="P17" s="198"/>
      <c r="Q17" s="198"/>
      <c r="R17" s="198"/>
      <c r="S17" s="198"/>
      <c r="T17" s="198"/>
      <c r="U17" s="198"/>
    </row>
    <row r="18" spans="1:21" ht="31.5" customHeight="1">
      <c r="A18" s="227"/>
      <c r="B18" s="216"/>
      <c r="C18" s="233"/>
      <c r="D18" s="223"/>
      <c r="E18" s="82" t="s">
        <v>47</v>
      </c>
      <c r="F18" s="196" t="s">
        <v>48</v>
      </c>
      <c r="G18" s="75">
        <v>30000</v>
      </c>
      <c r="H18" s="75"/>
      <c r="I18" s="75"/>
      <c r="J18" s="76"/>
      <c r="K18" s="77">
        <f t="shared" si="0"/>
        <v>30000</v>
      </c>
      <c r="L18" s="78"/>
      <c r="M18" s="79"/>
    </row>
    <row r="19" spans="1:21" ht="31.5" customHeight="1">
      <c r="A19" s="227"/>
      <c r="B19" s="216"/>
      <c r="C19" s="233"/>
      <c r="D19" s="223"/>
      <c r="E19" s="82" t="s">
        <v>49</v>
      </c>
      <c r="F19" s="194" t="s">
        <v>50</v>
      </c>
      <c r="G19" s="100">
        <f>5737.5+827</f>
        <v>6564.5</v>
      </c>
      <c r="H19" s="100">
        <f t="shared" ref="H19:J19" si="3">5737.5+827</f>
        <v>6564.5</v>
      </c>
      <c r="I19" s="100">
        <f t="shared" si="3"/>
        <v>6564.5</v>
      </c>
      <c r="J19" s="101">
        <f t="shared" si="3"/>
        <v>6564.5</v>
      </c>
      <c r="K19" s="77">
        <f t="shared" si="0"/>
        <v>26258</v>
      </c>
      <c r="L19" s="78"/>
      <c r="M19" s="79"/>
    </row>
    <row r="20" spans="1:21" ht="31.5" customHeight="1">
      <c r="A20" s="227"/>
      <c r="B20" s="216"/>
      <c r="C20" s="233"/>
      <c r="D20" s="223"/>
      <c r="E20" s="82" t="s">
        <v>21</v>
      </c>
      <c r="F20" s="194" t="s">
        <v>51</v>
      </c>
      <c r="G20" s="75">
        <v>100000</v>
      </c>
      <c r="H20" s="75">
        <f>50000</f>
        <v>50000</v>
      </c>
      <c r="I20" s="75">
        <f>50000</f>
        <v>50000</v>
      </c>
      <c r="J20" s="76"/>
      <c r="K20" s="77">
        <f t="shared" si="0"/>
        <v>200000</v>
      </c>
      <c r="L20" s="78"/>
      <c r="M20" s="79"/>
    </row>
    <row r="21" spans="1:21" ht="31.5" hidden="1" customHeight="1">
      <c r="A21" s="227"/>
      <c r="B21" s="216"/>
      <c r="C21" s="233"/>
      <c r="D21" s="223" t="s">
        <v>14</v>
      </c>
      <c r="E21" s="102" t="s">
        <v>32</v>
      </c>
      <c r="F21" s="194" t="s">
        <v>52</v>
      </c>
      <c r="G21" s="75">
        <v>1000</v>
      </c>
      <c r="H21" s="75">
        <v>1500</v>
      </c>
      <c r="I21" s="75">
        <v>2000</v>
      </c>
      <c r="J21" s="76">
        <v>1500</v>
      </c>
      <c r="K21" s="77">
        <f t="shared" si="0"/>
        <v>6000</v>
      </c>
      <c r="L21" s="78"/>
      <c r="M21" s="79"/>
    </row>
    <row r="22" spans="1:21" ht="31.5" customHeight="1">
      <c r="A22" s="227"/>
      <c r="B22" s="216"/>
      <c r="C22" s="234"/>
      <c r="D22" s="223"/>
      <c r="E22" s="82" t="s">
        <v>17</v>
      </c>
      <c r="F22" s="194" t="s">
        <v>53</v>
      </c>
      <c r="G22" s="75">
        <v>200</v>
      </c>
      <c r="H22" s="75">
        <v>800</v>
      </c>
      <c r="I22" s="75">
        <v>700</v>
      </c>
      <c r="J22" s="76">
        <v>300</v>
      </c>
      <c r="K22" s="77">
        <f t="shared" si="0"/>
        <v>2000</v>
      </c>
      <c r="L22" s="78"/>
      <c r="M22" s="79"/>
    </row>
    <row r="23" spans="1:21" ht="31.5" customHeight="1">
      <c r="A23" s="227"/>
      <c r="B23" s="206"/>
      <c r="C23" s="201" t="s">
        <v>54</v>
      </c>
      <c r="D23" s="202" t="s">
        <v>20</v>
      </c>
      <c r="E23" s="82" t="s">
        <v>21</v>
      </c>
      <c r="F23" s="194" t="s">
        <v>55</v>
      </c>
      <c r="G23" s="91">
        <v>0</v>
      </c>
      <c r="H23" s="91">
        <v>30230</v>
      </c>
      <c r="I23" s="91"/>
      <c r="J23" s="92"/>
      <c r="K23" s="77">
        <f t="shared" si="0"/>
        <v>30230</v>
      </c>
      <c r="L23" s="78"/>
      <c r="M23" s="79"/>
    </row>
    <row r="24" spans="1:21" ht="31.5" customHeight="1">
      <c r="A24" s="227"/>
      <c r="B24" s="207" t="s">
        <v>56</v>
      </c>
      <c r="C24" s="200" t="s">
        <v>57</v>
      </c>
      <c r="D24" s="202" t="s">
        <v>20</v>
      </c>
      <c r="E24" s="82" t="s">
        <v>58</v>
      </c>
      <c r="F24" s="226" t="s">
        <v>59</v>
      </c>
      <c r="G24" s="91">
        <v>60000</v>
      </c>
      <c r="H24" s="91">
        <v>30000</v>
      </c>
      <c r="I24" s="91">
        <v>30000</v>
      </c>
      <c r="J24" s="92"/>
      <c r="K24" s="77">
        <f t="shared" si="0"/>
        <v>120000</v>
      </c>
      <c r="L24" s="78"/>
      <c r="M24" s="79"/>
      <c r="N24" s="103"/>
      <c r="O24" s="86"/>
    </row>
    <row r="25" spans="1:21" ht="31.5" customHeight="1">
      <c r="A25" s="227"/>
      <c r="B25" s="206"/>
      <c r="C25" s="200" t="s">
        <v>60</v>
      </c>
      <c r="D25" s="202" t="s">
        <v>20</v>
      </c>
      <c r="E25" s="82" t="s">
        <v>58</v>
      </c>
      <c r="F25" s="221"/>
      <c r="G25" s="91">
        <v>40000</v>
      </c>
      <c r="H25" s="91">
        <v>20000</v>
      </c>
      <c r="I25" s="91">
        <v>20000</v>
      </c>
      <c r="J25" s="92"/>
      <c r="K25" s="77">
        <f t="shared" si="0"/>
        <v>80000</v>
      </c>
      <c r="L25" s="78"/>
      <c r="M25" s="79"/>
      <c r="N25" s="103"/>
      <c r="O25" s="86"/>
    </row>
    <row r="26" spans="1:21" ht="31.5" customHeight="1">
      <c r="A26" s="227"/>
      <c r="B26" s="217" t="s">
        <v>61</v>
      </c>
      <c r="C26" s="224" t="s">
        <v>62</v>
      </c>
      <c r="D26" s="202" t="s">
        <v>20</v>
      </c>
      <c r="E26" s="82" t="s">
        <v>63</v>
      </c>
      <c r="F26" s="194" t="s">
        <v>64</v>
      </c>
      <c r="G26" s="91">
        <v>69325</v>
      </c>
      <c r="H26" s="91">
        <v>40000</v>
      </c>
      <c r="I26" s="91">
        <v>40000</v>
      </c>
      <c r="J26" s="92"/>
      <c r="K26" s="77">
        <f t="shared" si="0"/>
        <v>149325</v>
      </c>
      <c r="L26" s="78"/>
      <c r="M26" s="79"/>
      <c r="N26" s="103"/>
      <c r="O26" s="86"/>
    </row>
    <row r="27" spans="1:21" ht="31.5" hidden="1" customHeight="1">
      <c r="A27" s="227"/>
      <c r="B27" s="216"/>
      <c r="C27" s="224"/>
      <c r="D27" s="223" t="s">
        <v>42</v>
      </c>
      <c r="E27" s="82" t="s">
        <v>32</v>
      </c>
      <c r="F27" s="194" t="s">
        <v>65</v>
      </c>
      <c r="G27" s="91">
        <v>4000</v>
      </c>
      <c r="H27" s="91">
        <v>4000</v>
      </c>
      <c r="I27" s="91">
        <v>4000</v>
      </c>
      <c r="J27" s="92">
        <v>4000</v>
      </c>
      <c r="K27" s="77">
        <f t="shared" si="0"/>
        <v>16000</v>
      </c>
      <c r="L27" s="78"/>
      <c r="M27" s="79"/>
      <c r="O27" s="103"/>
    </row>
    <row r="28" spans="1:21" ht="31.5" customHeight="1">
      <c r="A28" s="230"/>
      <c r="B28" s="222"/>
      <c r="C28" s="224"/>
      <c r="D28" s="223"/>
      <c r="E28" s="82" t="s">
        <v>17</v>
      </c>
      <c r="F28" s="194" t="s">
        <v>66</v>
      </c>
      <c r="G28" s="91">
        <v>1000</v>
      </c>
      <c r="H28" s="91">
        <v>1000</v>
      </c>
      <c r="I28" s="91">
        <v>1000</v>
      </c>
      <c r="J28" s="92">
        <v>1000</v>
      </c>
      <c r="K28" s="77">
        <f t="shared" si="0"/>
        <v>4000</v>
      </c>
      <c r="L28" s="78"/>
      <c r="M28" s="79"/>
      <c r="O28" s="103"/>
    </row>
    <row r="29" spans="1:21" s="112" customFormat="1" ht="31.5" customHeight="1">
      <c r="A29" s="104"/>
      <c r="B29" s="105" t="s">
        <v>67</v>
      </c>
      <c r="C29" s="106"/>
      <c r="D29" s="105"/>
      <c r="E29" s="107"/>
      <c r="F29" s="63"/>
      <c r="G29" s="108">
        <f>SUM(G2:G28)</f>
        <v>1262824.5</v>
      </c>
      <c r="H29" s="108">
        <f>SUM(H2:H28)</f>
        <v>1203794.5</v>
      </c>
      <c r="I29" s="108">
        <f>SUM(I2:I28)</f>
        <v>210664.5</v>
      </c>
      <c r="J29" s="109">
        <f>SUM(J2:J28)</f>
        <v>67464.5</v>
      </c>
      <c r="K29" s="110">
        <f t="shared" si="0"/>
        <v>2744748</v>
      </c>
      <c r="L29" s="111"/>
      <c r="M29" s="72"/>
      <c r="N29" s="73"/>
      <c r="O29" s="73"/>
      <c r="P29" s="108"/>
      <c r="Q29" s="73"/>
      <c r="R29" s="73"/>
      <c r="S29" s="73"/>
      <c r="T29" s="73"/>
      <c r="U29" s="73"/>
    </row>
    <row r="30" spans="1:21" s="56" customFormat="1" ht="31.5" customHeight="1">
      <c r="A30" s="228" t="s">
        <v>68</v>
      </c>
      <c r="B30" s="217" t="s">
        <v>69</v>
      </c>
      <c r="C30" s="232" t="s">
        <v>70</v>
      </c>
      <c r="D30" s="223" t="s">
        <v>20</v>
      </c>
      <c r="E30" s="199" t="s">
        <v>36</v>
      </c>
      <c r="F30" s="196" t="s">
        <v>71</v>
      </c>
      <c r="G30" s="75">
        <f>908006.57-180649.32-58000+30692.57+800000+700000</f>
        <v>2200049.8199999998</v>
      </c>
      <c r="H30" s="75">
        <f>978311.33-9753.45-800000+700000-700000</f>
        <v>168557.88</v>
      </c>
      <c r="I30" s="75">
        <v>152899.10999999999</v>
      </c>
      <c r="J30" s="76">
        <f>467708.68-165634.83-182767.12</f>
        <v>119306.72999999998</v>
      </c>
      <c r="K30" s="77">
        <f t="shared" si="0"/>
        <v>2640813.5399999996</v>
      </c>
      <c r="L30" s="113"/>
      <c r="M30" s="79"/>
      <c r="N30" s="53"/>
      <c r="O30" s="53"/>
      <c r="P30" s="53"/>
      <c r="Q30" s="53"/>
      <c r="R30" s="53"/>
      <c r="S30" s="53"/>
      <c r="T30" s="53"/>
      <c r="U30" s="53"/>
    </row>
    <row r="31" spans="1:21" ht="31.5" customHeight="1">
      <c r="A31" s="227"/>
      <c r="B31" s="216"/>
      <c r="C31" s="233"/>
      <c r="D31" s="223"/>
      <c r="E31" s="199" t="s">
        <v>72</v>
      </c>
      <c r="F31" s="196" t="s">
        <v>73</v>
      </c>
      <c r="G31" s="114">
        <v>571280.18999999994</v>
      </c>
      <c r="H31" s="114">
        <v>221035.29</v>
      </c>
      <c r="I31" s="114">
        <v>100000</v>
      </c>
      <c r="J31" s="115">
        <v>86416.06</v>
      </c>
      <c r="K31" s="77">
        <f t="shared" si="0"/>
        <v>978731.54</v>
      </c>
      <c r="L31" s="116"/>
      <c r="M31" s="117"/>
    </row>
    <row r="32" spans="1:21" ht="31.5" customHeight="1">
      <c r="A32" s="227"/>
      <c r="B32" s="216"/>
      <c r="C32" s="233"/>
      <c r="D32" s="223"/>
      <c r="E32" s="199" t="s">
        <v>74</v>
      </c>
      <c r="F32" s="196" t="s">
        <v>75</v>
      </c>
      <c r="G32" s="114">
        <v>58000</v>
      </c>
      <c r="H32" s="114"/>
      <c r="I32" s="114"/>
      <c r="J32" s="115"/>
      <c r="K32" s="77">
        <f t="shared" si="0"/>
        <v>58000</v>
      </c>
      <c r="L32" s="116"/>
      <c r="M32" s="117"/>
    </row>
    <row r="33" spans="1:21" ht="31.5" customHeight="1">
      <c r="A33" s="227"/>
      <c r="B33" s="216"/>
      <c r="C33" s="233"/>
      <c r="D33" s="223"/>
      <c r="E33" s="199" t="s">
        <v>76</v>
      </c>
      <c r="F33" s="196" t="s">
        <v>77</v>
      </c>
      <c r="G33" s="114">
        <v>11651.119999999999</v>
      </c>
      <c r="H33" s="114">
        <v>10547.08</v>
      </c>
      <c r="I33" s="114">
        <v>15820.619999999999</v>
      </c>
      <c r="J33" s="115">
        <f>10547.08-5273.54</f>
        <v>5273.54</v>
      </c>
      <c r="K33" s="77">
        <f t="shared" si="0"/>
        <v>43292.359999999993</v>
      </c>
      <c r="L33" s="116"/>
      <c r="M33" s="117"/>
      <c r="N33" s="118"/>
    </row>
    <row r="34" spans="1:21" ht="31.5" customHeight="1">
      <c r="A34" s="227"/>
      <c r="B34" s="216"/>
      <c r="C34" s="233"/>
      <c r="D34" s="223"/>
      <c r="E34" s="119" t="s">
        <v>78</v>
      </c>
      <c r="F34" s="196" t="s">
        <v>79</v>
      </c>
      <c r="G34" s="120">
        <f>18603.46-2791.65</f>
        <v>15811.81</v>
      </c>
      <c r="H34" s="120">
        <f>45007.47-2332.02</f>
        <v>42675.450000000004</v>
      </c>
      <c r="I34" s="120">
        <v>34077.630000000005</v>
      </c>
      <c r="J34" s="121">
        <f>15735.8-5273.54-2791.65</f>
        <v>7670.6099999999988</v>
      </c>
      <c r="K34" s="77">
        <f t="shared" si="0"/>
        <v>100235.50000000001</v>
      </c>
      <c r="L34" s="122"/>
      <c r="M34" s="123"/>
      <c r="N34" s="124"/>
      <c r="O34" s="124"/>
      <c r="P34" s="124"/>
      <c r="Q34" s="124"/>
      <c r="R34" s="124"/>
      <c r="S34" s="124"/>
      <c r="T34" s="124"/>
      <c r="U34" s="124"/>
    </row>
    <row r="35" spans="1:21" s="80" customFormat="1" ht="31.5" customHeight="1">
      <c r="A35" s="227"/>
      <c r="B35" s="216"/>
      <c r="C35" s="233"/>
      <c r="D35" s="223"/>
      <c r="E35" s="196" t="s">
        <v>21</v>
      </c>
      <c r="F35" s="196" t="s">
        <v>80</v>
      </c>
      <c r="G35" s="114">
        <v>673541.89</v>
      </c>
      <c r="H35" s="114">
        <v>275925.43</v>
      </c>
      <c r="I35" s="114"/>
      <c r="J35" s="115"/>
      <c r="K35" s="77">
        <f t="shared" si="0"/>
        <v>949467.32000000007</v>
      </c>
      <c r="L35" s="116"/>
      <c r="M35" s="117"/>
    </row>
    <row r="36" spans="1:21" ht="31.5" hidden="1" customHeight="1">
      <c r="A36" s="227"/>
      <c r="B36" s="216"/>
      <c r="C36" s="233"/>
      <c r="D36" s="223" t="s">
        <v>42</v>
      </c>
      <c r="E36" s="199" t="s">
        <v>32</v>
      </c>
      <c r="F36" s="226" t="s">
        <v>81</v>
      </c>
      <c r="G36" s="114">
        <v>20000</v>
      </c>
      <c r="H36" s="114">
        <v>20000</v>
      </c>
      <c r="I36" s="114">
        <v>20000</v>
      </c>
      <c r="J36" s="115">
        <v>20000</v>
      </c>
      <c r="K36" s="77">
        <f t="shared" si="0"/>
        <v>80000</v>
      </c>
      <c r="L36" s="116"/>
      <c r="M36" s="117"/>
    </row>
    <row r="37" spans="1:21" ht="31.5" customHeight="1">
      <c r="A37" s="227"/>
      <c r="B37" s="222"/>
      <c r="C37" s="234"/>
      <c r="D37" s="223"/>
      <c r="E37" s="199" t="s">
        <v>17</v>
      </c>
      <c r="F37" s="221"/>
      <c r="G37" s="114">
        <v>4000</v>
      </c>
      <c r="H37" s="114">
        <v>4000</v>
      </c>
      <c r="I37" s="114">
        <v>4000</v>
      </c>
      <c r="J37" s="115">
        <v>4000</v>
      </c>
      <c r="K37" s="77">
        <f t="shared" si="0"/>
        <v>16000</v>
      </c>
      <c r="L37" s="116"/>
      <c r="M37" s="117"/>
    </row>
    <row r="38" spans="1:21" ht="31.5" customHeight="1">
      <c r="A38" s="227"/>
      <c r="B38" s="217" t="s">
        <v>82</v>
      </c>
      <c r="C38" s="232" t="s">
        <v>83</v>
      </c>
      <c r="D38" s="223" t="s">
        <v>20</v>
      </c>
      <c r="E38" s="199" t="s">
        <v>78</v>
      </c>
      <c r="F38" s="226" t="s">
        <v>84</v>
      </c>
      <c r="G38" s="114">
        <v>0</v>
      </c>
      <c r="H38" s="114">
        <v>70000</v>
      </c>
      <c r="I38" s="114">
        <v>40000</v>
      </c>
      <c r="J38" s="115">
        <v>0</v>
      </c>
      <c r="K38" s="77">
        <f t="shared" si="0"/>
        <v>110000</v>
      </c>
      <c r="L38" s="116"/>
      <c r="M38" s="117"/>
    </row>
    <row r="39" spans="1:21" ht="31.5" customHeight="1">
      <c r="A39" s="227"/>
      <c r="B39" s="216"/>
      <c r="C39" s="233"/>
      <c r="D39" s="223"/>
      <c r="E39" s="199" t="s">
        <v>85</v>
      </c>
      <c r="F39" s="221"/>
      <c r="G39" s="114">
        <v>4403</v>
      </c>
      <c r="H39" s="114">
        <v>11008</v>
      </c>
      <c r="I39" s="114"/>
      <c r="J39" s="115"/>
      <c r="K39" s="77">
        <f t="shared" si="0"/>
        <v>15411</v>
      </c>
      <c r="L39" s="116"/>
      <c r="M39" s="117"/>
    </row>
    <row r="40" spans="1:21" ht="65.45" customHeight="1">
      <c r="A40" s="227"/>
      <c r="B40" s="222"/>
      <c r="C40" s="234"/>
      <c r="D40" s="223"/>
      <c r="E40" s="199" t="s">
        <v>32</v>
      </c>
      <c r="F40" s="196" t="s">
        <v>86</v>
      </c>
      <c r="G40" s="114">
        <v>0</v>
      </c>
      <c r="H40" s="114">
        <v>2420</v>
      </c>
      <c r="I40" s="114">
        <v>580</v>
      </c>
      <c r="J40" s="115">
        <v>0</v>
      </c>
      <c r="K40" s="77">
        <f>H40+I40</f>
        <v>3000</v>
      </c>
      <c r="L40" s="116"/>
      <c r="M40" s="117"/>
    </row>
    <row r="41" spans="1:21" s="74" customFormat="1" ht="31.5" customHeight="1">
      <c r="A41" s="104"/>
      <c r="B41" s="105" t="s">
        <v>87</v>
      </c>
      <c r="C41" s="106"/>
      <c r="D41" s="105"/>
      <c r="E41" s="107"/>
      <c r="F41" s="63"/>
      <c r="G41" s="108">
        <f>SUM(G30:G40)</f>
        <v>3558737.83</v>
      </c>
      <c r="H41" s="108">
        <f t="shared" ref="H41" si="4">SUM(H30:H40)</f>
        <v>826169.13000000012</v>
      </c>
      <c r="I41" s="108">
        <f t="shared" ref="I41" si="5">SUM(I30:I40)</f>
        <v>367377.36</v>
      </c>
      <c r="J41" s="109">
        <f t="shared" ref="J41" si="6">SUM(J30:J40)</f>
        <v>242666.93999999997</v>
      </c>
      <c r="K41" s="110">
        <f t="shared" si="0"/>
        <v>4994951.2600000007</v>
      </c>
      <c r="L41" s="111"/>
      <c r="M41" s="72"/>
      <c r="N41" s="73"/>
      <c r="O41" s="73"/>
      <c r="P41" s="108"/>
      <c r="Q41" s="73"/>
      <c r="R41" s="73"/>
      <c r="S41" s="73"/>
      <c r="T41" s="73"/>
      <c r="U41" s="73"/>
    </row>
    <row r="42" spans="1:21" s="128" customFormat="1" ht="31.5" customHeight="1">
      <c r="A42" s="228" t="s">
        <v>88</v>
      </c>
      <c r="B42" s="209" t="s">
        <v>89</v>
      </c>
      <c r="C42" s="217" t="s">
        <v>90</v>
      </c>
      <c r="D42" s="225" t="s">
        <v>20</v>
      </c>
      <c r="E42" s="199" t="s">
        <v>21</v>
      </c>
      <c r="F42" s="53" t="s">
        <v>91</v>
      </c>
      <c r="G42" s="75">
        <v>0</v>
      </c>
      <c r="H42" s="75">
        <v>96000</v>
      </c>
      <c r="I42" s="75">
        <v>60000</v>
      </c>
      <c r="J42" s="76">
        <v>99000</v>
      </c>
      <c r="K42" s="77">
        <f t="shared" si="0"/>
        <v>255000</v>
      </c>
      <c r="L42" s="125"/>
      <c r="M42" s="79"/>
      <c r="N42" s="126"/>
      <c r="O42" s="127"/>
      <c r="P42" s="127"/>
      <c r="Q42" s="127"/>
      <c r="R42" s="127"/>
      <c r="S42" s="127"/>
      <c r="T42" s="127"/>
      <c r="U42" s="127"/>
    </row>
    <row r="43" spans="1:21" s="128" customFormat="1" ht="31.5" customHeight="1">
      <c r="A43" s="227"/>
      <c r="B43" s="210"/>
      <c r="C43" s="216"/>
      <c r="D43" s="225"/>
      <c r="E43" s="199" t="s">
        <v>92</v>
      </c>
      <c r="F43" s="196" t="s">
        <v>93</v>
      </c>
      <c r="G43" s="75">
        <v>0</v>
      </c>
      <c r="H43" s="75">
        <v>4743</v>
      </c>
      <c r="I43" s="75">
        <v>4743</v>
      </c>
      <c r="J43" s="76">
        <v>4743</v>
      </c>
      <c r="K43" s="77">
        <f>SUM(G43:J43)</f>
        <v>14229</v>
      </c>
      <c r="L43" s="125"/>
      <c r="M43" s="79"/>
      <c r="N43" s="126"/>
      <c r="O43" s="127"/>
      <c r="P43" s="127"/>
      <c r="Q43" s="127"/>
      <c r="R43" s="127"/>
      <c r="S43" s="127"/>
      <c r="T43" s="127"/>
      <c r="U43" s="127"/>
    </row>
    <row r="44" spans="1:21" ht="31.5" customHeight="1">
      <c r="A44" s="227"/>
      <c r="B44" s="210"/>
      <c r="C44" s="216" t="s">
        <v>94</v>
      </c>
      <c r="D44" s="225" t="s">
        <v>20</v>
      </c>
      <c r="E44" s="199" t="s">
        <v>58</v>
      </c>
      <c r="F44" s="53" t="s">
        <v>95</v>
      </c>
      <c r="G44" s="75">
        <v>9000</v>
      </c>
      <c r="H44" s="75">
        <v>9000</v>
      </c>
      <c r="I44" s="75">
        <v>9000</v>
      </c>
      <c r="J44" s="115">
        <v>9000</v>
      </c>
      <c r="K44" s="77">
        <f t="shared" si="0"/>
        <v>36000</v>
      </c>
      <c r="L44" s="125"/>
      <c r="M44" s="117"/>
      <c r="N44" s="86"/>
    </row>
    <row r="45" spans="1:21" ht="31.5" customHeight="1">
      <c r="A45" s="229"/>
      <c r="B45" s="129"/>
      <c r="C45" s="216"/>
      <c r="D45" s="225"/>
      <c r="E45" s="199" t="s">
        <v>96</v>
      </c>
      <c r="F45" s="53" t="s">
        <v>97</v>
      </c>
      <c r="G45" s="75">
        <v>1000</v>
      </c>
      <c r="H45" s="75">
        <v>1000</v>
      </c>
      <c r="I45" s="75">
        <v>1000</v>
      </c>
      <c r="J45" s="115">
        <v>1000</v>
      </c>
      <c r="K45" s="77">
        <f t="shared" si="0"/>
        <v>4000</v>
      </c>
      <c r="L45" s="125"/>
      <c r="M45" s="117"/>
    </row>
    <row r="46" spans="1:21" ht="31.5" customHeight="1">
      <c r="A46" s="229"/>
      <c r="B46" s="129"/>
      <c r="C46" s="216"/>
      <c r="D46" s="225"/>
      <c r="E46" s="199" t="s">
        <v>98</v>
      </c>
      <c r="F46" s="53" t="s">
        <v>99</v>
      </c>
      <c r="G46" s="75">
        <v>0</v>
      </c>
      <c r="H46" s="114">
        <v>40000</v>
      </c>
      <c r="I46" s="114"/>
      <c r="J46" s="115">
        <v>40000</v>
      </c>
      <c r="K46" s="77">
        <f t="shared" si="0"/>
        <v>80000</v>
      </c>
      <c r="L46" s="125"/>
      <c r="M46" s="117"/>
    </row>
    <row r="47" spans="1:21" ht="31.5" customHeight="1">
      <c r="A47" s="229"/>
      <c r="B47" s="129"/>
      <c r="C47" s="216"/>
      <c r="D47" s="225"/>
      <c r="E47" s="199" t="s">
        <v>100</v>
      </c>
      <c r="F47" s="53" t="s">
        <v>101</v>
      </c>
      <c r="G47" s="75">
        <v>0</v>
      </c>
      <c r="H47" s="114">
        <v>15000</v>
      </c>
      <c r="I47" s="75"/>
      <c r="J47" s="115">
        <v>15000</v>
      </c>
      <c r="K47" s="77">
        <f t="shared" si="0"/>
        <v>30000</v>
      </c>
      <c r="L47" s="125"/>
      <c r="M47" s="79"/>
    </row>
    <row r="48" spans="1:21" ht="31.5" hidden="1" customHeight="1">
      <c r="A48" s="229"/>
      <c r="B48" s="129"/>
      <c r="C48" s="216"/>
      <c r="D48" s="225" t="s">
        <v>102</v>
      </c>
      <c r="E48" s="199" t="s">
        <v>32</v>
      </c>
      <c r="F48" s="236" t="s">
        <v>103</v>
      </c>
      <c r="G48" s="75">
        <v>5000</v>
      </c>
      <c r="H48" s="75">
        <v>5000</v>
      </c>
      <c r="I48" s="75">
        <v>5000</v>
      </c>
      <c r="J48" s="115">
        <v>5000</v>
      </c>
      <c r="K48" s="77">
        <f t="shared" si="0"/>
        <v>20000</v>
      </c>
      <c r="L48" s="125"/>
      <c r="M48" s="117"/>
      <c r="O48" s="86"/>
    </row>
    <row r="49" spans="1:21" ht="31.5" customHeight="1">
      <c r="A49" s="229"/>
      <c r="B49" s="129"/>
      <c r="C49" s="216"/>
      <c r="D49" s="225"/>
      <c r="E49" s="199" t="s">
        <v>17</v>
      </c>
      <c r="F49" s="237"/>
      <c r="G49" s="75">
        <f>G51</f>
        <v>500</v>
      </c>
      <c r="H49" s="75">
        <f t="shared" ref="H49:K49" si="7">H51</f>
        <v>500</v>
      </c>
      <c r="I49" s="75">
        <f t="shared" si="7"/>
        <v>500</v>
      </c>
      <c r="J49" s="76">
        <f t="shared" si="7"/>
        <v>500</v>
      </c>
      <c r="K49" s="77">
        <f t="shared" si="7"/>
        <v>2000</v>
      </c>
      <c r="L49" s="125"/>
      <c r="M49" s="117"/>
      <c r="O49" s="86"/>
    </row>
    <row r="50" spans="1:21" ht="31.5" hidden="1" customHeight="1">
      <c r="A50" s="229"/>
      <c r="B50" s="129"/>
      <c r="C50" s="206"/>
      <c r="D50" s="224" t="s">
        <v>42</v>
      </c>
      <c r="E50" s="199" t="s">
        <v>32</v>
      </c>
      <c r="F50" s="236" t="s">
        <v>104</v>
      </c>
      <c r="G50" s="75">
        <f>G48</f>
        <v>5000</v>
      </c>
      <c r="H50" s="75">
        <f t="shared" ref="H50:K50" si="8">H48</f>
        <v>5000</v>
      </c>
      <c r="I50" s="75">
        <f t="shared" si="8"/>
        <v>5000</v>
      </c>
      <c r="J50" s="76">
        <f t="shared" si="8"/>
        <v>5000</v>
      </c>
      <c r="K50" s="77">
        <f t="shared" si="8"/>
        <v>20000</v>
      </c>
      <c r="L50" s="125"/>
      <c r="M50" s="117"/>
      <c r="O50" s="86"/>
    </row>
    <row r="51" spans="1:21" ht="31.5" customHeight="1">
      <c r="A51" s="229"/>
      <c r="B51" s="129"/>
      <c r="C51" s="206"/>
      <c r="D51" s="224"/>
      <c r="E51" s="199" t="s">
        <v>17</v>
      </c>
      <c r="F51" s="237"/>
      <c r="G51" s="75">
        <v>500</v>
      </c>
      <c r="H51" s="75">
        <v>500</v>
      </c>
      <c r="I51" s="75">
        <v>500</v>
      </c>
      <c r="J51" s="115">
        <v>500</v>
      </c>
      <c r="K51" s="77">
        <f t="shared" si="0"/>
        <v>2000</v>
      </c>
      <c r="L51" s="125"/>
      <c r="M51" s="117"/>
      <c r="O51" s="86"/>
    </row>
    <row r="52" spans="1:21" s="128" customFormat="1" ht="31.5" customHeight="1">
      <c r="A52" s="227"/>
      <c r="B52" s="130"/>
      <c r="C52" s="129" t="s">
        <v>105</v>
      </c>
      <c r="D52" s="195" t="s">
        <v>20</v>
      </c>
      <c r="E52" s="199" t="s">
        <v>98</v>
      </c>
      <c r="F52" s="53" t="s">
        <v>106</v>
      </c>
      <c r="G52" s="75">
        <v>0</v>
      </c>
      <c r="H52" s="75">
        <v>270000</v>
      </c>
      <c r="I52" s="75"/>
      <c r="J52" s="131"/>
      <c r="K52" s="77">
        <f t="shared" si="0"/>
        <v>270000</v>
      </c>
      <c r="L52" s="125"/>
      <c r="M52" s="117"/>
      <c r="N52" s="127"/>
      <c r="O52" s="132"/>
      <c r="P52" s="127"/>
      <c r="Q52" s="127"/>
      <c r="R52" s="127"/>
      <c r="S52" s="127"/>
      <c r="T52" s="127"/>
      <c r="U52" s="127"/>
    </row>
    <row r="53" spans="1:21" s="128" customFormat="1" ht="31.5" customHeight="1">
      <c r="A53" s="227"/>
      <c r="B53" s="133"/>
      <c r="C53" s="129"/>
      <c r="D53" s="196" t="s">
        <v>20</v>
      </c>
      <c r="E53" s="199" t="s">
        <v>107</v>
      </c>
      <c r="F53" s="53" t="s">
        <v>108</v>
      </c>
      <c r="G53" s="75">
        <v>0</v>
      </c>
      <c r="H53" s="75">
        <v>80000</v>
      </c>
      <c r="I53" s="75"/>
      <c r="J53" s="134"/>
      <c r="K53" s="77">
        <f t="shared" si="0"/>
        <v>80000</v>
      </c>
      <c r="L53" s="125"/>
      <c r="M53" s="117"/>
      <c r="N53" s="127"/>
      <c r="O53" s="132"/>
      <c r="P53" s="127"/>
      <c r="Q53" s="127"/>
      <c r="R53" s="127"/>
      <c r="S53" s="127"/>
      <c r="T53" s="127"/>
      <c r="U53" s="127"/>
    </row>
    <row r="54" spans="1:21" ht="31.5" customHeight="1">
      <c r="A54" s="227"/>
      <c r="B54" s="217" t="s">
        <v>109</v>
      </c>
      <c r="C54" s="217" t="s">
        <v>110</v>
      </c>
      <c r="D54" s="223" t="s">
        <v>20</v>
      </c>
      <c r="E54" s="199" t="s">
        <v>15</v>
      </c>
      <c r="F54" s="53" t="s">
        <v>111</v>
      </c>
      <c r="G54" s="114">
        <v>4800</v>
      </c>
      <c r="H54" s="114">
        <v>2400</v>
      </c>
      <c r="I54" s="114">
        <f>2400</f>
        <v>2400</v>
      </c>
      <c r="J54" s="115">
        <v>0</v>
      </c>
      <c r="K54" s="77">
        <f t="shared" si="0"/>
        <v>9600</v>
      </c>
      <c r="L54" s="125"/>
      <c r="M54" s="79"/>
    </row>
    <row r="55" spans="1:21" ht="31.5" customHeight="1">
      <c r="A55" s="227"/>
      <c r="B55" s="216"/>
      <c r="C55" s="216"/>
      <c r="D55" s="223"/>
      <c r="E55" s="199" t="s">
        <v>32</v>
      </c>
      <c r="F55" s="53" t="s">
        <v>112</v>
      </c>
      <c r="G55" s="114">
        <f>9000*2</f>
        <v>18000</v>
      </c>
      <c r="H55" s="114">
        <f>900000/100</f>
        <v>9000</v>
      </c>
      <c r="I55" s="114">
        <f>900000/100</f>
        <v>9000</v>
      </c>
      <c r="J55" s="115">
        <v>0</v>
      </c>
      <c r="K55" s="77">
        <f t="shared" si="0"/>
        <v>36000</v>
      </c>
      <c r="L55" s="125"/>
      <c r="M55" s="79"/>
    </row>
    <row r="56" spans="1:21" ht="31.5" customHeight="1">
      <c r="A56" s="227"/>
      <c r="B56" s="216"/>
      <c r="C56" s="216"/>
      <c r="D56" s="223"/>
      <c r="E56" s="199" t="s">
        <v>98</v>
      </c>
      <c r="F56" s="53" t="s">
        <v>113</v>
      </c>
      <c r="G56" s="114">
        <v>18000</v>
      </c>
      <c r="H56" s="114"/>
      <c r="I56" s="114">
        <v>18000</v>
      </c>
      <c r="J56" s="115">
        <v>0</v>
      </c>
      <c r="K56" s="77">
        <f t="shared" si="0"/>
        <v>36000</v>
      </c>
      <c r="L56" s="125"/>
      <c r="M56" s="79"/>
    </row>
    <row r="57" spans="1:21" ht="31.5" customHeight="1">
      <c r="A57" s="227"/>
      <c r="B57" s="216"/>
      <c r="C57" s="216"/>
      <c r="D57" s="223"/>
      <c r="E57" s="199" t="s">
        <v>114</v>
      </c>
      <c r="F57" s="53" t="s">
        <v>115</v>
      </c>
      <c r="G57" s="114">
        <v>4500</v>
      </c>
      <c r="H57" s="114"/>
      <c r="I57" s="114">
        <v>4500</v>
      </c>
      <c r="J57" s="115"/>
      <c r="K57" s="77">
        <f t="shared" si="0"/>
        <v>9000</v>
      </c>
      <c r="L57" s="125"/>
      <c r="M57" s="79"/>
    </row>
    <row r="58" spans="1:21" ht="31.5" customHeight="1">
      <c r="A58" s="227"/>
      <c r="B58" s="216"/>
      <c r="C58" s="216"/>
      <c r="D58" s="223"/>
      <c r="E58" s="199" t="s">
        <v>15</v>
      </c>
      <c r="F58" s="53" t="s">
        <v>116</v>
      </c>
      <c r="G58" s="114">
        <v>4800</v>
      </c>
      <c r="H58" s="114">
        <f>480000/100</f>
        <v>4800</v>
      </c>
      <c r="I58" s="114">
        <v>9600</v>
      </c>
      <c r="J58" s="115"/>
      <c r="K58" s="77">
        <f t="shared" si="0"/>
        <v>19200</v>
      </c>
      <c r="L58" s="125"/>
      <c r="M58" s="79"/>
    </row>
    <row r="59" spans="1:21" ht="31.5" customHeight="1">
      <c r="A59" s="227"/>
      <c r="B59" s="216"/>
      <c r="C59" s="216"/>
      <c r="D59" s="223"/>
      <c r="E59" s="199" t="s">
        <v>17</v>
      </c>
      <c r="F59" s="53" t="s">
        <v>117</v>
      </c>
      <c r="G59" s="114">
        <v>1600</v>
      </c>
      <c r="H59" s="114">
        <v>1600</v>
      </c>
      <c r="I59" s="114">
        <v>3200</v>
      </c>
      <c r="J59" s="115"/>
      <c r="K59" s="77">
        <f t="shared" si="0"/>
        <v>6400</v>
      </c>
      <c r="L59" s="125"/>
      <c r="M59" s="79"/>
    </row>
    <row r="60" spans="1:21" ht="31.5" customHeight="1">
      <c r="A60" s="227"/>
      <c r="B60" s="216"/>
      <c r="C60" s="216"/>
      <c r="D60" s="223"/>
      <c r="E60" s="199" t="s">
        <v>100</v>
      </c>
      <c r="F60" s="53" t="s">
        <v>118</v>
      </c>
      <c r="G60" s="114">
        <v>8000</v>
      </c>
      <c r="H60" s="114">
        <v>8000</v>
      </c>
      <c r="I60" s="114">
        <v>16000</v>
      </c>
      <c r="J60" s="115"/>
      <c r="K60" s="77">
        <f t="shared" si="0"/>
        <v>32000</v>
      </c>
      <c r="L60" s="125"/>
      <c r="M60" s="79"/>
    </row>
    <row r="61" spans="1:21" ht="31.5" customHeight="1">
      <c r="A61" s="227"/>
      <c r="B61" s="216"/>
      <c r="C61" s="216"/>
      <c r="D61" s="223"/>
      <c r="E61" s="199" t="s">
        <v>119</v>
      </c>
      <c r="F61" s="53" t="s">
        <v>120</v>
      </c>
      <c r="G61" s="75">
        <v>0</v>
      </c>
      <c r="H61" s="114">
        <v>0</v>
      </c>
      <c r="I61" s="114">
        <v>30750</v>
      </c>
      <c r="J61" s="76"/>
      <c r="K61" s="77">
        <f t="shared" si="0"/>
        <v>30750</v>
      </c>
      <c r="L61" s="125"/>
      <c r="M61" s="79"/>
    </row>
    <row r="62" spans="1:21" ht="31.5" hidden="1" customHeight="1">
      <c r="A62" s="227"/>
      <c r="B62" s="216"/>
      <c r="C62" s="216"/>
      <c r="D62" s="223" t="s">
        <v>42</v>
      </c>
      <c r="E62" s="199" t="s">
        <v>32</v>
      </c>
      <c r="F62" s="53" t="s">
        <v>121</v>
      </c>
      <c r="G62" s="75">
        <v>10000</v>
      </c>
      <c r="H62" s="114">
        <v>10000</v>
      </c>
      <c r="I62" s="114">
        <v>10000</v>
      </c>
      <c r="J62" s="76">
        <v>10000</v>
      </c>
      <c r="K62" s="77">
        <f t="shared" si="0"/>
        <v>40000</v>
      </c>
      <c r="L62" s="125"/>
      <c r="M62" s="79"/>
    </row>
    <row r="63" spans="1:21" ht="31.5" customHeight="1">
      <c r="A63" s="227"/>
      <c r="B63" s="222"/>
      <c r="C63" s="222"/>
      <c r="D63" s="223"/>
      <c r="E63" s="199" t="s">
        <v>17</v>
      </c>
      <c r="F63" s="53" t="s">
        <v>122</v>
      </c>
      <c r="G63" s="75">
        <v>2000</v>
      </c>
      <c r="H63" s="114">
        <v>2000</v>
      </c>
      <c r="I63" s="114">
        <v>2000</v>
      </c>
      <c r="J63" s="76">
        <v>2000</v>
      </c>
      <c r="K63" s="77">
        <f t="shared" si="0"/>
        <v>8000</v>
      </c>
      <c r="L63" s="125"/>
      <c r="M63" s="79"/>
    </row>
    <row r="64" spans="1:21" s="137" customFormat="1" ht="31.5" customHeight="1">
      <c r="A64" s="230"/>
      <c r="B64" s="194" t="s">
        <v>123</v>
      </c>
      <c r="C64" s="129" t="s">
        <v>124</v>
      </c>
      <c r="D64" s="224" t="s">
        <v>20</v>
      </c>
      <c r="E64" s="199" t="s">
        <v>15</v>
      </c>
      <c r="F64" s="53" t="s">
        <v>125</v>
      </c>
      <c r="G64" s="75">
        <v>36373.75</v>
      </c>
      <c r="H64" s="75">
        <v>36373.75</v>
      </c>
      <c r="I64" s="75">
        <v>36373.75</v>
      </c>
      <c r="J64" s="76">
        <v>36373.75</v>
      </c>
      <c r="K64" s="77">
        <f t="shared" si="0"/>
        <v>145495</v>
      </c>
      <c r="L64" s="125"/>
      <c r="M64" s="79"/>
      <c r="N64" s="135"/>
      <c r="O64" s="136"/>
      <c r="P64" s="136"/>
      <c r="Q64" s="136"/>
      <c r="R64" s="136"/>
      <c r="S64" s="136"/>
      <c r="T64" s="136"/>
      <c r="U64" s="136"/>
    </row>
    <row r="65" spans="1:21" s="137" customFormat="1" ht="31.5" customHeight="1">
      <c r="A65" s="204"/>
      <c r="B65" s="195"/>
      <c r="C65" s="138"/>
      <c r="D65" s="224"/>
      <c r="E65" s="55" t="s">
        <v>32</v>
      </c>
      <c r="F65" s="53" t="s">
        <v>126</v>
      </c>
      <c r="G65" s="75">
        <v>5160</v>
      </c>
      <c r="H65" s="75">
        <v>5160</v>
      </c>
      <c r="I65" s="75">
        <v>5160</v>
      </c>
      <c r="J65" s="76">
        <v>5160</v>
      </c>
      <c r="K65" s="77">
        <f t="shared" si="0"/>
        <v>20640</v>
      </c>
      <c r="L65" s="125"/>
      <c r="M65" s="79"/>
      <c r="N65" s="136"/>
      <c r="O65" s="136"/>
      <c r="P65" s="136"/>
      <c r="Q65" s="136"/>
      <c r="R65" s="136"/>
      <c r="S65" s="136"/>
      <c r="T65" s="136"/>
      <c r="U65" s="136"/>
    </row>
    <row r="66" spans="1:21" ht="31.5" customHeight="1">
      <c r="A66" s="203" t="s">
        <v>127</v>
      </c>
      <c r="B66" s="205" t="s">
        <v>128</v>
      </c>
      <c r="C66" s="139" t="s">
        <v>127</v>
      </c>
      <c r="D66" s="202" t="s">
        <v>20</v>
      </c>
      <c r="E66" s="199" t="s">
        <v>32</v>
      </c>
      <c r="F66" s="196" t="s">
        <v>129</v>
      </c>
      <c r="G66" s="114">
        <v>103500</v>
      </c>
      <c r="H66" s="114">
        <v>103500</v>
      </c>
      <c r="I66" s="114">
        <v>103500</v>
      </c>
      <c r="J66" s="115">
        <v>103500</v>
      </c>
      <c r="K66" s="77">
        <f t="shared" si="0"/>
        <v>414000</v>
      </c>
      <c r="L66" s="125"/>
      <c r="M66" s="117"/>
    </row>
    <row r="67" spans="1:21" ht="31.5" customHeight="1">
      <c r="A67" s="203"/>
      <c r="B67" s="205"/>
      <c r="C67" s="139" t="s">
        <v>130</v>
      </c>
      <c r="D67" s="202" t="s">
        <v>20</v>
      </c>
      <c r="E67" s="199" t="s">
        <v>98</v>
      </c>
      <c r="F67" s="226" t="s">
        <v>131</v>
      </c>
      <c r="G67" s="114">
        <v>0</v>
      </c>
      <c r="H67" s="114">
        <v>25000</v>
      </c>
      <c r="I67" s="140"/>
      <c r="J67" s="115">
        <v>25000</v>
      </c>
      <c r="K67" s="77">
        <f t="shared" si="0"/>
        <v>50000</v>
      </c>
      <c r="L67" s="125"/>
      <c r="M67" s="117"/>
    </row>
    <row r="68" spans="1:21" ht="31.5" customHeight="1">
      <c r="A68" s="203"/>
      <c r="B68" s="205"/>
      <c r="C68" s="139"/>
      <c r="D68" s="202"/>
      <c r="E68" s="199" t="s">
        <v>132</v>
      </c>
      <c r="F68" s="220"/>
      <c r="G68" s="114">
        <v>0</v>
      </c>
      <c r="H68" s="114">
        <v>20000</v>
      </c>
      <c r="I68" s="114"/>
      <c r="J68" s="115">
        <v>20000</v>
      </c>
      <c r="K68" s="77">
        <f t="shared" si="0"/>
        <v>40000</v>
      </c>
      <c r="L68" s="125"/>
      <c r="M68" s="117"/>
    </row>
    <row r="69" spans="1:21" ht="31.5" customHeight="1">
      <c r="A69" s="203"/>
      <c r="B69" s="205"/>
      <c r="C69" s="139"/>
      <c r="D69" s="202"/>
      <c r="E69" s="55" t="s">
        <v>119</v>
      </c>
      <c r="F69" s="221"/>
      <c r="G69" s="114">
        <v>0</v>
      </c>
      <c r="H69" s="114">
        <v>30000</v>
      </c>
      <c r="I69" s="114"/>
      <c r="J69" s="115">
        <v>30000</v>
      </c>
      <c r="K69" s="77">
        <f t="shared" si="0"/>
        <v>60000</v>
      </c>
      <c r="L69" s="125"/>
      <c r="M69" s="117"/>
    </row>
    <row r="70" spans="1:21" s="74" customFormat="1" ht="31.5" customHeight="1">
      <c r="A70" s="104"/>
      <c r="B70" s="105" t="s">
        <v>133</v>
      </c>
      <c r="C70" s="106"/>
      <c r="D70" s="105"/>
      <c r="E70" s="107"/>
      <c r="F70" s="63"/>
      <c r="G70" s="108">
        <f>SUM(G42:G69)</f>
        <v>237733.75</v>
      </c>
      <c r="H70" s="108">
        <f>SUM(H42:H69)</f>
        <v>784576.75</v>
      </c>
      <c r="I70" s="108">
        <f>SUM(I42:I69)</f>
        <v>336226.75</v>
      </c>
      <c r="J70" s="109">
        <f>SUM(J42:J69)</f>
        <v>411776.75</v>
      </c>
      <c r="K70" s="110">
        <f t="shared" si="0"/>
        <v>1770314</v>
      </c>
      <c r="L70" s="141"/>
      <c r="M70" s="72"/>
      <c r="N70" s="73"/>
      <c r="O70" s="73"/>
      <c r="P70" s="108"/>
      <c r="Q70" s="73"/>
      <c r="R70" s="73"/>
      <c r="S70" s="73"/>
      <c r="T70" s="73"/>
      <c r="U70" s="73"/>
    </row>
    <row r="71" spans="1:21" ht="31.5" customHeight="1">
      <c r="A71" s="227" t="s">
        <v>134</v>
      </c>
      <c r="B71" s="216" t="s">
        <v>135</v>
      </c>
      <c r="C71" s="213" t="s">
        <v>136</v>
      </c>
      <c r="D71" s="223" t="s">
        <v>20</v>
      </c>
      <c r="E71" s="199" t="s">
        <v>137</v>
      </c>
      <c r="F71" s="196" t="s">
        <v>138</v>
      </c>
      <c r="G71" s="114">
        <v>3600</v>
      </c>
      <c r="H71" s="114">
        <v>3600</v>
      </c>
      <c r="I71" s="114">
        <v>3600</v>
      </c>
      <c r="J71" s="115">
        <v>3600</v>
      </c>
      <c r="K71" s="77">
        <f t="shared" ref="K71:K84" si="9">SUM(G71:J71)</f>
        <v>14400</v>
      </c>
      <c r="L71" s="116"/>
      <c r="M71" s="117"/>
      <c r="N71" s="142"/>
      <c r="O71" s="142"/>
      <c r="P71" s="142"/>
      <c r="Q71" s="142"/>
      <c r="R71" s="142"/>
      <c r="S71" s="142"/>
      <c r="T71" s="142"/>
    </row>
    <row r="72" spans="1:21" ht="31.5" customHeight="1">
      <c r="A72" s="227"/>
      <c r="B72" s="216"/>
      <c r="C72" s="214"/>
      <c r="D72" s="223"/>
      <c r="E72" s="199" t="s">
        <v>32</v>
      </c>
      <c r="F72" s="196" t="s">
        <v>139</v>
      </c>
      <c r="G72" s="75">
        <v>13500</v>
      </c>
      <c r="H72" s="75">
        <v>13500</v>
      </c>
      <c r="I72" s="75">
        <v>13500</v>
      </c>
      <c r="J72" s="76">
        <v>13500</v>
      </c>
      <c r="K72" s="77">
        <f t="shared" si="9"/>
        <v>54000</v>
      </c>
      <c r="L72" s="116"/>
      <c r="M72" s="117"/>
      <c r="N72" s="142"/>
      <c r="O72" s="142"/>
      <c r="P72" s="142"/>
      <c r="Q72" s="142"/>
      <c r="R72" s="142"/>
      <c r="S72" s="142"/>
      <c r="T72" s="142"/>
    </row>
    <row r="73" spans="1:21" s="56" customFormat="1" ht="31.5" customHeight="1">
      <c r="A73" s="227"/>
      <c r="B73" s="216"/>
      <c r="C73" s="215"/>
      <c r="D73" s="223"/>
      <c r="E73" s="199" t="s">
        <v>140</v>
      </c>
      <c r="F73" s="196" t="s">
        <v>141</v>
      </c>
      <c r="G73" s="75">
        <v>400</v>
      </c>
      <c r="H73" s="75">
        <v>400</v>
      </c>
      <c r="I73" s="75">
        <v>400</v>
      </c>
      <c r="J73" s="76">
        <v>400</v>
      </c>
      <c r="K73" s="77">
        <f t="shared" si="9"/>
        <v>1600</v>
      </c>
      <c r="L73" s="116"/>
      <c r="M73" s="79"/>
      <c r="N73" s="143"/>
      <c r="O73" s="143"/>
      <c r="P73" s="143"/>
      <c r="Q73" s="143"/>
      <c r="R73" s="143"/>
      <c r="S73" s="143"/>
      <c r="T73" s="143"/>
      <c r="U73" s="53"/>
    </row>
    <row r="74" spans="1:21" s="56" customFormat="1" ht="31.5" customHeight="1">
      <c r="A74" s="227"/>
      <c r="B74" s="216"/>
      <c r="C74" s="218" t="s">
        <v>142</v>
      </c>
      <c r="D74" s="224" t="s">
        <v>20</v>
      </c>
      <c r="E74" s="199" t="s">
        <v>143</v>
      </c>
      <c r="F74" s="196" t="s">
        <v>144</v>
      </c>
      <c r="G74" s="75">
        <f>60000*3</f>
        <v>180000</v>
      </c>
      <c r="H74" s="75">
        <v>0</v>
      </c>
      <c r="I74" s="75">
        <v>0</v>
      </c>
      <c r="J74" s="76">
        <v>0</v>
      </c>
      <c r="K74" s="77">
        <f t="shared" si="9"/>
        <v>180000</v>
      </c>
      <c r="L74" s="113"/>
      <c r="M74" s="79"/>
      <c r="N74" s="143"/>
      <c r="O74" s="143"/>
      <c r="P74" s="143"/>
      <c r="Q74" s="143"/>
      <c r="R74" s="143"/>
      <c r="S74" s="143"/>
      <c r="T74" s="143"/>
      <c r="U74" s="53"/>
    </row>
    <row r="75" spans="1:21" s="56" customFormat="1" ht="31.5" customHeight="1">
      <c r="A75" s="227"/>
      <c r="B75" s="216"/>
      <c r="C75" s="219"/>
      <c r="D75" s="224"/>
      <c r="E75" s="199" t="s">
        <v>21</v>
      </c>
      <c r="F75" s="196" t="s">
        <v>145</v>
      </c>
      <c r="G75" s="75">
        <v>49000</v>
      </c>
      <c r="H75" s="75">
        <v>25000</v>
      </c>
      <c r="I75" s="75"/>
      <c r="J75" s="76">
        <v>0</v>
      </c>
      <c r="K75" s="77">
        <f t="shared" si="9"/>
        <v>74000</v>
      </c>
      <c r="L75" s="113"/>
      <c r="M75" s="79"/>
      <c r="N75" s="143"/>
      <c r="O75" s="143"/>
      <c r="P75" s="143"/>
      <c r="Q75" s="143"/>
      <c r="R75" s="143"/>
      <c r="S75" s="143"/>
      <c r="T75" s="143"/>
      <c r="U75" s="53"/>
    </row>
    <row r="76" spans="1:21" s="56" customFormat="1" ht="31.5" customHeight="1">
      <c r="A76" s="227"/>
      <c r="B76" s="216"/>
      <c r="C76" s="219"/>
      <c r="D76" s="224"/>
      <c r="E76" s="199" t="s">
        <v>146</v>
      </c>
      <c r="F76" s="196" t="s">
        <v>147</v>
      </c>
      <c r="G76" s="75">
        <v>15000</v>
      </c>
      <c r="H76" s="75">
        <v>0</v>
      </c>
      <c r="I76" s="75">
        <v>0</v>
      </c>
      <c r="J76" s="76">
        <v>0</v>
      </c>
      <c r="K76" s="77">
        <f t="shared" si="9"/>
        <v>15000</v>
      </c>
      <c r="L76" s="113"/>
      <c r="M76" s="79"/>
      <c r="N76" s="143"/>
      <c r="O76" s="143"/>
      <c r="P76" s="143"/>
      <c r="Q76" s="143"/>
      <c r="R76" s="143"/>
      <c r="S76" s="143"/>
      <c r="T76" s="143"/>
      <c r="U76" s="53"/>
    </row>
    <row r="77" spans="1:21" s="56" customFormat="1" ht="31.5" hidden="1" customHeight="1">
      <c r="A77" s="227"/>
      <c r="B77" s="216" t="s">
        <v>148</v>
      </c>
      <c r="C77" s="220" t="s">
        <v>149</v>
      </c>
      <c r="D77" s="226" t="s">
        <v>14</v>
      </c>
      <c r="E77" s="199" t="s">
        <v>150</v>
      </c>
      <c r="F77" s="226" t="s">
        <v>151</v>
      </c>
      <c r="G77" s="75">
        <f>G79</f>
        <v>2760</v>
      </c>
      <c r="H77" s="75">
        <f t="shared" ref="H77:K77" si="10">H79</f>
        <v>2760</v>
      </c>
      <c r="I77" s="75">
        <f t="shared" si="10"/>
        <v>2760</v>
      </c>
      <c r="J77" s="76">
        <f t="shared" si="10"/>
        <v>2760</v>
      </c>
      <c r="K77" s="77">
        <f t="shared" si="10"/>
        <v>11040</v>
      </c>
      <c r="L77" s="113"/>
      <c r="M77" s="79"/>
      <c r="N77" s="143"/>
      <c r="O77" s="143"/>
      <c r="P77" s="143"/>
      <c r="Q77" s="143"/>
      <c r="R77" s="143"/>
      <c r="S77" s="143"/>
      <c r="T77" s="143"/>
      <c r="U77" s="53"/>
    </row>
    <row r="78" spans="1:21" s="56" customFormat="1" ht="31.5" customHeight="1">
      <c r="A78" s="227"/>
      <c r="B78" s="216"/>
      <c r="C78" s="220"/>
      <c r="D78" s="221"/>
      <c r="E78" s="199" t="s">
        <v>152</v>
      </c>
      <c r="F78" s="221"/>
      <c r="G78" s="75">
        <f>G80</f>
        <v>5880</v>
      </c>
      <c r="H78" s="75">
        <f t="shared" ref="H78:K78" si="11">H80</f>
        <v>5880</v>
      </c>
      <c r="I78" s="75">
        <f t="shared" si="11"/>
        <v>5880</v>
      </c>
      <c r="J78" s="76">
        <f t="shared" si="11"/>
        <v>5880</v>
      </c>
      <c r="K78" s="77">
        <f t="shared" si="11"/>
        <v>23520</v>
      </c>
      <c r="L78" s="113"/>
      <c r="M78" s="79"/>
      <c r="N78" s="143"/>
      <c r="O78" s="143"/>
      <c r="P78" s="143"/>
      <c r="Q78" s="143"/>
      <c r="R78" s="143"/>
      <c r="S78" s="143"/>
      <c r="T78" s="143"/>
      <c r="U78" s="144"/>
    </row>
    <row r="79" spans="1:21" ht="31.5" hidden="1" customHeight="1">
      <c r="A79" s="227"/>
      <c r="B79" s="216"/>
      <c r="C79" s="220"/>
      <c r="D79" s="223" t="s">
        <v>42</v>
      </c>
      <c r="E79" s="199" t="s">
        <v>150</v>
      </c>
      <c r="F79" s="226" t="s">
        <v>151</v>
      </c>
      <c r="G79" s="114">
        <v>2760</v>
      </c>
      <c r="H79" s="114">
        <v>2760</v>
      </c>
      <c r="I79" s="114">
        <v>2760</v>
      </c>
      <c r="J79" s="115">
        <v>2760</v>
      </c>
      <c r="K79" s="77">
        <f t="shared" si="9"/>
        <v>11040</v>
      </c>
      <c r="L79" s="116"/>
      <c r="M79" s="79"/>
      <c r="O79" s="142"/>
      <c r="P79" s="142"/>
      <c r="Q79" s="142"/>
      <c r="R79" s="142"/>
      <c r="S79" s="142"/>
      <c r="T79" s="142"/>
    </row>
    <row r="80" spans="1:21" ht="31.5" customHeight="1">
      <c r="A80" s="227"/>
      <c r="B80" s="216"/>
      <c r="C80" s="220"/>
      <c r="D80" s="223"/>
      <c r="E80" s="199" t="s">
        <v>152</v>
      </c>
      <c r="F80" s="221"/>
      <c r="G80" s="75">
        <v>5880</v>
      </c>
      <c r="H80" s="75">
        <v>5880</v>
      </c>
      <c r="I80" s="75">
        <v>5880</v>
      </c>
      <c r="J80" s="76">
        <v>5880</v>
      </c>
      <c r="K80" s="77">
        <f t="shared" si="9"/>
        <v>23520</v>
      </c>
      <c r="L80" s="116"/>
      <c r="M80" s="79"/>
      <c r="O80" s="142"/>
      <c r="P80" s="142"/>
      <c r="Q80" s="142"/>
      <c r="R80" s="142"/>
      <c r="S80" s="142"/>
      <c r="T80" s="142"/>
    </row>
    <row r="81" spans="1:21" ht="31.5" customHeight="1">
      <c r="A81" s="227"/>
      <c r="B81" s="216"/>
      <c r="C81" s="220"/>
      <c r="D81" s="223" t="s">
        <v>20</v>
      </c>
      <c r="E81" s="199" t="s">
        <v>153</v>
      </c>
      <c r="F81" s="196" t="s">
        <v>154</v>
      </c>
      <c r="G81" s="114">
        <v>7000</v>
      </c>
      <c r="H81" s="114">
        <v>7000</v>
      </c>
      <c r="I81" s="114">
        <v>7000</v>
      </c>
      <c r="J81" s="115">
        <v>7000</v>
      </c>
      <c r="K81" s="77">
        <f t="shared" si="9"/>
        <v>28000</v>
      </c>
      <c r="L81" s="116"/>
      <c r="M81" s="117"/>
      <c r="N81" s="142"/>
      <c r="O81" s="142"/>
      <c r="P81" s="142"/>
      <c r="Q81" s="142"/>
      <c r="R81" s="142"/>
      <c r="S81" s="142"/>
      <c r="T81" s="142"/>
    </row>
    <row r="82" spans="1:21" ht="62.45" customHeight="1">
      <c r="A82" s="227"/>
      <c r="B82" s="222"/>
      <c r="C82" s="221"/>
      <c r="D82" s="223"/>
      <c r="E82" s="199" t="s">
        <v>155</v>
      </c>
      <c r="F82" s="196" t="s">
        <v>156</v>
      </c>
      <c r="G82" s="114">
        <v>1000</v>
      </c>
      <c r="H82" s="114">
        <v>1000</v>
      </c>
      <c r="I82" s="114">
        <v>1000</v>
      </c>
      <c r="J82" s="115">
        <v>850</v>
      </c>
      <c r="K82" s="77">
        <f t="shared" si="9"/>
        <v>3850</v>
      </c>
      <c r="L82" s="116"/>
      <c r="M82" s="117"/>
      <c r="N82" s="142"/>
      <c r="O82" s="142"/>
      <c r="P82" s="142"/>
      <c r="Q82" s="142"/>
      <c r="R82" s="142"/>
      <c r="S82" s="142"/>
      <c r="T82" s="142"/>
    </row>
    <row r="83" spans="1:21" s="112" customFormat="1" ht="31.5" customHeight="1">
      <c r="A83" s="104"/>
      <c r="B83" s="105" t="s">
        <v>157</v>
      </c>
      <c r="C83" s="105"/>
      <c r="D83" s="105"/>
      <c r="E83" s="105"/>
      <c r="F83" s="63"/>
      <c r="G83" s="108">
        <f>SUM(G71:G82)</f>
        <v>286780</v>
      </c>
      <c r="H83" s="108">
        <f>SUM(H71:H82)</f>
        <v>67780</v>
      </c>
      <c r="I83" s="108">
        <f>SUM(I71:I82)</f>
        <v>42780</v>
      </c>
      <c r="J83" s="108">
        <f>SUM(J71:J82)</f>
        <v>42630</v>
      </c>
      <c r="K83" s="110">
        <f t="shared" si="9"/>
        <v>439970</v>
      </c>
      <c r="L83" s="145"/>
      <c r="M83" s="146"/>
      <c r="N83" s="73"/>
      <c r="O83" s="147"/>
      <c r="P83" s="147"/>
      <c r="Q83" s="147"/>
      <c r="R83" s="147"/>
      <c r="S83" s="147"/>
      <c r="T83" s="147"/>
      <c r="U83" s="73"/>
    </row>
    <row r="84" spans="1:21" s="153" customFormat="1" ht="31.5" customHeight="1">
      <c r="A84" s="148" t="s">
        <v>158</v>
      </c>
      <c r="B84" s="149"/>
      <c r="C84" s="149"/>
      <c r="D84" s="63" t="s">
        <v>20</v>
      </c>
      <c r="E84" s="105" t="s">
        <v>159</v>
      </c>
      <c r="F84" s="63" t="s">
        <v>160</v>
      </c>
      <c r="G84" s="110">
        <v>30000</v>
      </c>
      <c r="H84" s="110">
        <v>10000</v>
      </c>
      <c r="I84" s="110">
        <v>10000</v>
      </c>
      <c r="J84" s="108">
        <v>0</v>
      </c>
      <c r="K84" s="110">
        <f t="shared" si="9"/>
        <v>50000</v>
      </c>
      <c r="L84" s="150"/>
      <c r="M84" s="146"/>
      <c r="N84" s="151"/>
      <c r="O84" s="151"/>
      <c r="P84" s="151"/>
      <c r="Q84" s="151"/>
      <c r="R84" s="151"/>
      <c r="S84" s="151"/>
      <c r="T84" s="151"/>
      <c r="U84" s="152"/>
    </row>
    <row r="85" spans="1:21" s="74" customFormat="1" ht="31.5" customHeight="1">
      <c r="A85" s="154" t="s">
        <v>161</v>
      </c>
      <c r="B85" s="73"/>
      <c r="C85" s="73"/>
      <c r="D85" s="73"/>
      <c r="E85" s="73"/>
      <c r="F85" s="64"/>
      <c r="G85" s="147">
        <f>G29+G41+G70+G83+G84</f>
        <v>5376076.0800000001</v>
      </c>
      <c r="H85" s="147">
        <f>H29+H41+H70+H83+H84</f>
        <v>2892320.38</v>
      </c>
      <c r="I85" s="147">
        <f>I29+I41+I70+I83+I84</f>
        <v>967048.61</v>
      </c>
      <c r="J85" s="147">
        <f>J29+J41+J70+J83+J84</f>
        <v>764538.19</v>
      </c>
      <c r="K85" s="110">
        <f>K29+K41+K70+K83+K84</f>
        <v>9999983.2600000016</v>
      </c>
      <c r="L85" s="145"/>
      <c r="M85" s="155"/>
      <c r="N85" s="156"/>
      <c r="O85" s="147"/>
      <c r="P85" s="147"/>
      <c r="Q85" s="147"/>
      <c r="R85" s="147"/>
      <c r="S85" s="147"/>
      <c r="T85" s="147"/>
      <c r="U85" s="73"/>
    </row>
    <row r="86" spans="1:21" s="74" customFormat="1" ht="31.5" customHeight="1">
      <c r="A86" s="154" t="s">
        <v>162</v>
      </c>
      <c r="B86" s="73"/>
      <c r="C86" s="73"/>
      <c r="D86" s="73"/>
      <c r="E86" s="73"/>
      <c r="F86" s="64"/>
      <c r="G86" s="157"/>
      <c r="H86" s="157"/>
      <c r="I86" s="157"/>
      <c r="J86" s="157"/>
      <c r="K86" s="158">
        <f>K4+K5+K6+K7+K10+K11+K12+K17+K18+K19+K20+K23+K24+K25+K26+K30+K31+K32+K33+K34+K35+K38+K39+K40+K42+K43+K44+K45+K46+K47+K52+K53+K54+K55+K56+K57+K59+K58+K60+K64+K65+K66+K67+K68+K69+K71+K72+K73+K74+K75+K76+K81+K82+K84+K61</f>
        <v>9526603.2599999998</v>
      </c>
      <c r="L86" s="159"/>
      <c r="M86" s="155"/>
      <c r="N86" s="151"/>
      <c r="O86" s="151"/>
      <c r="P86" s="147"/>
      <c r="Q86" s="147"/>
      <c r="R86" s="147"/>
      <c r="S86" s="147"/>
      <c r="T86" s="147"/>
      <c r="U86" s="73"/>
    </row>
    <row r="87" spans="1:21" s="74" customFormat="1" ht="31.5" customHeight="1">
      <c r="A87" s="154" t="s">
        <v>163</v>
      </c>
      <c r="B87" s="73"/>
      <c r="C87" s="73"/>
      <c r="D87" s="73"/>
      <c r="E87" s="73"/>
      <c r="F87" s="64"/>
      <c r="G87" s="147">
        <f>G2+G3+G8+G9+G13+G14+G15+G16+G21+G22+G27+G28+G36+G37+G48+G49+G50+G51+G62+G63+G77+G78+G79+G80</f>
        <v>123140</v>
      </c>
      <c r="H87" s="147">
        <v>116680</v>
      </c>
      <c r="I87" s="147">
        <v>118380</v>
      </c>
      <c r="J87" s="147">
        <v>115180</v>
      </c>
      <c r="K87" s="110">
        <f>G87+H87+I87+J87</f>
        <v>473380</v>
      </c>
      <c r="L87" s="160"/>
      <c r="M87" s="161"/>
      <c r="N87" s="73"/>
      <c r="O87" s="73"/>
      <c r="P87" s="73"/>
      <c r="Q87" s="73"/>
      <c r="R87" s="73"/>
      <c r="S87" s="73"/>
      <c r="T87" s="73"/>
      <c r="U87" s="73"/>
    </row>
    <row r="88" spans="1:21" s="166" customFormat="1" ht="31.5" hidden="1" customHeight="1">
      <c r="A88" s="162"/>
      <c r="B88" s="163"/>
      <c r="C88" s="163"/>
      <c r="D88" s="73" t="s">
        <v>42</v>
      </c>
      <c r="E88" s="73"/>
      <c r="F88" s="64"/>
      <c r="G88" s="147">
        <f>G15+G16+G27+G28+G36+G37+G50+G51+G62+G63+G79+G80</f>
        <v>55740</v>
      </c>
      <c r="H88" s="147">
        <f>H15+H16+H27+H28+H36+H37+H50+H51+H62+H63+H79+H80</f>
        <v>56290</v>
      </c>
      <c r="I88" s="147">
        <f>I15+I16+I27+I28+I36+I37+I50+I51+I62+I63+I79+I80</f>
        <v>56490</v>
      </c>
      <c r="J88" s="147">
        <f>J15+J16+J27+J28+J36+J37+J50+J51+J62+J63+J79+J80</f>
        <v>56040</v>
      </c>
      <c r="K88" s="110">
        <f t="shared" ref="K88:K90" si="12">SUM(G88:J88)</f>
        <v>224560</v>
      </c>
      <c r="L88" s="164"/>
      <c r="M88" s="165"/>
      <c r="N88" s="163"/>
      <c r="O88" s="163"/>
      <c r="P88" s="163"/>
      <c r="Q88" s="163"/>
      <c r="R88" s="163"/>
      <c r="S88" s="163"/>
      <c r="T88" s="163"/>
      <c r="U88" s="163"/>
    </row>
    <row r="89" spans="1:21" s="166" customFormat="1" ht="31.5" hidden="1" customHeight="1">
      <c r="A89" s="162"/>
      <c r="B89" s="163"/>
      <c r="C89" s="163"/>
      <c r="D89" s="73" t="s">
        <v>14</v>
      </c>
      <c r="E89" s="73"/>
      <c r="F89" s="64"/>
      <c r="G89" s="147">
        <f>G2+G3+G13+G14+G21+G22+G48+G49+G77+G78</f>
        <v>66200</v>
      </c>
      <c r="H89" s="147">
        <f t="shared" ref="H89:J89" si="13">H2+H3+H13+H14+H21+H22+H48+H49+H77+H78</f>
        <v>57590</v>
      </c>
      <c r="I89" s="147">
        <f t="shared" si="13"/>
        <v>58190</v>
      </c>
      <c r="J89" s="147">
        <f t="shared" si="13"/>
        <v>56840</v>
      </c>
      <c r="K89" s="110">
        <f t="shared" si="12"/>
        <v>238820</v>
      </c>
      <c r="L89" s="164"/>
      <c r="M89" s="165"/>
      <c r="N89" s="163"/>
      <c r="O89" s="163"/>
      <c r="P89" s="163"/>
      <c r="Q89" s="163"/>
      <c r="R89" s="163"/>
      <c r="S89" s="163"/>
      <c r="T89" s="163"/>
      <c r="U89" s="163"/>
    </row>
    <row r="90" spans="1:21" s="166" customFormat="1" ht="31.5" hidden="1" customHeight="1">
      <c r="A90" s="162"/>
      <c r="B90" s="163"/>
      <c r="C90" s="163"/>
      <c r="D90" s="73" t="s">
        <v>31</v>
      </c>
      <c r="E90" s="73"/>
      <c r="F90" s="64"/>
      <c r="G90" s="147">
        <f>G8+G9</f>
        <v>1200</v>
      </c>
      <c r="H90" s="147">
        <f t="shared" ref="H90:J90" si="14">H8+H9</f>
        <v>2800</v>
      </c>
      <c r="I90" s="147">
        <f t="shared" si="14"/>
        <v>3700</v>
      </c>
      <c r="J90" s="147">
        <f t="shared" si="14"/>
        <v>2300</v>
      </c>
      <c r="K90" s="110">
        <f t="shared" si="12"/>
        <v>10000</v>
      </c>
      <c r="L90" s="164"/>
      <c r="M90" s="165"/>
      <c r="N90" s="163"/>
      <c r="O90" s="163"/>
      <c r="P90" s="163"/>
      <c r="Q90" s="163"/>
      <c r="R90" s="163"/>
      <c r="S90" s="163"/>
      <c r="T90" s="163"/>
      <c r="U90" s="163"/>
    </row>
    <row r="91" spans="1:21" s="166" customFormat="1" ht="31.5" customHeight="1">
      <c r="A91" s="162"/>
      <c r="B91" s="163"/>
      <c r="C91" s="163"/>
      <c r="D91" s="73"/>
      <c r="E91" s="64"/>
      <c r="F91" s="64"/>
      <c r="G91" s="147"/>
      <c r="H91" s="147"/>
      <c r="I91" s="147"/>
      <c r="J91" s="147"/>
      <c r="K91" s="147"/>
      <c r="L91" s="145"/>
      <c r="M91" s="167"/>
      <c r="N91" s="163"/>
      <c r="O91" s="163"/>
      <c r="P91" s="163"/>
      <c r="Q91" s="163"/>
      <c r="R91" s="163"/>
      <c r="S91" s="163"/>
      <c r="T91" s="163"/>
      <c r="U91" s="163"/>
    </row>
    <row r="92" spans="1:21" s="54" customFormat="1" ht="31.5" customHeight="1" thickBot="1">
      <c r="A92" s="168" t="s">
        <v>164</v>
      </c>
      <c r="B92" s="61"/>
      <c r="C92" s="61"/>
      <c r="D92" s="169"/>
      <c r="E92" s="61"/>
      <c r="F92" s="61"/>
      <c r="G92" s="170"/>
      <c r="H92" s="170"/>
      <c r="I92" s="170"/>
      <c r="J92" s="170"/>
      <c r="K92" s="171"/>
      <c r="L92" s="172"/>
      <c r="M92" s="173"/>
      <c r="N92" s="174"/>
      <c r="O92" s="174"/>
      <c r="P92" s="174"/>
      <c r="Q92" s="174"/>
      <c r="R92" s="174"/>
      <c r="S92" s="174"/>
      <c r="T92" s="174"/>
      <c r="U92" s="174"/>
    </row>
    <row r="93" spans="1:21" s="102" customFormat="1" ht="31.5" customHeight="1">
      <c r="A93" s="175"/>
      <c r="B93" s="175"/>
      <c r="C93" s="176"/>
      <c r="D93" s="175"/>
      <c r="E93" s="177"/>
      <c r="F93" s="198"/>
      <c r="G93" s="178"/>
      <c r="H93" s="178"/>
      <c r="I93" s="178"/>
      <c r="J93" s="179"/>
      <c r="K93" s="180"/>
      <c r="L93" s="181"/>
      <c r="M93" s="80"/>
      <c r="N93" s="80"/>
      <c r="O93" s="80"/>
      <c r="P93" s="86"/>
      <c r="Q93" s="86"/>
      <c r="R93" s="80"/>
      <c r="S93" s="80"/>
      <c r="T93" s="80"/>
      <c r="U93" s="80"/>
    </row>
    <row r="94" spans="1:21" s="102" customFormat="1" ht="31.5" customHeight="1">
      <c r="A94" s="80"/>
      <c r="B94" s="80"/>
      <c r="C94" s="182"/>
      <c r="D94" s="80"/>
      <c r="E94" s="83"/>
      <c r="F94" s="53"/>
      <c r="G94" s="183"/>
      <c r="H94" s="183"/>
      <c r="I94" s="183"/>
      <c r="J94" s="184"/>
      <c r="K94" s="185"/>
      <c r="L94" s="186"/>
      <c r="M94" s="86">
        <f>L94-K86</f>
        <v>-9526603.2599999998</v>
      </c>
      <c r="N94" s="80"/>
      <c r="O94" s="80"/>
      <c r="P94" s="80"/>
      <c r="Q94" s="80"/>
      <c r="R94" s="80"/>
      <c r="S94" s="80"/>
      <c r="T94" s="80"/>
      <c r="U94" s="80"/>
    </row>
    <row r="95" spans="1:21" s="102" customFormat="1" ht="31.5" customHeight="1">
      <c r="A95" s="80"/>
      <c r="B95" s="80"/>
      <c r="C95" s="182"/>
      <c r="D95" s="80"/>
      <c r="E95" s="83"/>
      <c r="F95" s="53"/>
      <c r="G95" s="183"/>
      <c r="H95" s="183"/>
      <c r="I95" s="183"/>
      <c r="J95" s="184"/>
      <c r="K95" s="185"/>
      <c r="L95" s="187"/>
      <c r="M95" s="86">
        <f>L94-K86</f>
        <v>-9526603.2599999998</v>
      </c>
      <c r="N95" s="80"/>
      <c r="O95" s="80"/>
      <c r="P95" s="80"/>
      <c r="Q95" s="80"/>
      <c r="R95" s="80"/>
      <c r="S95" s="80"/>
      <c r="T95" s="80"/>
      <c r="U95" s="80"/>
    </row>
    <row r="96" spans="1:21" s="102" customFormat="1" ht="31.5" customHeight="1">
      <c r="A96" s="80"/>
      <c r="B96" s="80"/>
      <c r="C96" s="182"/>
      <c r="D96" s="80"/>
      <c r="E96" s="83"/>
      <c r="F96" s="53"/>
      <c r="G96" s="183"/>
      <c r="H96" s="183"/>
      <c r="I96" s="183"/>
      <c r="J96" s="184"/>
      <c r="K96" s="185"/>
      <c r="L96" s="187"/>
      <c r="M96" s="80"/>
      <c r="N96" s="80"/>
      <c r="O96" s="80"/>
      <c r="P96" s="80"/>
      <c r="Q96" s="80"/>
      <c r="R96" s="80"/>
      <c r="S96" s="80"/>
      <c r="T96" s="80"/>
      <c r="U96" s="80"/>
    </row>
    <row r="97" spans="1:21" s="102" customFormat="1" ht="31.5" customHeight="1">
      <c r="A97" s="80"/>
      <c r="B97" s="80"/>
      <c r="C97" s="182"/>
      <c r="D97" s="80"/>
      <c r="E97" s="83"/>
      <c r="F97" s="53"/>
      <c r="G97" s="188"/>
      <c r="H97" s="183"/>
      <c r="I97" s="183"/>
      <c r="J97" s="189"/>
      <c r="K97" s="185"/>
      <c r="L97" s="187"/>
      <c r="M97" s="80"/>
      <c r="N97" s="80"/>
      <c r="O97" s="80"/>
      <c r="P97" s="80"/>
      <c r="Q97" s="80"/>
      <c r="R97" s="80"/>
      <c r="S97" s="80"/>
      <c r="T97" s="80"/>
      <c r="U97" s="80"/>
    </row>
    <row r="98" spans="1:21" s="102" customFormat="1" ht="31.5" customHeight="1">
      <c r="A98" s="80"/>
      <c r="B98" s="80"/>
      <c r="C98" s="182"/>
      <c r="D98" s="80"/>
      <c r="E98" s="83"/>
      <c r="F98" s="53"/>
      <c r="G98" s="183"/>
      <c r="H98" s="183"/>
      <c r="I98" s="190"/>
      <c r="J98" s="189"/>
      <c r="K98" s="185"/>
      <c r="L98" s="187"/>
      <c r="M98" s="80"/>
      <c r="N98" s="80"/>
      <c r="O98" s="80"/>
      <c r="P98" s="80"/>
      <c r="Q98" s="80"/>
      <c r="R98" s="80"/>
      <c r="S98" s="80"/>
      <c r="T98" s="80"/>
      <c r="U98" s="80"/>
    </row>
    <row r="99" spans="1:21" s="102" customFormat="1" ht="31.5" customHeight="1">
      <c r="A99" s="80"/>
      <c r="B99" s="80"/>
      <c r="C99" s="182"/>
      <c r="D99" s="80"/>
      <c r="E99" s="83"/>
      <c r="F99" s="53"/>
      <c r="G99" s="183"/>
      <c r="H99" s="183"/>
      <c r="I99" s="183"/>
      <c r="J99" s="189"/>
      <c r="K99" s="185"/>
      <c r="L99" s="187"/>
      <c r="M99" s="80"/>
      <c r="N99" s="80"/>
      <c r="O99" s="80"/>
      <c r="P99" s="80"/>
      <c r="Q99" s="80"/>
      <c r="R99" s="80"/>
      <c r="S99" s="80"/>
      <c r="T99" s="80"/>
      <c r="U99" s="80"/>
    </row>
    <row r="100" spans="1:21" s="102" customFormat="1" ht="31.5" customHeight="1">
      <c r="A100" s="80"/>
      <c r="B100" s="80"/>
      <c r="C100" s="182"/>
      <c r="D100" s="80"/>
      <c r="E100" s="83"/>
      <c r="F100" s="53"/>
      <c r="G100" s="183"/>
      <c r="H100" s="183"/>
      <c r="I100" s="183"/>
      <c r="J100" s="184"/>
      <c r="K100" s="185"/>
      <c r="L100" s="187"/>
      <c r="M100" s="80"/>
      <c r="N100" s="80"/>
      <c r="O100" s="80"/>
      <c r="P100" s="80"/>
      <c r="Q100" s="80"/>
      <c r="R100" s="80"/>
      <c r="S100" s="80"/>
      <c r="T100" s="80"/>
      <c r="U100" s="80"/>
    </row>
    <row r="101" spans="1:21" s="102" customFormat="1" ht="31.5" customHeight="1">
      <c r="A101" s="80"/>
      <c r="B101" s="80"/>
      <c r="C101" s="182"/>
      <c r="D101" s="80"/>
      <c r="E101" s="83"/>
      <c r="F101" s="53"/>
      <c r="G101" s="183"/>
      <c r="H101" s="183"/>
      <c r="I101" s="183"/>
      <c r="J101" s="184"/>
      <c r="K101" s="185"/>
      <c r="L101" s="187"/>
      <c r="M101" s="80"/>
      <c r="N101" s="80"/>
      <c r="O101" s="80"/>
      <c r="P101" s="80"/>
      <c r="Q101" s="80"/>
      <c r="R101" s="80"/>
      <c r="S101" s="80"/>
      <c r="T101" s="80"/>
      <c r="U101" s="80"/>
    </row>
    <row r="102" spans="1:21" s="102" customFormat="1" ht="31.5" customHeight="1">
      <c r="A102" s="80"/>
      <c r="B102" s="80"/>
      <c r="C102" s="182"/>
      <c r="D102" s="80"/>
      <c r="E102" s="83"/>
      <c r="F102" s="53"/>
      <c r="G102" s="183"/>
      <c r="H102" s="183"/>
      <c r="I102" s="183"/>
      <c r="J102" s="184"/>
      <c r="K102" s="185"/>
      <c r="L102" s="187"/>
      <c r="M102" s="80"/>
      <c r="N102" s="80"/>
      <c r="O102" s="80"/>
      <c r="P102" s="80"/>
      <c r="Q102" s="80"/>
      <c r="R102" s="80"/>
      <c r="S102" s="80"/>
      <c r="T102" s="80"/>
      <c r="U102" s="80"/>
    </row>
    <row r="103" spans="1:21" s="102" customFormat="1" ht="31.5" customHeight="1">
      <c r="A103" s="80"/>
      <c r="B103" s="80"/>
      <c r="C103" s="182"/>
      <c r="D103" s="80"/>
      <c r="E103" s="83"/>
      <c r="F103" s="53"/>
      <c r="G103" s="183"/>
      <c r="H103" s="183"/>
      <c r="I103" s="183"/>
      <c r="J103" s="184"/>
      <c r="K103" s="185"/>
      <c r="L103" s="187"/>
      <c r="M103" s="80"/>
      <c r="N103" s="80"/>
      <c r="O103" s="80"/>
      <c r="P103" s="80"/>
      <c r="Q103" s="80"/>
      <c r="R103" s="80"/>
      <c r="S103" s="80"/>
      <c r="T103" s="80"/>
      <c r="U103" s="80"/>
    </row>
    <row r="104" spans="1:21" s="102" customFormat="1" ht="31.5" customHeight="1">
      <c r="A104" s="80"/>
      <c r="B104" s="80"/>
      <c r="C104" s="182"/>
      <c r="D104" s="80"/>
      <c r="E104" s="83"/>
      <c r="F104" s="53"/>
      <c r="G104" s="183"/>
      <c r="H104" s="183"/>
      <c r="I104" s="183"/>
      <c r="J104" s="184"/>
      <c r="K104" s="185"/>
      <c r="L104" s="187"/>
      <c r="M104" s="80"/>
      <c r="N104" s="80"/>
      <c r="O104" s="80"/>
      <c r="P104" s="80"/>
      <c r="Q104" s="80"/>
      <c r="R104" s="80"/>
      <c r="S104" s="80"/>
      <c r="T104" s="80"/>
      <c r="U104" s="80"/>
    </row>
    <row r="105" spans="1:21" s="102" customFormat="1" ht="31.5" customHeight="1">
      <c r="A105" s="80"/>
      <c r="B105" s="80"/>
      <c r="C105" s="182"/>
      <c r="D105" s="80"/>
      <c r="E105" s="83"/>
      <c r="F105" s="53"/>
      <c r="G105" s="183"/>
      <c r="H105" s="183"/>
      <c r="I105" s="183"/>
      <c r="J105" s="184"/>
      <c r="K105" s="185"/>
      <c r="L105" s="187"/>
      <c r="M105" s="80"/>
      <c r="N105" s="80"/>
      <c r="O105" s="80"/>
      <c r="P105" s="80"/>
      <c r="Q105" s="80"/>
      <c r="R105" s="80"/>
      <c r="S105" s="80"/>
      <c r="T105" s="80"/>
      <c r="U105" s="80"/>
    </row>
    <row r="106" spans="1:21" s="102" customFormat="1" ht="31.5" customHeight="1">
      <c r="A106" s="80"/>
      <c r="B106" s="80"/>
      <c r="C106" s="182"/>
      <c r="D106" s="80"/>
      <c r="E106" s="83"/>
      <c r="F106" s="53"/>
      <c r="G106" s="183"/>
      <c r="H106" s="183"/>
      <c r="I106" s="183"/>
      <c r="J106" s="184"/>
      <c r="K106" s="191"/>
      <c r="L106" s="187"/>
      <c r="M106" s="80"/>
      <c r="N106" s="80"/>
      <c r="O106" s="80"/>
      <c r="P106" s="80"/>
      <c r="Q106" s="80"/>
      <c r="R106" s="80"/>
      <c r="S106" s="80"/>
      <c r="T106" s="80"/>
      <c r="U106" s="80"/>
    </row>
    <row r="107" spans="1:21" s="102" customFormat="1" ht="31.5" customHeight="1">
      <c r="A107" s="80"/>
      <c r="B107" s="80"/>
      <c r="C107" s="182"/>
      <c r="D107" s="80"/>
      <c r="E107" s="83"/>
      <c r="F107" s="53"/>
      <c r="G107" s="183"/>
      <c r="H107" s="183"/>
      <c r="I107" s="183"/>
      <c r="J107" s="184"/>
      <c r="K107" s="192"/>
      <c r="L107" s="187"/>
      <c r="M107" s="80"/>
      <c r="N107" s="80"/>
      <c r="O107" s="80"/>
      <c r="P107" s="80"/>
      <c r="Q107" s="80"/>
      <c r="R107" s="80"/>
      <c r="S107" s="80"/>
      <c r="T107" s="80"/>
      <c r="U107" s="80"/>
    </row>
    <row r="108" spans="1:21" s="102" customFormat="1" ht="31.5" customHeight="1">
      <c r="A108" s="80"/>
      <c r="B108" s="80"/>
      <c r="C108" s="182"/>
      <c r="D108" s="80"/>
      <c r="E108" s="83"/>
      <c r="F108" s="53"/>
      <c r="G108" s="183"/>
      <c r="H108" s="183"/>
      <c r="I108" s="183"/>
      <c r="J108" s="184"/>
      <c r="K108" s="185"/>
      <c r="L108" s="187"/>
      <c r="M108" s="80"/>
      <c r="N108" s="80"/>
      <c r="O108" s="80"/>
      <c r="P108" s="80"/>
      <c r="Q108" s="80"/>
      <c r="R108" s="80"/>
      <c r="S108" s="80"/>
      <c r="T108" s="80"/>
      <c r="U108" s="80"/>
    </row>
    <row r="109" spans="1:21" s="102" customFormat="1" ht="31.5" customHeight="1">
      <c r="A109" s="80"/>
      <c r="B109" s="80"/>
      <c r="C109" s="182"/>
      <c r="D109" s="80"/>
      <c r="E109" s="83"/>
      <c r="F109" s="53"/>
      <c r="G109" s="183"/>
      <c r="H109" s="183"/>
      <c r="I109" s="183"/>
      <c r="J109" s="184"/>
      <c r="K109" s="185"/>
      <c r="L109" s="187"/>
      <c r="M109" s="80"/>
      <c r="N109" s="80"/>
      <c r="O109" s="80"/>
      <c r="P109" s="80"/>
      <c r="Q109" s="80"/>
      <c r="R109" s="80"/>
      <c r="S109" s="80"/>
      <c r="T109" s="80"/>
      <c r="U109" s="80"/>
    </row>
    <row r="110" spans="1:21" s="102" customFormat="1" ht="31.5" customHeight="1">
      <c r="A110" s="80"/>
      <c r="B110" s="80"/>
      <c r="C110" s="182"/>
      <c r="D110" s="80"/>
      <c r="E110" s="83"/>
      <c r="F110" s="53"/>
      <c r="G110" s="183"/>
      <c r="H110" s="183"/>
      <c r="I110" s="183"/>
      <c r="J110" s="184"/>
      <c r="K110" s="185"/>
      <c r="L110" s="187"/>
      <c r="M110" s="80"/>
      <c r="N110" s="80"/>
      <c r="O110" s="80"/>
      <c r="P110" s="80"/>
      <c r="Q110" s="80"/>
      <c r="R110" s="80"/>
      <c r="S110" s="80"/>
      <c r="T110" s="80"/>
      <c r="U110" s="80"/>
    </row>
    <row r="111" spans="1:21" s="102" customFormat="1" ht="31.5" customHeight="1">
      <c r="D111" s="80"/>
      <c r="E111" s="55"/>
      <c r="F111" s="55"/>
      <c r="G111" s="140"/>
      <c r="H111" s="140"/>
      <c r="I111" s="140"/>
      <c r="J111" s="140"/>
      <c r="K111" s="185"/>
      <c r="L111" s="187"/>
      <c r="M111" s="80"/>
      <c r="N111" s="80"/>
      <c r="O111" s="80"/>
      <c r="P111" s="80"/>
      <c r="Q111" s="80"/>
      <c r="R111" s="80"/>
      <c r="S111" s="80"/>
      <c r="T111" s="80"/>
      <c r="U111" s="80"/>
    </row>
    <row r="112" spans="1:21" s="102" customFormat="1" ht="31.5" customHeight="1">
      <c r="D112" s="80"/>
      <c r="E112" s="55"/>
      <c r="F112" s="55"/>
      <c r="G112" s="140"/>
      <c r="H112" s="140"/>
      <c r="I112" s="140"/>
      <c r="J112" s="140"/>
      <c r="K112" s="185"/>
      <c r="L112" s="187"/>
      <c r="M112" s="80"/>
      <c r="N112" s="80"/>
      <c r="O112" s="80"/>
      <c r="P112" s="80"/>
      <c r="Q112" s="80"/>
      <c r="R112" s="80"/>
      <c r="S112" s="80"/>
      <c r="T112" s="80"/>
      <c r="U112" s="80"/>
    </row>
    <row r="113" spans="4:21" s="102" customFormat="1" ht="31.5" customHeight="1">
      <c r="D113" s="80"/>
      <c r="E113" s="55"/>
      <c r="F113" s="55"/>
      <c r="G113" s="140"/>
      <c r="H113" s="140"/>
      <c r="I113" s="140"/>
      <c r="J113" s="140"/>
      <c r="K113" s="185"/>
      <c r="L113" s="187"/>
      <c r="M113" s="80"/>
      <c r="N113" s="80"/>
      <c r="O113" s="80"/>
      <c r="P113" s="80"/>
      <c r="Q113" s="80"/>
      <c r="R113" s="80"/>
      <c r="S113" s="80"/>
      <c r="T113" s="80"/>
      <c r="U113" s="80"/>
    </row>
    <row r="114" spans="4:21" s="102" customFormat="1" ht="31.5" customHeight="1">
      <c r="D114" s="80"/>
      <c r="E114" s="55"/>
      <c r="F114" s="55"/>
      <c r="G114" s="140"/>
      <c r="H114" s="140"/>
      <c r="I114" s="140"/>
      <c r="J114" s="140"/>
      <c r="K114" s="185"/>
      <c r="L114" s="187"/>
      <c r="M114" s="80"/>
      <c r="N114" s="80"/>
      <c r="O114" s="80"/>
      <c r="P114" s="80"/>
      <c r="Q114" s="80"/>
      <c r="R114" s="80"/>
      <c r="S114" s="80"/>
      <c r="T114" s="80"/>
      <c r="U114" s="80"/>
    </row>
    <row r="115" spans="4:21" s="102" customFormat="1" ht="31.5" customHeight="1">
      <c r="D115" s="80"/>
      <c r="E115" s="55"/>
      <c r="F115" s="55"/>
      <c r="G115" s="140"/>
      <c r="H115" s="140"/>
      <c r="I115" s="140"/>
      <c r="J115" s="140"/>
      <c r="K115" s="185"/>
      <c r="L115" s="187"/>
      <c r="M115" s="80"/>
      <c r="N115" s="80"/>
      <c r="O115" s="80"/>
      <c r="P115" s="80"/>
      <c r="Q115" s="80"/>
      <c r="R115" s="80"/>
      <c r="S115" s="80"/>
      <c r="T115" s="80"/>
      <c r="U115" s="80"/>
    </row>
    <row r="116" spans="4:21" s="102" customFormat="1" ht="31.5" customHeight="1">
      <c r="D116" s="80"/>
      <c r="E116" s="55"/>
      <c r="F116" s="55"/>
      <c r="G116" s="140"/>
      <c r="H116" s="140"/>
      <c r="I116" s="140"/>
      <c r="J116" s="140"/>
      <c r="K116" s="185"/>
      <c r="L116" s="187"/>
      <c r="M116" s="80"/>
      <c r="N116" s="80"/>
      <c r="O116" s="80"/>
      <c r="P116" s="80"/>
      <c r="Q116" s="80"/>
      <c r="R116" s="80"/>
      <c r="S116" s="80"/>
      <c r="T116" s="80"/>
      <c r="U116" s="80"/>
    </row>
    <row r="117" spans="4:21" s="102" customFormat="1" ht="31.5" customHeight="1">
      <c r="D117" s="80"/>
      <c r="E117" s="55"/>
      <c r="F117" s="55"/>
      <c r="G117" s="140"/>
      <c r="H117" s="140"/>
      <c r="I117" s="140"/>
      <c r="J117" s="140"/>
      <c r="K117" s="185"/>
      <c r="L117" s="187"/>
      <c r="M117" s="80"/>
      <c r="N117" s="80"/>
      <c r="O117" s="80"/>
      <c r="P117" s="80"/>
      <c r="Q117" s="80"/>
      <c r="R117" s="80"/>
      <c r="S117" s="80"/>
      <c r="T117" s="80"/>
      <c r="U117" s="80"/>
    </row>
    <row r="118" spans="4:21" s="102" customFormat="1" ht="31.5" customHeight="1">
      <c r="D118" s="80"/>
      <c r="E118" s="55"/>
      <c r="F118" s="55"/>
      <c r="G118" s="140"/>
      <c r="H118" s="140"/>
      <c r="I118" s="140"/>
      <c r="J118" s="140"/>
      <c r="K118" s="185"/>
      <c r="L118" s="187"/>
      <c r="M118" s="80"/>
      <c r="N118" s="80"/>
      <c r="O118" s="80"/>
      <c r="P118" s="80"/>
      <c r="Q118" s="80"/>
      <c r="R118" s="80"/>
      <c r="S118" s="80"/>
      <c r="T118" s="80"/>
      <c r="U118" s="80"/>
    </row>
    <row r="119" spans="4:21" s="102" customFormat="1" ht="31.5" customHeight="1">
      <c r="D119" s="80"/>
      <c r="E119" s="55"/>
      <c r="F119" s="55"/>
      <c r="G119" s="140"/>
      <c r="H119" s="140"/>
      <c r="I119" s="140"/>
      <c r="J119" s="140"/>
      <c r="K119" s="185"/>
      <c r="L119" s="187"/>
      <c r="M119" s="80"/>
      <c r="N119" s="80"/>
      <c r="O119" s="80"/>
      <c r="P119" s="80"/>
      <c r="Q119" s="80"/>
      <c r="R119" s="80"/>
      <c r="S119" s="80"/>
      <c r="T119" s="80"/>
      <c r="U119" s="80"/>
    </row>
    <row r="120" spans="4:21" s="102" customFormat="1" ht="31.5" customHeight="1">
      <c r="D120" s="80"/>
      <c r="E120" s="55"/>
      <c r="F120" s="55"/>
      <c r="G120" s="140"/>
      <c r="H120" s="140"/>
      <c r="I120" s="140"/>
      <c r="J120" s="140"/>
      <c r="K120" s="185"/>
      <c r="L120" s="187"/>
      <c r="M120" s="80"/>
      <c r="N120" s="80"/>
      <c r="O120" s="80"/>
      <c r="P120" s="80"/>
      <c r="Q120" s="80"/>
      <c r="R120" s="80"/>
      <c r="S120" s="80"/>
      <c r="T120" s="80"/>
      <c r="U120" s="80"/>
    </row>
    <row r="121" spans="4:21" s="102" customFormat="1" ht="31.5" customHeight="1">
      <c r="D121" s="80"/>
      <c r="E121" s="55"/>
      <c r="F121" s="55"/>
      <c r="G121" s="140"/>
      <c r="H121" s="140"/>
      <c r="I121" s="140"/>
      <c r="J121" s="140"/>
      <c r="K121" s="185"/>
      <c r="L121" s="187"/>
      <c r="M121" s="80"/>
      <c r="N121" s="80"/>
      <c r="O121" s="80"/>
      <c r="P121" s="80"/>
      <c r="Q121" s="80"/>
      <c r="R121" s="80"/>
      <c r="S121" s="80"/>
      <c r="T121" s="80"/>
      <c r="U121" s="80"/>
    </row>
    <row r="122" spans="4:21" s="102" customFormat="1" ht="31.5" customHeight="1">
      <c r="D122" s="80"/>
      <c r="E122" s="55"/>
      <c r="F122" s="55"/>
      <c r="G122" s="140"/>
      <c r="H122" s="140"/>
      <c r="I122" s="140"/>
      <c r="J122" s="140"/>
      <c r="K122" s="185"/>
      <c r="L122" s="187"/>
      <c r="M122" s="80"/>
      <c r="N122" s="80"/>
      <c r="O122" s="80"/>
      <c r="P122" s="80"/>
      <c r="Q122" s="80"/>
      <c r="R122" s="80"/>
      <c r="S122" s="80"/>
      <c r="T122" s="80"/>
      <c r="U122" s="80"/>
    </row>
    <row r="123" spans="4:21" s="102" customFormat="1" ht="31.5" customHeight="1">
      <c r="D123" s="80"/>
      <c r="E123" s="55"/>
      <c r="F123" s="55"/>
      <c r="G123" s="140"/>
      <c r="H123" s="140"/>
      <c r="I123" s="140"/>
      <c r="J123" s="140"/>
      <c r="K123" s="185"/>
      <c r="L123" s="187"/>
      <c r="M123" s="80"/>
      <c r="N123" s="80"/>
      <c r="O123" s="80"/>
      <c r="P123" s="80"/>
      <c r="Q123" s="80"/>
      <c r="R123" s="80"/>
      <c r="S123" s="80"/>
      <c r="T123" s="80"/>
      <c r="U123" s="80"/>
    </row>
    <row r="124" spans="4:21" s="102" customFormat="1" ht="31.5" customHeight="1">
      <c r="D124" s="80"/>
      <c r="E124" s="55"/>
      <c r="F124" s="55"/>
      <c r="G124" s="140"/>
      <c r="H124" s="140"/>
      <c r="I124" s="140"/>
      <c r="J124" s="140"/>
      <c r="K124" s="185"/>
      <c r="L124" s="187"/>
      <c r="M124" s="80"/>
      <c r="N124" s="80"/>
      <c r="O124" s="80"/>
      <c r="P124" s="80"/>
      <c r="Q124" s="80"/>
      <c r="R124" s="80"/>
      <c r="S124" s="80"/>
      <c r="T124" s="80"/>
      <c r="U124" s="80"/>
    </row>
    <row r="125" spans="4:21" s="102" customFormat="1" ht="31.5" customHeight="1">
      <c r="D125" s="80"/>
      <c r="E125" s="55"/>
      <c r="F125" s="55"/>
      <c r="G125" s="140"/>
      <c r="H125" s="140"/>
      <c r="I125" s="140"/>
      <c r="J125" s="140"/>
      <c r="K125" s="185"/>
      <c r="L125" s="187"/>
      <c r="M125" s="80"/>
      <c r="N125" s="80"/>
      <c r="O125" s="80"/>
      <c r="P125" s="80"/>
      <c r="Q125" s="80"/>
      <c r="R125" s="80"/>
      <c r="S125" s="80"/>
      <c r="T125" s="80"/>
      <c r="U125" s="80"/>
    </row>
    <row r="126" spans="4:21" s="102" customFormat="1" ht="31.5" customHeight="1">
      <c r="D126" s="80"/>
      <c r="E126" s="55"/>
      <c r="F126" s="55"/>
      <c r="G126" s="140"/>
      <c r="H126" s="140"/>
      <c r="I126" s="140"/>
      <c r="J126" s="140"/>
      <c r="K126" s="185"/>
      <c r="L126" s="187"/>
      <c r="M126" s="80"/>
      <c r="N126" s="80"/>
      <c r="O126" s="80"/>
      <c r="P126" s="80"/>
      <c r="Q126" s="80"/>
      <c r="R126" s="80"/>
      <c r="S126" s="80"/>
      <c r="T126" s="80"/>
      <c r="U126" s="80"/>
    </row>
    <row r="127" spans="4:21" s="102" customFormat="1" ht="31.5" customHeight="1">
      <c r="D127" s="80"/>
      <c r="E127" s="55"/>
      <c r="F127" s="55"/>
      <c r="G127" s="140"/>
      <c r="H127" s="140"/>
      <c r="I127" s="140"/>
      <c r="J127" s="140"/>
      <c r="K127" s="185"/>
      <c r="L127" s="187"/>
      <c r="M127" s="80"/>
      <c r="N127" s="80"/>
      <c r="O127" s="80"/>
      <c r="P127" s="80"/>
      <c r="Q127" s="80"/>
      <c r="R127" s="80"/>
      <c r="S127" s="80"/>
      <c r="T127" s="80"/>
      <c r="U127" s="80"/>
    </row>
    <row r="128" spans="4:21" s="102" customFormat="1" ht="31.5" customHeight="1">
      <c r="D128" s="80"/>
      <c r="E128" s="55"/>
      <c r="F128" s="55"/>
      <c r="G128" s="140"/>
      <c r="H128" s="140"/>
      <c r="I128" s="140"/>
      <c r="J128" s="140"/>
      <c r="K128" s="185"/>
      <c r="L128" s="187"/>
      <c r="M128" s="80"/>
      <c r="N128" s="80"/>
      <c r="O128" s="80"/>
      <c r="P128" s="80"/>
      <c r="Q128" s="80"/>
      <c r="R128" s="80"/>
      <c r="S128" s="80"/>
      <c r="T128" s="80"/>
      <c r="U128" s="80"/>
    </row>
    <row r="129" spans="4:21" s="102" customFormat="1" ht="31.5" customHeight="1">
      <c r="D129" s="80"/>
      <c r="E129" s="55"/>
      <c r="F129" s="55"/>
      <c r="G129" s="140"/>
      <c r="H129" s="140"/>
      <c r="I129" s="140"/>
      <c r="J129" s="140"/>
      <c r="K129" s="185"/>
      <c r="L129" s="187"/>
      <c r="M129" s="80"/>
      <c r="N129" s="80"/>
      <c r="O129" s="80"/>
      <c r="P129" s="80"/>
      <c r="Q129" s="80"/>
      <c r="R129" s="80"/>
      <c r="S129" s="80"/>
      <c r="T129" s="80"/>
      <c r="U129" s="80"/>
    </row>
    <row r="130" spans="4:21" s="102" customFormat="1" ht="31.5" customHeight="1">
      <c r="D130" s="80"/>
      <c r="E130" s="55"/>
      <c r="F130" s="55"/>
      <c r="G130" s="140"/>
      <c r="H130" s="140"/>
      <c r="I130" s="140"/>
      <c r="J130" s="140"/>
      <c r="K130" s="185"/>
      <c r="L130" s="187"/>
      <c r="M130" s="80"/>
      <c r="N130" s="80"/>
      <c r="O130" s="80"/>
      <c r="P130" s="80"/>
      <c r="Q130" s="80"/>
      <c r="R130" s="80"/>
      <c r="S130" s="80"/>
      <c r="T130" s="80"/>
      <c r="U130" s="80"/>
    </row>
  </sheetData>
  <autoFilter ref="A1:U90" xr:uid="{8B784D75-EE81-443E-B646-B5C590E73449}">
    <filterColumn colId="3">
      <filters blank="1">
        <filter val="GCF"/>
      </filters>
    </filterColumn>
  </autoFilter>
  <mergeCells count="60">
    <mergeCell ref="F77:F78"/>
    <mergeCell ref="F79:F80"/>
    <mergeCell ref="F13:F14"/>
    <mergeCell ref="F15:F16"/>
    <mergeCell ref="D50:D51"/>
    <mergeCell ref="F48:F49"/>
    <mergeCell ref="F50:F51"/>
    <mergeCell ref="F36:F37"/>
    <mergeCell ref="F38:F39"/>
    <mergeCell ref="F67:F69"/>
    <mergeCell ref="F24:F25"/>
    <mergeCell ref="D42:D43"/>
    <mergeCell ref="C30:C35"/>
    <mergeCell ref="C26:C28"/>
    <mergeCell ref="C36:C37"/>
    <mergeCell ref="C38:C40"/>
    <mergeCell ref="D2:D3"/>
    <mergeCell ref="D8:D9"/>
    <mergeCell ref="D6:D7"/>
    <mergeCell ref="D38:D40"/>
    <mergeCell ref="D17:D20"/>
    <mergeCell ref="D21:D22"/>
    <mergeCell ref="D27:D28"/>
    <mergeCell ref="D30:D35"/>
    <mergeCell ref="D36:D37"/>
    <mergeCell ref="D13:D14"/>
    <mergeCell ref="D15:D16"/>
    <mergeCell ref="A2:A28"/>
    <mergeCell ref="B26:B28"/>
    <mergeCell ref="C12:C16"/>
    <mergeCell ref="B2:B5"/>
    <mergeCell ref="B6:B22"/>
    <mergeCell ref="C17:C22"/>
    <mergeCell ref="C6:C11"/>
    <mergeCell ref="C2:C3"/>
    <mergeCell ref="B30:B35"/>
    <mergeCell ref="A71:A82"/>
    <mergeCell ref="A42:A64"/>
    <mergeCell ref="A30:A40"/>
    <mergeCell ref="B38:B40"/>
    <mergeCell ref="B71:B76"/>
    <mergeCell ref="B36:B37"/>
    <mergeCell ref="B54:B63"/>
    <mergeCell ref="B77:B82"/>
    <mergeCell ref="D81:D82"/>
    <mergeCell ref="D74:D76"/>
    <mergeCell ref="D79:D80"/>
    <mergeCell ref="D44:D47"/>
    <mergeCell ref="D54:D61"/>
    <mergeCell ref="D71:D73"/>
    <mergeCell ref="D48:D49"/>
    <mergeCell ref="D64:D65"/>
    <mergeCell ref="D62:D63"/>
    <mergeCell ref="D77:D78"/>
    <mergeCell ref="C71:C73"/>
    <mergeCell ref="C44:C49"/>
    <mergeCell ref="C42:C43"/>
    <mergeCell ref="C74:C76"/>
    <mergeCell ref="C77:C82"/>
    <mergeCell ref="C54:C63"/>
  </mergeCells>
  <pageMargins left="0.25" right="0.25" top="0.75" bottom="0.75" header="0.3" footer="0.3"/>
  <pageSetup paperSize="9" scale="46" fitToHeight="0" orientation="landscape" r:id="rId1"/>
  <headerFooter>
    <oddHeader>&amp;CDetailed budget breakdown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08"/>
  <sheetViews>
    <sheetView zoomScale="60" zoomScaleNormal="60" workbookViewId="0">
      <selection activeCell="E93" sqref="E93"/>
    </sheetView>
  </sheetViews>
  <sheetFormatPr defaultColWidth="8.7109375" defaultRowHeight="14.45"/>
  <cols>
    <col min="1" max="1" width="8.7109375" style="15" customWidth="1"/>
    <col min="2" max="2" width="121.85546875" style="2" customWidth="1"/>
    <col min="3" max="3" width="8.7109375" style="15"/>
    <col min="4" max="4" width="17.5703125" style="15" customWidth="1"/>
    <col min="5" max="5" width="8.7109375" style="15"/>
    <col min="6" max="6" width="13.5703125" style="6" customWidth="1"/>
    <col min="7" max="7" width="16.28515625" style="32" customWidth="1"/>
    <col min="8" max="8" width="12.85546875" style="37" customWidth="1"/>
    <col min="9" max="9" width="10.42578125" style="32" bestFit="1" customWidth="1"/>
    <col min="10" max="16384" width="8.7109375" style="15"/>
  </cols>
  <sheetData>
    <row r="1" spans="1:12" s="14" customFormat="1">
      <c r="A1" s="13" t="s">
        <v>165</v>
      </c>
      <c r="B1" s="1"/>
      <c r="C1" s="13" t="s">
        <v>166</v>
      </c>
      <c r="D1" s="13" t="s">
        <v>167</v>
      </c>
      <c r="E1" s="28" t="s">
        <v>168</v>
      </c>
      <c r="F1" s="13" t="s">
        <v>169</v>
      </c>
      <c r="G1" s="31"/>
      <c r="H1" s="35"/>
      <c r="I1" s="31"/>
    </row>
    <row r="2" spans="1:12" ht="46.5" customHeight="1">
      <c r="A2" s="212" t="s">
        <v>16</v>
      </c>
      <c r="B2" s="211" t="s">
        <v>170</v>
      </c>
      <c r="C2" s="6" t="s">
        <v>171</v>
      </c>
      <c r="D2" s="21">
        <v>2094.1666666000001</v>
      </c>
      <c r="E2" s="29">
        <f>6*4</f>
        <v>24</v>
      </c>
      <c r="F2" s="6">
        <f>D2*E2</f>
        <v>50259.999998400002</v>
      </c>
      <c r="H2" s="49"/>
    </row>
    <row r="3" spans="1:12" ht="29.1">
      <c r="A3" s="212" t="s">
        <v>18</v>
      </c>
      <c r="B3" s="211" t="s">
        <v>172</v>
      </c>
      <c r="C3" s="6" t="s">
        <v>173</v>
      </c>
      <c r="D3" s="21">
        <v>4000</v>
      </c>
      <c r="E3" s="29">
        <v>30</v>
      </c>
      <c r="F3" s="6">
        <f>D3*E3</f>
        <v>120000</v>
      </c>
      <c r="H3" s="49"/>
    </row>
    <row r="4" spans="1:12" s="9" customFormat="1" ht="29.1">
      <c r="A4" s="211" t="s">
        <v>22</v>
      </c>
      <c r="B4" s="211" t="s">
        <v>174</v>
      </c>
      <c r="C4" s="8" t="s">
        <v>173</v>
      </c>
      <c r="D4" s="21">
        <v>37050</v>
      </c>
      <c r="E4" s="39">
        <v>1</v>
      </c>
      <c r="F4" s="6">
        <f t="shared" ref="F4:F9" si="0">D4*E4</f>
        <v>37050</v>
      </c>
      <c r="G4" s="32"/>
      <c r="H4" s="49"/>
      <c r="I4" s="33"/>
    </row>
    <row r="5" spans="1:12" s="5" customFormat="1" ht="37.5" customHeight="1">
      <c r="A5" s="11" t="s">
        <v>24</v>
      </c>
      <c r="B5" s="12" t="s">
        <v>175</v>
      </c>
      <c r="C5" s="3" t="s">
        <v>173</v>
      </c>
      <c r="D5" s="21">
        <v>142000</v>
      </c>
      <c r="E5" s="10">
        <v>1</v>
      </c>
      <c r="F5" s="6">
        <f t="shared" si="0"/>
        <v>142000</v>
      </c>
      <c r="G5" s="32"/>
      <c r="H5" s="49"/>
      <c r="I5" s="34"/>
      <c r="L5" s="4"/>
    </row>
    <row r="6" spans="1:12" ht="29.1">
      <c r="A6" s="212" t="s">
        <v>28</v>
      </c>
      <c r="B6" s="211" t="s">
        <v>176</v>
      </c>
      <c r="C6" s="6" t="s">
        <v>173</v>
      </c>
      <c r="D6" s="21">
        <v>180000</v>
      </c>
      <c r="E6" s="29">
        <v>1</v>
      </c>
      <c r="F6" s="6">
        <f t="shared" si="0"/>
        <v>180000</v>
      </c>
      <c r="H6" s="49"/>
    </row>
    <row r="7" spans="1:12">
      <c r="A7" s="212" t="s">
        <v>30</v>
      </c>
      <c r="B7" s="211" t="s">
        <v>177</v>
      </c>
      <c r="C7" s="6" t="s">
        <v>171</v>
      </c>
      <c r="D7" s="21">
        <v>10000</v>
      </c>
      <c r="E7" s="29">
        <v>2</v>
      </c>
      <c r="F7" s="6">
        <f t="shared" si="0"/>
        <v>20000</v>
      </c>
      <c r="H7" s="49"/>
    </row>
    <row r="8" spans="1:12">
      <c r="A8" s="212" t="s">
        <v>33</v>
      </c>
      <c r="B8" s="211" t="s">
        <v>178</v>
      </c>
      <c r="C8" s="6" t="s">
        <v>173</v>
      </c>
      <c r="D8" s="21">
        <f>150*2</f>
        <v>300</v>
      </c>
      <c r="E8" s="40">
        <v>26.666666666659999</v>
      </c>
      <c r="F8" s="6">
        <f t="shared" si="0"/>
        <v>7999.999999998</v>
      </c>
      <c r="H8" s="49"/>
    </row>
    <row r="9" spans="1:12" ht="41.25" customHeight="1">
      <c r="A9" s="212" t="s">
        <v>34</v>
      </c>
      <c r="B9" s="211" t="s">
        <v>179</v>
      </c>
      <c r="C9" s="6" t="s">
        <v>171</v>
      </c>
      <c r="D9" s="21">
        <v>2000</v>
      </c>
      <c r="E9" s="29">
        <v>1</v>
      </c>
      <c r="F9" s="6">
        <f t="shared" si="0"/>
        <v>2000</v>
      </c>
      <c r="H9" s="49"/>
    </row>
    <row r="10" spans="1:12" ht="47.1" customHeight="1">
      <c r="A10" s="249" t="s">
        <v>35</v>
      </c>
      <c r="B10" s="211" t="s">
        <v>180</v>
      </c>
      <c r="C10" s="239" t="s">
        <v>173</v>
      </c>
      <c r="D10" s="242">
        <v>36041</v>
      </c>
      <c r="E10" s="245">
        <v>25</v>
      </c>
      <c r="F10" s="248">
        <f>D10*E10</f>
        <v>901025</v>
      </c>
      <c r="H10" s="49"/>
    </row>
    <row r="11" spans="1:12" ht="73.5" customHeight="1">
      <c r="A11" s="249"/>
      <c r="B11" s="211" t="s">
        <v>181</v>
      </c>
      <c r="C11" s="240"/>
      <c r="D11" s="243"/>
      <c r="E11" s="246"/>
      <c r="F11" s="248"/>
      <c r="H11" s="49"/>
    </row>
    <row r="12" spans="1:12" ht="75.75" customHeight="1">
      <c r="A12" s="249"/>
      <c r="B12" s="211" t="s">
        <v>182</v>
      </c>
      <c r="C12" s="240"/>
      <c r="D12" s="243"/>
      <c r="E12" s="246"/>
      <c r="F12" s="248"/>
      <c r="H12" s="49"/>
    </row>
    <row r="13" spans="1:12" ht="29.1">
      <c r="A13" s="249"/>
      <c r="B13" s="211" t="s">
        <v>183</v>
      </c>
      <c r="C13" s="240"/>
      <c r="D13" s="243"/>
      <c r="E13" s="246"/>
      <c r="F13" s="248"/>
      <c r="H13" s="50"/>
    </row>
    <row r="14" spans="1:12" s="5" customFormat="1" ht="29.1">
      <c r="A14" s="249"/>
      <c r="B14" s="12" t="s">
        <v>184</v>
      </c>
      <c r="C14" s="240"/>
      <c r="D14" s="243"/>
      <c r="E14" s="246"/>
      <c r="F14" s="248"/>
      <c r="G14" s="32"/>
      <c r="H14" s="51"/>
      <c r="I14" s="34"/>
    </row>
    <row r="15" spans="1:12" s="5" customFormat="1">
      <c r="A15" s="249"/>
      <c r="B15" s="12" t="s">
        <v>185</v>
      </c>
      <c r="C15" s="240"/>
      <c r="D15" s="243"/>
      <c r="E15" s="246"/>
      <c r="F15" s="248"/>
      <c r="G15" s="32"/>
      <c r="H15" s="51"/>
      <c r="I15" s="34"/>
    </row>
    <row r="16" spans="1:12" s="5" customFormat="1">
      <c r="A16" s="249"/>
      <c r="B16" s="12" t="s">
        <v>186</v>
      </c>
      <c r="C16" s="240"/>
      <c r="D16" s="243"/>
      <c r="E16" s="246"/>
      <c r="F16" s="248"/>
      <c r="G16" s="32"/>
      <c r="H16" s="51"/>
      <c r="I16" s="34"/>
    </row>
    <row r="17" spans="1:9" s="5" customFormat="1">
      <c r="A17" s="249"/>
      <c r="B17" s="12" t="s">
        <v>187</v>
      </c>
      <c r="C17" s="240"/>
      <c r="D17" s="243"/>
      <c r="E17" s="246"/>
      <c r="F17" s="248"/>
      <c r="G17" s="32"/>
      <c r="H17" s="52"/>
      <c r="I17" s="34"/>
    </row>
    <row r="18" spans="1:9" s="5" customFormat="1">
      <c r="A18" s="249"/>
      <c r="B18" s="12" t="s">
        <v>188</v>
      </c>
      <c r="C18" s="240"/>
      <c r="D18" s="243"/>
      <c r="E18" s="246"/>
      <c r="F18" s="248"/>
      <c r="G18" s="32"/>
      <c r="H18" s="49"/>
      <c r="I18" s="34"/>
    </row>
    <row r="19" spans="1:9" s="5" customFormat="1">
      <c r="A19" s="249"/>
      <c r="B19" s="12" t="s">
        <v>189</v>
      </c>
      <c r="C19" s="240"/>
      <c r="D19" s="243"/>
      <c r="E19" s="246"/>
      <c r="F19" s="248"/>
      <c r="G19" s="32"/>
      <c r="H19" s="49"/>
      <c r="I19" s="34"/>
    </row>
    <row r="20" spans="1:9" ht="17.100000000000001" customHeight="1">
      <c r="A20" s="249"/>
      <c r="B20" s="6" t="s">
        <v>190</v>
      </c>
      <c r="C20" s="241"/>
      <c r="D20" s="244"/>
      <c r="E20" s="247"/>
      <c r="F20" s="248"/>
      <c r="H20" s="49"/>
    </row>
    <row r="21" spans="1:9" ht="117.6" customHeight="1">
      <c r="A21" s="212" t="s">
        <v>37</v>
      </c>
      <c r="B21" s="211" t="s">
        <v>191</v>
      </c>
      <c r="C21" s="6" t="s">
        <v>173</v>
      </c>
      <c r="D21" s="21">
        <v>2504</v>
      </c>
      <c r="E21" s="29">
        <v>25</v>
      </c>
      <c r="F21" s="18">
        <f>D21*E21</f>
        <v>62600</v>
      </c>
      <c r="H21" s="49"/>
    </row>
    <row r="22" spans="1:9" s="9" customFormat="1" ht="92.1" customHeight="1">
      <c r="A22" s="211" t="s">
        <v>39</v>
      </c>
      <c r="B22" s="211" t="s">
        <v>192</v>
      </c>
      <c r="C22" s="8" t="s">
        <v>173</v>
      </c>
      <c r="D22" s="21">
        <v>250000</v>
      </c>
      <c r="E22" s="39">
        <v>2</v>
      </c>
      <c r="F22" s="18">
        <f>D22*E22</f>
        <v>500000</v>
      </c>
      <c r="G22" s="32"/>
      <c r="H22" s="49"/>
      <c r="I22" s="33"/>
    </row>
    <row r="23" spans="1:9" ht="29.1">
      <c r="A23" s="212" t="s">
        <v>41</v>
      </c>
      <c r="B23" s="211" t="s">
        <v>193</v>
      </c>
      <c r="C23" s="6" t="s">
        <v>173</v>
      </c>
      <c r="D23" s="21">
        <v>4000</v>
      </c>
      <c r="E23" s="29">
        <v>1</v>
      </c>
      <c r="F23" s="18">
        <f t="shared" ref="F23:F24" si="1">D23*E23</f>
        <v>4000</v>
      </c>
      <c r="H23" s="49"/>
    </row>
    <row r="24" spans="1:9" ht="57.6" customHeight="1">
      <c r="A24" s="212" t="s">
        <v>43</v>
      </c>
      <c r="B24" s="211" t="s">
        <v>194</v>
      </c>
      <c r="C24" s="6" t="s">
        <v>173</v>
      </c>
      <c r="D24" s="21">
        <v>4000</v>
      </c>
      <c r="E24" s="29">
        <v>1</v>
      </c>
      <c r="F24" s="18">
        <f t="shared" si="1"/>
        <v>4000</v>
      </c>
      <c r="H24" s="49"/>
    </row>
    <row r="25" spans="1:9" ht="36.950000000000003" customHeight="1">
      <c r="A25" s="212" t="s">
        <v>46</v>
      </c>
      <c r="B25" s="211" t="s">
        <v>195</v>
      </c>
      <c r="C25" s="6" t="s">
        <v>173</v>
      </c>
      <c r="D25" s="21">
        <v>5000</v>
      </c>
      <c r="E25" s="29">
        <v>10</v>
      </c>
      <c r="F25" s="7">
        <v>50000</v>
      </c>
      <c r="H25" s="49"/>
    </row>
    <row r="26" spans="1:9">
      <c r="A26" s="212" t="s">
        <v>48</v>
      </c>
      <c r="B26" s="211" t="s">
        <v>196</v>
      </c>
      <c r="C26" s="6" t="s">
        <v>173</v>
      </c>
      <c r="D26" s="21">
        <v>3000</v>
      </c>
      <c r="E26" s="29">
        <v>10</v>
      </c>
      <c r="F26" s="7">
        <v>30000</v>
      </c>
      <c r="H26" s="49"/>
    </row>
    <row r="27" spans="1:9">
      <c r="A27" s="212" t="s">
        <v>50</v>
      </c>
      <c r="B27" s="211" t="s">
        <v>197</v>
      </c>
      <c r="C27" s="6"/>
      <c r="D27" s="21">
        <v>2625.8</v>
      </c>
      <c r="E27" s="29">
        <v>10</v>
      </c>
      <c r="F27" s="7">
        <v>26258</v>
      </c>
      <c r="H27" s="49"/>
    </row>
    <row r="28" spans="1:9" ht="29.1">
      <c r="A28" s="212" t="s">
        <v>51</v>
      </c>
      <c r="B28" s="211" t="s">
        <v>198</v>
      </c>
      <c r="C28" s="6" t="s">
        <v>173</v>
      </c>
      <c r="D28" s="21">
        <v>20000</v>
      </c>
      <c r="E28" s="41">
        <v>10</v>
      </c>
      <c r="F28" s="7">
        <v>200000</v>
      </c>
      <c r="H28" s="49"/>
    </row>
    <row r="29" spans="1:9" ht="29.1">
      <c r="A29" s="212" t="s">
        <v>52</v>
      </c>
      <c r="B29" s="211" t="s">
        <v>193</v>
      </c>
      <c r="C29" s="6" t="s">
        <v>173</v>
      </c>
      <c r="D29" s="21">
        <v>600</v>
      </c>
      <c r="E29" s="29">
        <v>10</v>
      </c>
      <c r="F29" s="7">
        <v>6000</v>
      </c>
      <c r="H29" s="49"/>
    </row>
    <row r="30" spans="1:9" ht="36.75" customHeight="1">
      <c r="A30" s="212" t="s">
        <v>53</v>
      </c>
      <c r="B30" s="211" t="s">
        <v>179</v>
      </c>
      <c r="C30" s="6" t="s">
        <v>173</v>
      </c>
      <c r="D30" s="21">
        <v>200</v>
      </c>
      <c r="E30" s="29">
        <v>10</v>
      </c>
      <c r="F30" s="18">
        <v>2000</v>
      </c>
      <c r="H30" s="49"/>
    </row>
    <row r="31" spans="1:9" ht="26.25" customHeight="1">
      <c r="A31" s="217" t="s">
        <v>55</v>
      </c>
      <c r="B31" s="211" t="s">
        <v>199</v>
      </c>
      <c r="C31" s="6"/>
      <c r="D31" s="21"/>
      <c r="E31" s="29"/>
      <c r="F31" s="18"/>
      <c r="H31" s="49"/>
    </row>
    <row r="32" spans="1:9">
      <c r="A32" s="216"/>
      <c r="B32" s="25" t="s">
        <v>200</v>
      </c>
      <c r="C32" s="23" t="s">
        <v>171</v>
      </c>
      <c r="D32" s="21">
        <v>30</v>
      </c>
      <c r="E32" s="42">
        <v>1</v>
      </c>
      <c r="F32" s="24">
        <f>D32*E32</f>
        <v>30</v>
      </c>
      <c r="H32" s="49"/>
    </row>
    <row r="33" spans="1:8">
      <c r="A33" s="216"/>
      <c r="B33" s="25" t="s">
        <v>201</v>
      </c>
      <c r="C33" s="23" t="s">
        <v>171</v>
      </c>
      <c r="D33" s="21">
        <v>2000</v>
      </c>
      <c r="E33" s="42">
        <v>1</v>
      </c>
      <c r="F33" s="24">
        <f t="shared" ref="F33:F67" si="2">D33*E33</f>
        <v>2000</v>
      </c>
      <c r="H33" s="49"/>
    </row>
    <row r="34" spans="1:8">
      <c r="A34" s="216"/>
      <c r="B34" s="25" t="s">
        <v>202</v>
      </c>
      <c r="C34" s="23" t="s">
        <v>171</v>
      </c>
      <c r="D34" s="21">
        <v>1000</v>
      </c>
      <c r="E34" s="42">
        <v>1</v>
      </c>
      <c r="F34" s="24">
        <f t="shared" si="2"/>
        <v>1000</v>
      </c>
      <c r="H34" s="49"/>
    </row>
    <row r="35" spans="1:8">
      <c r="A35" s="216"/>
      <c r="B35" s="25" t="s">
        <v>203</v>
      </c>
      <c r="C35" s="23" t="s">
        <v>171</v>
      </c>
      <c r="D35" s="21">
        <v>1000</v>
      </c>
      <c r="E35" s="42">
        <v>1</v>
      </c>
      <c r="F35" s="24">
        <f t="shared" si="2"/>
        <v>1000</v>
      </c>
      <c r="H35" s="49"/>
    </row>
    <row r="36" spans="1:8">
      <c r="A36" s="216"/>
      <c r="B36" s="25" t="s">
        <v>204</v>
      </c>
      <c r="C36" s="23" t="s">
        <v>171</v>
      </c>
      <c r="D36" s="21">
        <v>50</v>
      </c>
      <c r="E36" s="42">
        <v>4</v>
      </c>
      <c r="F36" s="24">
        <f t="shared" si="2"/>
        <v>200</v>
      </c>
      <c r="H36" s="49"/>
    </row>
    <row r="37" spans="1:8">
      <c r="A37" s="216"/>
      <c r="B37" s="25" t="s">
        <v>205</v>
      </c>
      <c r="C37" s="23" t="s">
        <v>171</v>
      </c>
      <c r="D37" s="21">
        <v>50</v>
      </c>
      <c r="E37" s="42">
        <v>2</v>
      </c>
      <c r="F37" s="24">
        <f t="shared" si="2"/>
        <v>100</v>
      </c>
      <c r="H37" s="49"/>
    </row>
    <row r="38" spans="1:8">
      <c r="A38" s="216"/>
      <c r="B38" s="25" t="s">
        <v>206</v>
      </c>
      <c r="C38" s="23" t="s">
        <v>171</v>
      </c>
      <c r="D38" s="21">
        <v>50</v>
      </c>
      <c r="E38" s="42">
        <v>4</v>
      </c>
      <c r="F38" s="24">
        <f t="shared" si="2"/>
        <v>200</v>
      </c>
      <c r="H38" s="49"/>
    </row>
    <row r="39" spans="1:8">
      <c r="A39" s="216"/>
      <c r="B39" s="25" t="s">
        <v>207</v>
      </c>
      <c r="C39" s="23" t="s">
        <v>171</v>
      </c>
      <c r="D39" s="21">
        <v>50</v>
      </c>
      <c r="E39" s="42">
        <v>2</v>
      </c>
      <c r="F39" s="24">
        <f t="shared" si="2"/>
        <v>100</v>
      </c>
      <c r="H39" s="49"/>
    </row>
    <row r="40" spans="1:8">
      <c r="A40" s="216"/>
      <c r="B40" s="25" t="s">
        <v>208</v>
      </c>
      <c r="C40" s="23" t="s">
        <v>171</v>
      </c>
      <c r="D40" s="21">
        <v>50</v>
      </c>
      <c r="E40" s="42">
        <v>8</v>
      </c>
      <c r="F40" s="24">
        <f t="shared" si="2"/>
        <v>400</v>
      </c>
      <c r="H40" s="49"/>
    </row>
    <row r="41" spans="1:8">
      <c r="A41" s="216"/>
      <c r="B41" s="25" t="s">
        <v>209</v>
      </c>
      <c r="C41" s="23" t="s">
        <v>171</v>
      </c>
      <c r="D41" s="21">
        <v>50</v>
      </c>
      <c r="E41" s="42">
        <v>4</v>
      </c>
      <c r="F41" s="24">
        <f t="shared" si="2"/>
        <v>200</v>
      </c>
    </row>
    <row r="42" spans="1:8">
      <c r="A42" s="216"/>
      <c r="B42" s="25" t="s">
        <v>210</v>
      </c>
      <c r="C42" s="23" t="s">
        <v>171</v>
      </c>
      <c r="D42" s="21">
        <v>200</v>
      </c>
      <c r="E42" s="42">
        <v>1</v>
      </c>
      <c r="F42" s="24">
        <f t="shared" si="2"/>
        <v>200</v>
      </c>
    </row>
    <row r="43" spans="1:8">
      <c r="A43" s="216"/>
      <c r="B43" s="25" t="s">
        <v>211</v>
      </c>
      <c r="C43" s="23" t="s">
        <v>171</v>
      </c>
      <c r="D43" s="21">
        <v>1000</v>
      </c>
      <c r="E43" s="42">
        <v>2</v>
      </c>
      <c r="F43" s="24">
        <f t="shared" si="2"/>
        <v>2000</v>
      </c>
    </row>
    <row r="44" spans="1:8">
      <c r="A44" s="216"/>
      <c r="B44" s="25" t="s">
        <v>212</v>
      </c>
      <c r="C44" s="23" t="s">
        <v>171</v>
      </c>
      <c r="D44" s="21">
        <v>100</v>
      </c>
      <c r="E44" s="42">
        <v>5</v>
      </c>
      <c r="F44" s="24">
        <f t="shared" si="2"/>
        <v>500</v>
      </c>
    </row>
    <row r="45" spans="1:8">
      <c r="A45" s="216"/>
      <c r="B45" s="25" t="s">
        <v>213</v>
      </c>
      <c r="C45" s="23" t="s">
        <v>171</v>
      </c>
      <c r="D45" s="21">
        <v>250</v>
      </c>
      <c r="E45" s="42">
        <v>1</v>
      </c>
      <c r="F45" s="24">
        <f t="shared" si="2"/>
        <v>250</v>
      </c>
    </row>
    <row r="46" spans="1:8">
      <c r="A46" s="216"/>
      <c r="B46" s="25" t="s">
        <v>214</v>
      </c>
      <c r="C46" s="23" t="s">
        <v>171</v>
      </c>
      <c r="D46" s="21">
        <v>300</v>
      </c>
      <c r="E46" s="42">
        <v>1</v>
      </c>
      <c r="F46" s="24">
        <f t="shared" si="2"/>
        <v>300</v>
      </c>
    </row>
    <row r="47" spans="1:8">
      <c r="A47" s="216"/>
      <c r="B47" s="25" t="s">
        <v>215</v>
      </c>
      <c r="C47" s="23" t="s">
        <v>171</v>
      </c>
      <c r="D47" s="21">
        <v>200</v>
      </c>
      <c r="E47" s="42">
        <v>1</v>
      </c>
      <c r="F47" s="24">
        <f t="shared" si="2"/>
        <v>200</v>
      </c>
    </row>
    <row r="48" spans="1:8">
      <c r="A48" s="216"/>
      <c r="B48" s="25" t="s">
        <v>216</v>
      </c>
      <c r="C48" s="23" t="s">
        <v>171</v>
      </c>
      <c r="D48" s="21">
        <v>5000</v>
      </c>
      <c r="E48" s="42">
        <v>1</v>
      </c>
      <c r="F48" s="24">
        <f t="shared" si="2"/>
        <v>5000</v>
      </c>
    </row>
    <row r="49" spans="1:6">
      <c r="A49" s="216"/>
      <c r="B49" s="25" t="s">
        <v>217</v>
      </c>
      <c r="C49" s="23" t="s">
        <v>171</v>
      </c>
      <c r="D49" s="21">
        <v>200</v>
      </c>
      <c r="E49" s="42">
        <v>4</v>
      </c>
      <c r="F49" s="24">
        <f t="shared" si="2"/>
        <v>800</v>
      </c>
    </row>
    <row r="50" spans="1:6">
      <c r="A50" s="216"/>
      <c r="B50" s="25" t="s">
        <v>218</v>
      </c>
      <c r="C50" s="23" t="s">
        <v>171</v>
      </c>
      <c r="D50" s="21">
        <v>200</v>
      </c>
      <c r="E50" s="42">
        <v>1</v>
      </c>
      <c r="F50" s="24">
        <f t="shared" si="2"/>
        <v>200</v>
      </c>
    </row>
    <row r="51" spans="1:6">
      <c r="A51" s="216"/>
      <c r="B51" s="25" t="s">
        <v>219</v>
      </c>
      <c r="C51" s="23" t="s">
        <v>171</v>
      </c>
      <c r="D51" s="21">
        <v>200</v>
      </c>
      <c r="E51" s="42">
        <v>3</v>
      </c>
      <c r="F51" s="24">
        <f t="shared" si="2"/>
        <v>600</v>
      </c>
    </row>
    <row r="52" spans="1:6">
      <c r="A52" s="216"/>
      <c r="B52" s="25" t="s">
        <v>220</v>
      </c>
      <c r="C52" s="23" t="s">
        <v>171</v>
      </c>
      <c r="D52" s="21">
        <v>100</v>
      </c>
      <c r="E52" s="42">
        <v>6</v>
      </c>
      <c r="F52" s="24">
        <f t="shared" si="2"/>
        <v>600</v>
      </c>
    </row>
    <row r="53" spans="1:6">
      <c r="A53" s="216"/>
      <c r="B53" s="25" t="s">
        <v>221</v>
      </c>
      <c r="C53" s="23" t="s">
        <v>171</v>
      </c>
      <c r="D53" s="21">
        <v>200</v>
      </c>
      <c r="E53" s="42">
        <v>1</v>
      </c>
      <c r="F53" s="24">
        <f t="shared" si="2"/>
        <v>200</v>
      </c>
    </row>
    <row r="54" spans="1:6">
      <c r="A54" s="216"/>
      <c r="B54" s="25" t="s">
        <v>222</v>
      </c>
      <c r="C54" s="23" t="s">
        <v>171</v>
      </c>
      <c r="D54" s="21">
        <v>50</v>
      </c>
      <c r="E54" s="42">
        <v>1</v>
      </c>
      <c r="F54" s="24">
        <f t="shared" si="2"/>
        <v>50</v>
      </c>
    </row>
    <row r="55" spans="1:6">
      <c r="A55" s="216"/>
      <c r="B55" s="25" t="s">
        <v>223</v>
      </c>
      <c r="C55" s="23" t="s">
        <v>171</v>
      </c>
      <c r="D55" s="21">
        <v>500</v>
      </c>
      <c r="E55" s="42">
        <v>1</v>
      </c>
      <c r="F55" s="24">
        <f t="shared" si="2"/>
        <v>500</v>
      </c>
    </row>
    <row r="56" spans="1:6">
      <c r="A56" s="216"/>
      <c r="B56" s="25" t="s">
        <v>224</v>
      </c>
      <c r="C56" s="23" t="s">
        <v>171</v>
      </c>
      <c r="D56" s="21">
        <v>100</v>
      </c>
      <c r="E56" s="42">
        <v>1</v>
      </c>
      <c r="F56" s="24">
        <f t="shared" si="2"/>
        <v>100</v>
      </c>
    </row>
    <row r="57" spans="1:6">
      <c r="A57" s="216"/>
      <c r="B57" s="25" t="s">
        <v>225</v>
      </c>
      <c r="C57" s="23" t="s">
        <v>171</v>
      </c>
      <c r="D57" s="21">
        <v>2000</v>
      </c>
      <c r="E57" s="42">
        <v>1</v>
      </c>
      <c r="F57" s="24">
        <f t="shared" si="2"/>
        <v>2000</v>
      </c>
    </row>
    <row r="58" spans="1:6">
      <c r="A58" s="216"/>
      <c r="B58" s="25" t="s">
        <v>226</v>
      </c>
      <c r="C58" s="23" t="s">
        <v>171</v>
      </c>
      <c r="D58" s="21">
        <v>500</v>
      </c>
      <c r="E58" s="42">
        <v>1</v>
      </c>
      <c r="F58" s="24">
        <f t="shared" si="2"/>
        <v>500</v>
      </c>
    </row>
    <row r="59" spans="1:6">
      <c r="A59" s="216"/>
      <c r="B59" s="25" t="s">
        <v>227</v>
      </c>
      <c r="C59" s="23" t="s">
        <v>171</v>
      </c>
      <c r="D59" s="21">
        <v>7000</v>
      </c>
      <c r="E59" s="42">
        <v>1</v>
      </c>
      <c r="F59" s="24">
        <f t="shared" si="2"/>
        <v>7000</v>
      </c>
    </row>
    <row r="60" spans="1:6">
      <c r="A60" s="216"/>
      <c r="B60" s="25" t="s">
        <v>228</v>
      </c>
      <c r="C60" s="23" t="s">
        <v>171</v>
      </c>
      <c r="D60" s="21">
        <v>500</v>
      </c>
      <c r="E60" s="43">
        <v>1</v>
      </c>
      <c r="F60" s="24">
        <f t="shared" si="2"/>
        <v>500</v>
      </c>
    </row>
    <row r="61" spans="1:6">
      <c r="A61" s="216"/>
      <c r="B61" s="25" t="s">
        <v>229</v>
      </c>
      <c r="C61" s="23"/>
      <c r="D61" s="21">
        <v>2000</v>
      </c>
      <c r="E61" s="43">
        <v>1</v>
      </c>
      <c r="F61" s="24">
        <f t="shared" si="2"/>
        <v>2000</v>
      </c>
    </row>
    <row r="62" spans="1:6">
      <c r="A62" s="216"/>
      <c r="B62" s="25" t="s">
        <v>230</v>
      </c>
      <c r="C62" s="23"/>
      <c r="D62" s="21">
        <v>500</v>
      </c>
      <c r="E62" s="42">
        <v>1</v>
      </c>
      <c r="F62" s="24">
        <f t="shared" si="2"/>
        <v>500</v>
      </c>
    </row>
    <row r="63" spans="1:6">
      <c r="A63" s="216"/>
      <c r="B63" s="26" t="s">
        <v>231</v>
      </c>
      <c r="C63" s="27" t="s">
        <v>171</v>
      </c>
      <c r="D63" s="21">
        <v>1000</v>
      </c>
      <c r="E63" s="44">
        <v>1</v>
      </c>
      <c r="F63" s="24">
        <f t="shared" si="2"/>
        <v>1000</v>
      </c>
    </row>
    <row r="64" spans="1:6" ht="76.5" customHeight="1">
      <c r="A64" s="212" t="s">
        <v>59</v>
      </c>
      <c r="B64" s="211" t="s">
        <v>232</v>
      </c>
      <c r="C64" s="6" t="s">
        <v>173</v>
      </c>
      <c r="D64" s="21">
        <v>20000</v>
      </c>
      <c r="E64" s="58">
        <v>10</v>
      </c>
      <c r="F64" s="24">
        <f t="shared" si="2"/>
        <v>200000</v>
      </c>
    </row>
    <row r="65" spans="1:9" ht="63.75" customHeight="1">
      <c r="A65" s="212" t="s">
        <v>64</v>
      </c>
      <c r="B65" s="211" t="s">
        <v>233</v>
      </c>
      <c r="C65" s="6" t="s">
        <v>173</v>
      </c>
      <c r="D65" s="21">
        <v>37331.25</v>
      </c>
      <c r="E65" s="29">
        <v>4</v>
      </c>
      <c r="F65" s="24">
        <f t="shared" si="2"/>
        <v>149325</v>
      </c>
    </row>
    <row r="66" spans="1:9" ht="21.75" customHeight="1">
      <c r="A66" s="212" t="s">
        <v>65</v>
      </c>
      <c r="B66" s="211" t="s">
        <v>234</v>
      </c>
      <c r="C66" s="6" t="s">
        <v>173</v>
      </c>
      <c r="D66" s="21">
        <v>4000</v>
      </c>
      <c r="E66" s="29">
        <v>4</v>
      </c>
      <c r="F66" s="24">
        <f t="shared" si="2"/>
        <v>16000</v>
      </c>
    </row>
    <row r="67" spans="1:9" ht="18.75" customHeight="1">
      <c r="A67" s="212" t="s">
        <v>66</v>
      </c>
      <c r="B67" s="211" t="s">
        <v>235</v>
      </c>
      <c r="C67" s="6" t="s">
        <v>173</v>
      </c>
      <c r="D67" s="21">
        <v>1000</v>
      </c>
      <c r="E67" s="29">
        <v>4</v>
      </c>
      <c r="F67" s="24">
        <f t="shared" si="2"/>
        <v>4000</v>
      </c>
    </row>
    <row r="68" spans="1:9" s="5" customFormat="1" ht="141.75" customHeight="1">
      <c r="A68" s="249" t="s">
        <v>71</v>
      </c>
      <c r="B68" s="211" t="s">
        <v>236</v>
      </c>
      <c r="C68" s="6" t="s">
        <v>173</v>
      </c>
      <c r="D68" s="21">
        <v>2640813.54</v>
      </c>
      <c r="E68" s="29">
        <v>1</v>
      </c>
      <c r="F68" s="18">
        <f>D68*E68</f>
        <v>2640813.54</v>
      </c>
      <c r="G68" s="32"/>
      <c r="H68" s="57"/>
      <c r="I68" s="34"/>
    </row>
    <row r="69" spans="1:9" s="5" customFormat="1" ht="30.75" customHeight="1">
      <c r="A69" s="249"/>
      <c r="B69" s="211" t="s">
        <v>237</v>
      </c>
      <c r="C69" s="6"/>
      <c r="D69" s="21"/>
      <c r="E69" s="29"/>
      <c r="F69" s="6"/>
      <c r="G69" s="32"/>
      <c r="H69" s="37"/>
      <c r="I69" s="34"/>
    </row>
    <row r="70" spans="1:9" s="5" customFormat="1" ht="34.5" customHeight="1">
      <c r="A70" s="249"/>
      <c r="B70" s="211" t="s">
        <v>238</v>
      </c>
      <c r="C70" s="6"/>
      <c r="D70" s="21"/>
      <c r="E70" s="29"/>
      <c r="F70" s="6"/>
      <c r="G70" s="32"/>
      <c r="H70" s="37"/>
      <c r="I70" s="34"/>
    </row>
    <row r="71" spans="1:9" s="5" customFormat="1" ht="45.75" customHeight="1">
      <c r="A71" s="249"/>
      <c r="B71" s="211" t="s">
        <v>239</v>
      </c>
      <c r="C71" s="6"/>
      <c r="D71" s="21"/>
      <c r="E71" s="29"/>
      <c r="F71" s="6"/>
      <c r="G71" s="32"/>
      <c r="H71" s="37"/>
      <c r="I71" s="34"/>
    </row>
    <row r="72" spans="1:9" s="5" customFormat="1" ht="48" customHeight="1">
      <c r="A72" s="249"/>
      <c r="B72" s="211" t="s">
        <v>240</v>
      </c>
      <c r="C72" s="6"/>
      <c r="D72" s="21"/>
      <c r="E72" s="29"/>
      <c r="F72" s="6"/>
      <c r="G72" s="32"/>
      <c r="H72" s="37"/>
      <c r="I72" s="34"/>
    </row>
    <row r="73" spans="1:9" s="5" customFormat="1" ht="31.5" customHeight="1">
      <c r="A73" s="249"/>
      <c r="B73" s="211" t="s">
        <v>241</v>
      </c>
      <c r="C73" s="6"/>
      <c r="D73" s="21"/>
      <c r="E73" s="29"/>
      <c r="F73" s="6"/>
      <c r="G73" s="32"/>
      <c r="H73" s="37"/>
      <c r="I73" s="34"/>
    </row>
    <row r="74" spans="1:9" s="5" customFormat="1" ht="76.5" customHeight="1">
      <c r="A74" s="212" t="s">
        <v>73</v>
      </c>
      <c r="B74" s="211" t="s">
        <v>242</v>
      </c>
      <c r="C74" s="6" t="s">
        <v>173</v>
      </c>
      <c r="D74" s="21">
        <v>978731.54</v>
      </c>
      <c r="E74" s="29">
        <v>1</v>
      </c>
      <c r="F74" s="18">
        <f>D74*E74</f>
        <v>978731.54</v>
      </c>
      <c r="G74" s="32"/>
      <c r="H74" s="57"/>
      <c r="I74" s="34"/>
    </row>
    <row r="75" spans="1:9" s="5" customFormat="1" ht="21.75" customHeight="1">
      <c r="A75" s="212" t="s">
        <v>75</v>
      </c>
      <c r="B75" s="211" t="s">
        <v>243</v>
      </c>
      <c r="C75" s="6" t="s">
        <v>173</v>
      </c>
      <c r="D75" s="21">
        <v>2000</v>
      </c>
      <c r="E75" s="29">
        <v>29</v>
      </c>
      <c r="F75" s="18">
        <f t="shared" ref="F75:F117" si="3">D75*E75</f>
        <v>58000</v>
      </c>
      <c r="G75" s="32"/>
      <c r="H75" s="57"/>
      <c r="I75" s="34"/>
    </row>
    <row r="76" spans="1:9" s="5" customFormat="1" ht="43.5">
      <c r="A76" s="212" t="s">
        <v>77</v>
      </c>
      <c r="B76" s="211" t="s">
        <v>244</v>
      </c>
      <c r="C76" s="6" t="s">
        <v>173</v>
      </c>
      <c r="D76" s="21">
        <v>1492.84</v>
      </c>
      <c r="E76" s="29">
        <v>29</v>
      </c>
      <c r="F76" s="18">
        <f t="shared" si="3"/>
        <v>43292.36</v>
      </c>
      <c r="G76" s="32"/>
      <c r="H76" s="57"/>
      <c r="I76" s="34"/>
    </row>
    <row r="77" spans="1:9" s="5" customFormat="1" ht="72.599999999999994">
      <c r="A77" s="212" t="s">
        <v>79</v>
      </c>
      <c r="B77" s="211" t="s">
        <v>245</v>
      </c>
      <c r="C77" s="6" t="s">
        <v>173</v>
      </c>
      <c r="D77" s="21">
        <v>100235.5</v>
      </c>
      <c r="E77" s="29">
        <v>1</v>
      </c>
      <c r="F77" s="18">
        <f>D77*E77</f>
        <v>100235.5</v>
      </c>
      <c r="G77" s="32"/>
      <c r="H77" s="57"/>
      <c r="I77" s="34"/>
    </row>
    <row r="78" spans="1:9" s="5" customFormat="1" ht="121.5" customHeight="1">
      <c r="A78" s="212" t="s">
        <v>80</v>
      </c>
      <c r="B78" s="211" t="s">
        <v>246</v>
      </c>
      <c r="C78" s="6" t="s">
        <v>173</v>
      </c>
      <c r="D78" s="21">
        <v>949467.32</v>
      </c>
      <c r="E78" s="29">
        <v>1</v>
      </c>
      <c r="F78" s="7">
        <f>D78*E78</f>
        <v>949467.32</v>
      </c>
      <c r="G78" s="32"/>
      <c r="H78" s="57"/>
      <c r="I78" s="60"/>
    </row>
    <row r="79" spans="1:9" s="5" customFormat="1" ht="23.25" customHeight="1">
      <c r="A79" s="212" t="s">
        <v>81</v>
      </c>
      <c r="B79" s="211" t="s">
        <v>247</v>
      </c>
      <c r="C79" s="6" t="s">
        <v>173</v>
      </c>
      <c r="D79" s="22">
        <v>96000</v>
      </c>
      <c r="E79" s="29">
        <v>1</v>
      </c>
      <c r="F79" s="7">
        <v>96000</v>
      </c>
      <c r="G79" s="32"/>
      <c r="H79" s="57"/>
      <c r="I79" s="34"/>
    </row>
    <row r="80" spans="1:9" s="5" customFormat="1" ht="105" customHeight="1">
      <c r="A80" s="11" t="s">
        <v>84</v>
      </c>
      <c r="B80" s="12" t="s">
        <v>248</v>
      </c>
      <c r="C80" s="6" t="s">
        <v>173</v>
      </c>
      <c r="D80" s="3">
        <v>125411</v>
      </c>
      <c r="E80" s="10">
        <v>1</v>
      </c>
      <c r="F80" s="7">
        <f t="shared" si="3"/>
        <v>125411</v>
      </c>
      <c r="G80" s="32"/>
      <c r="H80" s="57"/>
      <c r="I80" s="34"/>
    </row>
    <row r="81" spans="1:9" s="5" customFormat="1" ht="75" customHeight="1">
      <c r="A81" s="11" t="s">
        <v>86</v>
      </c>
      <c r="B81" s="12" t="s">
        <v>249</v>
      </c>
      <c r="C81" s="6" t="s">
        <v>173</v>
      </c>
      <c r="D81" s="3">
        <v>150</v>
      </c>
      <c r="E81" s="10">
        <f>2*5*2</f>
        <v>20</v>
      </c>
      <c r="F81" s="7">
        <f t="shared" si="3"/>
        <v>3000</v>
      </c>
      <c r="G81" s="32"/>
      <c r="H81" s="57"/>
      <c r="I81" s="34"/>
    </row>
    <row r="82" spans="1:9" s="5" customFormat="1" ht="116.1">
      <c r="A82" s="12" t="s">
        <v>91</v>
      </c>
      <c r="B82" s="12" t="s">
        <v>250</v>
      </c>
      <c r="C82" s="6" t="s">
        <v>173</v>
      </c>
      <c r="D82" s="3">
        <v>255000</v>
      </c>
      <c r="E82" s="10">
        <v>1</v>
      </c>
      <c r="F82" s="7">
        <v>255000</v>
      </c>
      <c r="G82" s="38"/>
      <c r="H82" s="37"/>
      <c r="I82" s="34"/>
    </row>
    <row r="83" spans="1:9" s="5" customFormat="1" ht="75.75" customHeight="1">
      <c r="A83" s="11" t="s">
        <v>93</v>
      </c>
      <c r="B83" s="12" t="s">
        <v>251</v>
      </c>
      <c r="C83" s="3" t="s">
        <v>173</v>
      </c>
      <c r="D83" s="3">
        <v>4743</v>
      </c>
      <c r="E83" s="10">
        <v>3</v>
      </c>
      <c r="F83" s="18">
        <f t="shared" si="3"/>
        <v>14229</v>
      </c>
      <c r="G83" s="38"/>
      <c r="H83" s="37"/>
      <c r="I83" s="34"/>
    </row>
    <row r="84" spans="1:9" s="5" customFormat="1" ht="96.75" customHeight="1">
      <c r="A84" s="11" t="s">
        <v>95</v>
      </c>
      <c r="B84" s="12" t="s">
        <v>252</v>
      </c>
      <c r="C84" s="3" t="s">
        <v>173</v>
      </c>
      <c r="D84" s="3">
        <v>18000</v>
      </c>
      <c r="E84" s="10">
        <v>2</v>
      </c>
      <c r="F84" s="18">
        <f t="shared" si="3"/>
        <v>36000</v>
      </c>
      <c r="G84" s="38"/>
      <c r="H84" s="37"/>
      <c r="I84" s="34"/>
    </row>
    <row r="85" spans="1:9" s="5" customFormat="1" ht="19.5" customHeight="1">
      <c r="A85" s="11" t="s">
        <v>97</v>
      </c>
      <c r="B85" s="12" t="s">
        <v>253</v>
      </c>
      <c r="C85" s="3" t="s">
        <v>173</v>
      </c>
      <c r="D85" s="3">
        <v>2000</v>
      </c>
      <c r="E85" s="10">
        <v>2</v>
      </c>
      <c r="F85" s="18">
        <f t="shared" si="3"/>
        <v>4000</v>
      </c>
      <c r="G85" s="38"/>
      <c r="H85" s="37"/>
      <c r="I85" s="34"/>
    </row>
    <row r="86" spans="1:9" s="5" customFormat="1" ht="33" customHeight="1">
      <c r="A86" s="11" t="s">
        <v>99</v>
      </c>
      <c r="B86" s="12" t="s">
        <v>254</v>
      </c>
      <c r="C86" s="6" t="s">
        <v>173</v>
      </c>
      <c r="D86" s="3">
        <v>40000</v>
      </c>
      <c r="E86" s="10">
        <v>2</v>
      </c>
      <c r="F86" s="18">
        <f t="shared" si="3"/>
        <v>80000</v>
      </c>
      <c r="G86" s="38"/>
      <c r="H86" s="37"/>
      <c r="I86" s="34"/>
    </row>
    <row r="87" spans="1:9" s="5" customFormat="1" ht="29.1">
      <c r="A87" s="11" t="s">
        <v>101</v>
      </c>
      <c r="B87" s="12" t="s">
        <v>255</v>
      </c>
      <c r="C87" s="6" t="s">
        <v>173</v>
      </c>
      <c r="D87" s="3">
        <v>15000</v>
      </c>
      <c r="E87" s="10">
        <v>2</v>
      </c>
      <c r="F87" s="18">
        <f t="shared" si="3"/>
        <v>30000</v>
      </c>
      <c r="G87" s="38"/>
      <c r="H87" s="37"/>
      <c r="I87" s="34"/>
    </row>
    <row r="88" spans="1:9" ht="23.25" customHeight="1">
      <c r="A88" s="11" t="s">
        <v>103</v>
      </c>
      <c r="B88" s="12" t="s">
        <v>256</v>
      </c>
      <c r="C88" s="6" t="s">
        <v>173</v>
      </c>
      <c r="D88" s="3">
        <v>40000</v>
      </c>
      <c r="E88" s="10">
        <v>1</v>
      </c>
      <c r="F88" s="18">
        <f t="shared" si="3"/>
        <v>40000</v>
      </c>
      <c r="G88" s="38"/>
    </row>
    <row r="89" spans="1:9" ht="30.95" customHeight="1">
      <c r="A89" s="11" t="s">
        <v>104</v>
      </c>
      <c r="B89" s="12" t="s">
        <v>257</v>
      </c>
      <c r="C89" s="6" t="s">
        <v>173</v>
      </c>
      <c r="D89" s="3">
        <v>4000</v>
      </c>
      <c r="E89" s="10">
        <v>1</v>
      </c>
      <c r="F89" s="18">
        <f t="shared" si="3"/>
        <v>4000</v>
      </c>
      <c r="G89" s="38"/>
    </row>
    <row r="90" spans="1:9" s="16" customFormat="1" ht="63" customHeight="1">
      <c r="A90" s="11" t="s">
        <v>106</v>
      </c>
      <c r="B90" s="12" t="s">
        <v>258</v>
      </c>
      <c r="C90" s="6" t="s">
        <v>173</v>
      </c>
      <c r="D90" s="3">
        <v>67500</v>
      </c>
      <c r="E90" s="10">
        <v>4</v>
      </c>
      <c r="F90" s="18">
        <f t="shared" si="3"/>
        <v>270000</v>
      </c>
      <c r="G90" s="38"/>
      <c r="H90" s="35"/>
      <c r="I90" s="35"/>
    </row>
    <row r="91" spans="1:9" s="16" customFormat="1" ht="45" customHeight="1">
      <c r="A91" s="11" t="s">
        <v>108</v>
      </c>
      <c r="B91" s="12" t="s">
        <v>259</v>
      </c>
      <c r="C91" s="6" t="s">
        <v>173</v>
      </c>
      <c r="D91" s="3">
        <v>20000</v>
      </c>
      <c r="E91" s="10">
        <v>4</v>
      </c>
      <c r="F91" s="18">
        <f t="shared" si="3"/>
        <v>80000</v>
      </c>
      <c r="G91" s="38"/>
      <c r="H91" s="35"/>
      <c r="I91" s="35"/>
    </row>
    <row r="92" spans="1:9" s="16" customFormat="1" ht="66.599999999999994" customHeight="1">
      <c r="A92" s="11" t="s">
        <v>111</v>
      </c>
      <c r="B92" s="12" t="s">
        <v>260</v>
      </c>
      <c r="C92" s="6" t="s">
        <v>173</v>
      </c>
      <c r="D92" s="3">
        <v>2400</v>
      </c>
      <c r="E92" s="10">
        <v>4</v>
      </c>
      <c r="F92" s="18">
        <f t="shared" si="3"/>
        <v>9600</v>
      </c>
      <c r="G92" s="38"/>
      <c r="H92" s="35"/>
      <c r="I92" s="35"/>
    </row>
    <row r="93" spans="1:9" s="16" customFormat="1" ht="84.95" customHeight="1">
      <c r="A93" s="11" t="s">
        <v>112</v>
      </c>
      <c r="B93" s="12" t="s">
        <v>261</v>
      </c>
      <c r="C93" s="6" t="s">
        <v>173</v>
      </c>
      <c r="D93" s="3">
        <v>9000</v>
      </c>
      <c r="E93" s="10">
        <v>4</v>
      </c>
      <c r="F93" s="18">
        <f t="shared" si="3"/>
        <v>36000</v>
      </c>
      <c r="G93" s="38"/>
      <c r="H93" s="35"/>
      <c r="I93" s="35"/>
    </row>
    <row r="94" spans="1:9" s="20" customFormat="1" ht="43.5">
      <c r="A94" s="11" t="s">
        <v>113</v>
      </c>
      <c r="B94" s="12" t="s">
        <v>262</v>
      </c>
      <c r="C94" s="6" t="s">
        <v>173</v>
      </c>
      <c r="D94" s="3">
        <v>9000</v>
      </c>
      <c r="E94" s="10">
        <v>4</v>
      </c>
      <c r="F94" s="18">
        <f t="shared" si="3"/>
        <v>36000</v>
      </c>
      <c r="G94" s="38"/>
      <c r="H94" s="37"/>
      <c r="I94" s="36"/>
    </row>
    <row r="95" spans="1:9" s="17" customFormat="1" ht="31.5" customHeight="1">
      <c r="A95" s="11" t="s">
        <v>115</v>
      </c>
      <c r="B95" s="12" t="s">
        <v>263</v>
      </c>
      <c r="C95" s="6" t="s">
        <v>173</v>
      </c>
      <c r="D95" s="3">
        <v>150</v>
      </c>
      <c r="E95" s="10">
        <v>60</v>
      </c>
      <c r="F95" s="18">
        <f>D95*E95</f>
        <v>9000</v>
      </c>
      <c r="G95" s="38"/>
      <c r="H95" s="37"/>
      <c r="I95" s="37"/>
    </row>
    <row r="96" spans="1:9" ht="63.75" customHeight="1">
      <c r="A96" s="11" t="s">
        <v>116</v>
      </c>
      <c r="B96" s="12" t="s">
        <v>264</v>
      </c>
      <c r="C96" s="6" t="s">
        <v>173</v>
      </c>
      <c r="D96" s="3">
        <v>2400</v>
      </c>
      <c r="E96" s="10">
        <v>8</v>
      </c>
      <c r="F96" s="18">
        <f t="shared" si="3"/>
        <v>19200</v>
      </c>
      <c r="G96" s="38"/>
    </row>
    <row r="97" spans="1:7" ht="46.5" customHeight="1">
      <c r="A97" s="12" t="s">
        <v>117</v>
      </c>
      <c r="B97" s="12" t="s">
        <v>265</v>
      </c>
      <c r="C97" s="6" t="s">
        <v>173</v>
      </c>
      <c r="D97" s="3">
        <v>800</v>
      </c>
      <c r="E97" s="10">
        <v>8</v>
      </c>
      <c r="F97" s="18">
        <f t="shared" si="3"/>
        <v>6400</v>
      </c>
      <c r="G97" s="38"/>
    </row>
    <row r="98" spans="1:7" ht="49.5" customHeight="1">
      <c r="A98" s="11" t="s">
        <v>118</v>
      </c>
      <c r="B98" s="12" t="s">
        <v>266</v>
      </c>
      <c r="C98" s="6" t="s">
        <v>173</v>
      </c>
      <c r="D98" s="3">
        <v>4000</v>
      </c>
      <c r="E98" s="10">
        <v>8</v>
      </c>
      <c r="F98" s="18">
        <f t="shared" si="3"/>
        <v>32000</v>
      </c>
      <c r="G98" s="38"/>
    </row>
    <row r="99" spans="1:7" ht="32.25" customHeight="1">
      <c r="A99" s="12" t="s">
        <v>120</v>
      </c>
      <c r="B99" s="12" t="s">
        <v>267</v>
      </c>
      <c r="C99" s="6" t="s">
        <v>173</v>
      </c>
      <c r="D99" s="3">
        <v>10.25</v>
      </c>
      <c r="E99" s="10">
        <v>3000</v>
      </c>
      <c r="F99" s="18">
        <f t="shared" si="3"/>
        <v>30750</v>
      </c>
      <c r="G99" s="38"/>
    </row>
    <row r="100" spans="1:7" ht="22.5" customHeight="1">
      <c r="A100" s="211" t="s">
        <v>121</v>
      </c>
      <c r="B100" s="211" t="s">
        <v>268</v>
      </c>
      <c r="C100" s="6" t="s">
        <v>173</v>
      </c>
      <c r="D100" s="6">
        <v>150</v>
      </c>
      <c r="E100" s="41">
        <v>266.66665999999998</v>
      </c>
      <c r="F100" s="18">
        <f t="shared" si="3"/>
        <v>39999.998999999996</v>
      </c>
      <c r="G100" s="38"/>
    </row>
    <row r="101" spans="1:7" ht="31.5" customHeight="1">
      <c r="A101" s="211" t="s">
        <v>122</v>
      </c>
      <c r="B101" s="211" t="s">
        <v>269</v>
      </c>
      <c r="C101" s="6" t="s">
        <v>173</v>
      </c>
      <c r="D101" s="6">
        <v>60</v>
      </c>
      <c r="E101" s="41">
        <v>133.33333332999999</v>
      </c>
      <c r="F101" s="18">
        <v>8000</v>
      </c>
      <c r="G101" s="38"/>
    </row>
    <row r="102" spans="1:7" ht="33.75" customHeight="1">
      <c r="A102" s="211" t="s">
        <v>126</v>
      </c>
      <c r="B102" s="8" t="s">
        <v>270</v>
      </c>
      <c r="C102" s="6" t="s">
        <v>173</v>
      </c>
      <c r="D102" s="18">
        <v>711.72413700000004</v>
      </c>
      <c r="E102" s="41">
        <v>29</v>
      </c>
      <c r="F102" s="18">
        <f>D102*E102</f>
        <v>20639.999973000002</v>
      </c>
      <c r="G102" s="38"/>
    </row>
    <row r="103" spans="1:7" ht="31.5" customHeight="1">
      <c r="A103" s="211" t="s">
        <v>271</v>
      </c>
      <c r="B103" s="211" t="s">
        <v>272</v>
      </c>
      <c r="C103" s="6" t="s">
        <v>173</v>
      </c>
      <c r="D103" s="18">
        <v>5017.0689655100005</v>
      </c>
      <c r="E103" s="41">
        <v>29</v>
      </c>
      <c r="F103" s="18">
        <f t="shared" si="3"/>
        <v>145494.99999979002</v>
      </c>
      <c r="G103" s="38"/>
    </row>
    <row r="104" spans="1:7" ht="47.45" customHeight="1">
      <c r="A104" s="211" t="s">
        <v>129</v>
      </c>
      <c r="B104" s="211" t="s">
        <v>273</v>
      </c>
      <c r="C104" s="6" t="s">
        <v>173</v>
      </c>
      <c r="D104" s="18">
        <v>9000</v>
      </c>
      <c r="E104" s="41">
        <v>46</v>
      </c>
      <c r="F104" s="18">
        <f t="shared" si="3"/>
        <v>414000</v>
      </c>
      <c r="G104" s="38"/>
    </row>
    <row r="105" spans="1:7" ht="44.45" customHeight="1">
      <c r="A105" s="211" t="s">
        <v>131</v>
      </c>
      <c r="B105" s="211" t="s">
        <v>274</v>
      </c>
      <c r="C105" s="6" t="s">
        <v>173</v>
      </c>
      <c r="D105" s="18">
        <v>37500</v>
      </c>
      <c r="E105" s="41">
        <v>4</v>
      </c>
      <c r="F105" s="18">
        <f t="shared" si="3"/>
        <v>150000</v>
      </c>
      <c r="G105" s="38"/>
    </row>
    <row r="106" spans="1:7" ht="29.1">
      <c r="A106" s="238" t="s">
        <v>160</v>
      </c>
      <c r="B106" s="211" t="s">
        <v>275</v>
      </c>
      <c r="C106" s="6" t="s">
        <v>173</v>
      </c>
      <c r="D106" s="19">
        <v>30000</v>
      </c>
      <c r="E106" s="41">
        <v>1</v>
      </c>
      <c r="F106" s="18">
        <f t="shared" si="3"/>
        <v>30000</v>
      </c>
      <c r="G106" s="38"/>
    </row>
    <row r="107" spans="1:7">
      <c r="A107" s="238"/>
      <c r="B107" s="211" t="s">
        <v>276</v>
      </c>
      <c r="C107" s="6" t="s">
        <v>173</v>
      </c>
      <c r="D107" s="30">
        <v>20000</v>
      </c>
      <c r="E107" s="29">
        <v>1</v>
      </c>
      <c r="F107" s="18">
        <f t="shared" si="3"/>
        <v>20000</v>
      </c>
      <c r="G107" s="38"/>
    </row>
    <row r="108" spans="1:7" ht="33" customHeight="1">
      <c r="A108" s="212" t="s">
        <v>138</v>
      </c>
      <c r="B108" s="211" t="s">
        <v>277</v>
      </c>
      <c r="C108" s="6" t="s">
        <v>173</v>
      </c>
      <c r="D108" s="6">
        <v>7200</v>
      </c>
      <c r="E108" s="29">
        <v>2</v>
      </c>
      <c r="F108" s="18">
        <f t="shared" si="3"/>
        <v>14400</v>
      </c>
    </row>
    <row r="109" spans="1:7" ht="29.1">
      <c r="A109" s="212" t="s">
        <v>139</v>
      </c>
      <c r="B109" s="211" t="s">
        <v>278</v>
      </c>
      <c r="C109" s="6" t="s">
        <v>173</v>
      </c>
      <c r="D109" s="6">
        <v>27000</v>
      </c>
      <c r="E109" s="29">
        <v>2</v>
      </c>
      <c r="F109" s="18">
        <f t="shared" si="3"/>
        <v>54000</v>
      </c>
    </row>
    <row r="110" spans="1:7">
      <c r="A110" s="212" t="s">
        <v>141</v>
      </c>
      <c r="B110" s="211" t="s">
        <v>279</v>
      </c>
      <c r="C110" s="6" t="s">
        <v>173</v>
      </c>
      <c r="D110" s="6">
        <v>800</v>
      </c>
      <c r="E110" s="29">
        <v>2</v>
      </c>
      <c r="F110" s="18">
        <f t="shared" si="3"/>
        <v>1600</v>
      </c>
    </row>
    <row r="111" spans="1:7" ht="29.1">
      <c r="A111" s="212" t="s">
        <v>144</v>
      </c>
      <c r="B111" s="211" t="s">
        <v>280</v>
      </c>
      <c r="C111" s="6" t="s">
        <v>173</v>
      </c>
      <c r="D111" s="22">
        <v>60000</v>
      </c>
      <c r="E111" s="29">
        <v>3</v>
      </c>
      <c r="F111" s="18">
        <f t="shared" si="3"/>
        <v>180000</v>
      </c>
    </row>
    <row r="112" spans="1:7" ht="29.1">
      <c r="A112" s="212" t="s">
        <v>145</v>
      </c>
      <c r="B112" s="211" t="s">
        <v>281</v>
      </c>
      <c r="C112" s="6" t="s">
        <v>173</v>
      </c>
      <c r="D112" s="6">
        <v>74000</v>
      </c>
      <c r="E112" s="29">
        <v>1</v>
      </c>
      <c r="F112" s="18">
        <f t="shared" si="3"/>
        <v>74000</v>
      </c>
    </row>
    <row r="113" spans="1:8" ht="29.1">
      <c r="A113" s="212" t="s">
        <v>147</v>
      </c>
      <c r="B113" s="211" t="s">
        <v>282</v>
      </c>
      <c r="C113" s="6" t="s">
        <v>173</v>
      </c>
      <c r="D113" s="6">
        <v>15000</v>
      </c>
      <c r="E113" s="29">
        <v>1</v>
      </c>
      <c r="F113" s="18">
        <f t="shared" si="3"/>
        <v>15000</v>
      </c>
    </row>
    <row r="114" spans="1:8" ht="63.75" customHeight="1">
      <c r="A114" s="212" t="s">
        <v>151</v>
      </c>
      <c r="B114" s="211" t="s">
        <v>283</v>
      </c>
      <c r="C114" s="6" t="s">
        <v>173</v>
      </c>
      <c r="D114" s="6">
        <v>22080</v>
      </c>
      <c r="E114" s="29">
        <v>1</v>
      </c>
      <c r="F114" s="18">
        <f t="shared" si="3"/>
        <v>22080</v>
      </c>
    </row>
    <row r="115" spans="1:8" ht="29.1">
      <c r="A115" s="212" t="s">
        <v>284</v>
      </c>
      <c r="B115" s="211" t="s">
        <v>285</v>
      </c>
      <c r="C115" s="6" t="s">
        <v>173</v>
      </c>
      <c r="D115" s="6">
        <v>47040</v>
      </c>
      <c r="E115" s="29">
        <v>1</v>
      </c>
      <c r="F115" s="18">
        <f t="shared" si="3"/>
        <v>47040</v>
      </c>
    </row>
    <row r="116" spans="1:8" ht="43.5">
      <c r="A116" s="212" t="s">
        <v>154</v>
      </c>
      <c r="B116" s="212" t="s">
        <v>286</v>
      </c>
      <c r="C116" s="6" t="s">
        <v>171</v>
      </c>
      <c r="D116" s="6">
        <v>28000</v>
      </c>
      <c r="E116" s="29">
        <v>1</v>
      </c>
      <c r="F116" s="18">
        <f t="shared" si="3"/>
        <v>28000</v>
      </c>
    </row>
    <row r="117" spans="1:8" ht="29.1">
      <c r="A117" s="212" t="s">
        <v>156</v>
      </c>
      <c r="B117" s="212" t="s">
        <v>287</v>
      </c>
      <c r="C117" s="6" t="s">
        <v>171</v>
      </c>
      <c r="D117" s="6">
        <v>3850</v>
      </c>
      <c r="E117" s="29">
        <v>1</v>
      </c>
      <c r="F117" s="18">
        <f t="shared" si="3"/>
        <v>3850</v>
      </c>
    </row>
    <row r="118" spans="1:8">
      <c r="A118" s="45"/>
      <c r="B118" s="46"/>
      <c r="C118" s="45"/>
      <c r="D118" s="45"/>
      <c r="E118" s="47"/>
      <c r="F118" s="45"/>
    </row>
    <row r="119" spans="1:8" s="32" customFormat="1">
      <c r="B119" s="48"/>
      <c r="H119" s="37"/>
    </row>
    <row r="120" spans="1:8" s="32" customFormat="1">
      <c r="B120" s="48"/>
      <c r="H120" s="37"/>
    </row>
    <row r="121" spans="1:8" s="32" customFormat="1">
      <c r="B121" s="48"/>
      <c r="H121" s="37"/>
    </row>
    <row r="122" spans="1:8" s="32" customFormat="1">
      <c r="B122" s="48"/>
      <c r="H122" s="37"/>
    </row>
    <row r="123" spans="1:8" s="32" customFormat="1">
      <c r="B123" s="48"/>
      <c r="H123" s="37"/>
    </row>
    <row r="124" spans="1:8" s="32" customFormat="1">
      <c r="B124" s="48"/>
      <c r="H124" s="37"/>
    </row>
    <row r="125" spans="1:8" s="32" customFormat="1">
      <c r="B125" s="48"/>
      <c r="H125" s="37"/>
    </row>
    <row r="126" spans="1:8" s="32" customFormat="1">
      <c r="B126" s="48"/>
      <c r="H126" s="37"/>
    </row>
    <row r="127" spans="1:8" s="32" customFormat="1">
      <c r="B127" s="48"/>
      <c r="H127" s="37"/>
    </row>
    <row r="128" spans="1:8" s="32" customFormat="1">
      <c r="B128" s="48"/>
      <c r="H128" s="37"/>
    </row>
    <row r="129" spans="2:8" s="32" customFormat="1">
      <c r="B129" s="48"/>
      <c r="H129" s="37"/>
    </row>
    <row r="130" spans="2:8" s="32" customFormat="1">
      <c r="B130" s="48"/>
      <c r="H130" s="37"/>
    </row>
    <row r="131" spans="2:8" s="32" customFormat="1">
      <c r="B131" s="48"/>
      <c r="H131" s="37"/>
    </row>
    <row r="132" spans="2:8" s="32" customFormat="1">
      <c r="B132" s="48"/>
      <c r="H132" s="37"/>
    </row>
    <row r="133" spans="2:8" s="32" customFormat="1">
      <c r="B133" s="48"/>
      <c r="H133" s="37"/>
    </row>
    <row r="134" spans="2:8" s="32" customFormat="1">
      <c r="B134" s="48"/>
      <c r="H134" s="37"/>
    </row>
    <row r="135" spans="2:8" s="32" customFormat="1">
      <c r="B135" s="48"/>
      <c r="H135" s="37"/>
    </row>
    <row r="136" spans="2:8" s="32" customFormat="1">
      <c r="B136" s="48"/>
      <c r="H136" s="37"/>
    </row>
    <row r="137" spans="2:8" s="32" customFormat="1">
      <c r="B137" s="48"/>
      <c r="H137" s="37"/>
    </row>
    <row r="138" spans="2:8" s="32" customFormat="1">
      <c r="B138" s="48"/>
      <c r="H138" s="37"/>
    </row>
    <row r="139" spans="2:8" s="32" customFormat="1">
      <c r="B139" s="48"/>
      <c r="H139" s="37"/>
    </row>
    <row r="140" spans="2:8" s="32" customFormat="1">
      <c r="B140" s="48"/>
      <c r="H140" s="37"/>
    </row>
    <row r="141" spans="2:8" s="32" customFormat="1">
      <c r="B141" s="48"/>
      <c r="H141" s="37"/>
    </row>
    <row r="142" spans="2:8" s="32" customFormat="1">
      <c r="B142" s="48"/>
      <c r="H142" s="37"/>
    </row>
    <row r="143" spans="2:8" s="32" customFormat="1">
      <c r="B143" s="48"/>
      <c r="H143" s="37"/>
    </row>
    <row r="144" spans="2:8" s="32" customFormat="1">
      <c r="B144" s="48"/>
      <c r="H144" s="37"/>
    </row>
    <row r="145" spans="2:8" s="32" customFormat="1">
      <c r="B145" s="48"/>
      <c r="H145" s="37"/>
    </row>
    <row r="146" spans="2:8" s="32" customFormat="1">
      <c r="B146" s="48"/>
      <c r="H146" s="37"/>
    </row>
    <row r="147" spans="2:8" s="32" customFormat="1">
      <c r="B147" s="48"/>
      <c r="H147" s="37"/>
    </row>
    <row r="148" spans="2:8" s="32" customFormat="1">
      <c r="B148" s="48"/>
      <c r="H148" s="37"/>
    </row>
    <row r="149" spans="2:8" s="32" customFormat="1">
      <c r="B149" s="48"/>
      <c r="H149" s="37"/>
    </row>
    <row r="150" spans="2:8" s="32" customFormat="1">
      <c r="B150" s="48"/>
      <c r="H150" s="37"/>
    </row>
    <row r="151" spans="2:8" s="32" customFormat="1">
      <c r="B151" s="48"/>
      <c r="H151" s="37"/>
    </row>
    <row r="152" spans="2:8" s="32" customFormat="1">
      <c r="B152" s="48"/>
      <c r="H152" s="37"/>
    </row>
    <row r="153" spans="2:8" s="32" customFormat="1">
      <c r="B153" s="48"/>
      <c r="H153" s="37"/>
    </row>
    <row r="154" spans="2:8" s="32" customFormat="1">
      <c r="B154" s="48"/>
      <c r="H154" s="37"/>
    </row>
    <row r="155" spans="2:8" s="32" customFormat="1">
      <c r="B155" s="48"/>
      <c r="H155" s="37"/>
    </row>
    <row r="156" spans="2:8" s="32" customFormat="1">
      <c r="B156" s="48"/>
      <c r="H156" s="37"/>
    </row>
    <row r="157" spans="2:8" s="32" customFormat="1">
      <c r="B157" s="48"/>
      <c r="H157" s="37"/>
    </row>
    <row r="158" spans="2:8" s="32" customFormat="1">
      <c r="B158" s="48"/>
      <c r="H158" s="37"/>
    </row>
    <row r="159" spans="2:8" s="32" customFormat="1">
      <c r="B159" s="48"/>
      <c r="H159" s="37"/>
    </row>
    <row r="160" spans="2:8" s="32" customFormat="1">
      <c r="B160" s="48"/>
      <c r="H160" s="37"/>
    </row>
    <row r="161" spans="2:8" s="32" customFormat="1">
      <c r="B161" s="48"/>
      <c r="H161" s="37"/>
    </row>
    <row r="162" spans="2:8" s="32" customFormat="1">
      <c r="B162" s="48"/>
      <c r="H162" s="37"/>
    </row>
    <row r="163" spans="2:8" s="32" customFormat="1">
      <c r="B163" s="48"/>
      <c r="H163" s="37"/>
    </row>
    <row r="164" spans="2:8" s="32" customFormat="1">
      <c r="B164" s="48"/>
      <c r="H164" s="37"/>
    </row>
    <row r="165" spans="2:8" s="32" customFormat="1">
      <c r="B165" s="48"/>
      <c r="H165" s="37"/>
    </row>
    <row r="166" spans="2:8" s="32" customFormat="1">
      <c r="B166" s="48"/>
      <c r="H166" s="37"/>
    </row>
    <row r="167" spans="2:8" s="32" customFormat="1">
      <c r="B167" s="48"/>
      <c r="H167" s="37"/>
    </row>
    <row r="168" spans="2:8" s="32" customFormat="1">
      <c r="B168" s="48"/>
      <c r="H168" s="37"/>
    </row>
    <row r="169" spans="2:8" s="32" customFormat="1">
      <c r="B169" s="48"/>
      <c r="H169" s="37"/>
    </row>
    <row r="170" spans="2:8" s="32" customFormat="1">
      <c r="B170" s="48"/>
      <c r="H170" s="37"/>
    </row>
    <row r="171" spans="2:8" s="32" customFormat="1">
      <c r="B171" s="48"/>
      <c r="H171" s="37"/>
    </row>
    <row r="172" spans="2:8" s="32" customFormat="1">
      <c r="B172" s="48"/>
      <c r="H172" s="37"/>
    </row>
    <row r="173" spans="2:8" s="32" customFormat="1">
      <c r="B173" s="48"/>
      <c r="H173" s="37"/>
    </row>
    <row r="174" spans="2:8" s="32" customFormat="1">
      <c r="B174" s="48"/>
      <c r="H174" s="37"/>
    </row>
    <row r="175" spans="2:8" s="32" customFormat="1">
      <c r="B175" s="48"/>
      <c r="H175" s="37"/>
    </row>
    <row r="176" spans="2:8" s="32" customFormat="1">
      <c r="B176" s="48"/>
      <c r="H176" s="37"/>
    </row>
    <row r="177" spans="2:8" s="32" customFormat="1">
      <c r="B177" s="48"/>
      <c r="H177" s="37"/>
    </row>
    <row r="178" spans="2:8" s="32" customFormat="1">
      <c r="B178" s="48"/>
      <c r="H178" s="37"/>
    </row>
    <row r="179" spans="2:8" s="32" customFormat="1">
      <c r="B179" s="48"/>
      <c r="H179" s="37"/>
    </row>
    <row r="180" spans="2:8" s="32" customFormat="1">
      <c r="B180" s="48"/>
      <c r="H180" s="37"/>
    </row>
    <row r="181" spans="2:8" s="32" customFormat="1">
      <c r="B181" s="48"/>
      <c r="H181" s="37"/>
    </row>
    <row r="182" spans="2:8" s="32" customFormat="1">
      <c r="B182" s="48"/>
      <c r="H182" s="37"/>
    </row>
    <row r="183" spans="2:8" s="32" customFormat="1">
      <c r="B183" s="48"/>
      <c r="H183" s="37"/>
    </row>
    <row r="184" spans="2:8" s="32" customFormat="1">
      <c r="B184" s="48"/>
      <c r="H184" s="37"/>
    </row>
    <row r="185" spans="2:8" s="32" customFormat="1">
      <c r="B185" s="48"/>
      <c r="H185" s="37"/>
    </row>
    <row r="186" spans="2:8" s="32" customFormat="1">
      <c r="B186" s="48"/>
      <c r="H186" s="37"/>
    </row>
    <row r="187" spans="2:8" s="32" customFormat="1">
      <c r="B187" s="48"/>
      <c r="H187" s="37"/>
    </row>
    <row r="188" spans="2:8" s="32" customFormat="1">
      <c r="B188" s="48"/>
      <c r="H188" s="37"/>
    </row>
    <row r="189" spans="2:8" s="32" customFormat="1">
      <c r="B189" s="48"/>
      <c r="H189" s="37"/>
    </row>
    <row r="190" spans="2:8" s="32" customFormat="1">
      <c r="B190" s="48"/>
      <c r="H190" s="37"/>
    </row>
    <row r="191" spans="2:8" s="32" customFormat="1">
      <c r="B191" s="48"/>
      <c r="H191" s="37"/>
    </row>
    <row r="192" spans="2:8" s="32" customFormat="1">
      <c r="B192" s="48"/>
      <c r="H192" s="37"/>
    </row>
    <row r="193" spans="2:8" s="32" customFormat="1">
      <c r="B193" s="48"/>
      <c r="H193" s="37"/>
    </row>
    <row r="194" spans="2:8" s="32" customFormat="1">
      <c r="B194" s="48"/>
      <c r="H194" s="37"/>
    </row>
    <row r="195" spans="2:8" s="32" customFormat="1">
      <c r="B195" s="48"/>
      <c r="H195" s="37"/>
    </row>
    <row r="196" spans="2:8" s="32" customFormat="1">
      <c r="B196" s="48"/>
      <c r="H196" s="37"/>
    </row>
    <row r="197" spans="2:8" s="32" customFormat="1">
      <c r="B197" s="48"/>
      <c r="H197" s="37"/>
    </row>
    <row r="198" spans="2:8" s="32" customFormat="1">
      <c r="B198" s="48"/>
      <c r="H198" s="37"/>
    </row>
    <row r="199" spans="2:8" s="32" customFormat="1">
      <c r="B199" s="48"/>
      <c r="H199" s="37"/>
    </row>
    <row r="200" spans="2:8" s="32" customFormat="1">
      <c r="B200" s="48"/>
      <c r="H200" s="37"/>
    </row>
    <row r="201" spans="2:8" s="32" customFormat="1">
      <c r="B201" s="48"/>
      <c r="H201" s="37"/>
    </row>
    <row r="202" spans="2:8" s="32" customFormat="1">
      <c r="B202" s="48"/>
      <c r="H202" s="37"/>
    </row>
    <row r="203" spans="2:8" s="32" customFormat="1">
      <c r="B203" s="48"/>
      <c r="H203" s="37"/>
    </row>
    <row r="204" spans="2:8" s="32" customFormat="1">
      <c r="B204" s="48"/>
      <c r="H204" s="37"/>
    </row>
    <row r="205" spans="2:8" s="32" customFormat="1">
      <c r="B205" s="48"/>
      <c r="H205" s="37"/>
    </row>
    <row r="206" spans="2:8" s="32" customFormat="1">
      <c r="B206" s="48"/>
      <c r="H206" s="37"/>
    </row>
    <row r="207" spans="2:8" s="32" customFormat="1">
      <c r="B207" s="48"/>
      <c r="H207" s="37"/>
    </row>
    <row r="208" spans="2:8" s="32" customFormat="1">
      <c r="B208" s="48"/>
      <c r="H208" s="37"/>
    </row>
    <row r="209" spans="2:8" s="32" customFormat="1">
      <c r="B209" s="48"/>
      <c r="H209" s="37"/>
    </row>
    <row r="210" spans="2:8" s="32" customFormat="1">
      <c r="B210" s="48"/>
      <c r="H210" s="37"/>
    </row>
    <row r="211" spans="2:8" s="32" customFormat="1">
      <c r="B211" s="48"/>
      <c r="H211" s="37"/>
    </row>
    <row r="212" spans="2:8" s="32" customFormat="1">
      <c r="B212" s="48"/>
      <c r="H212" s="37"/>
    </row>
    <row r="213" spans="2:8" s="32" customFormat="1">
      <c r="B213" s="48"/>
      <c r="H213" s="37"/>
    </row>
    <row r="214" spans="2:8" s="32" customFormat="1">
      <c r="B214" s="48"/>
      <c r="H214" s="37"/>
    </row>
    <row r="215" spans="2:8" s="32" customFormat="1">
      <c r="B215" s="48"/>
      <c r="H215" s="37"/>
    </row>
    <row r="216" spans="2:8" s="32" customFormat="1">
      <c r="B216" s="48"/>
      <c r="H216" s="37"/>
    </row>
    <row r="217" spans="2:8" s="32" customFormat="1">
      <c r="B217" s="48"/>
      <c r="H217" s="37"/>
    </row>
    <row r="218" spans="2:8" s="32" customFormat="1">
      <c r="B218" s="48"/>
      <c r="H218" s="37"/>
    </row>
    <row r="219" spans="2:8" s="32" customFormat="1">
      <c r="B219" s="48"/>
      <c r="H219" s="37"/>
    </row>
    <row r="220" spans="2:8" s="32" customFormat="1">
      <c r="B220" s="48"/>
      <c r="H220" s="37"/>
    </row>
    <row r="221" spans="2:8" s="32" customFormat="1">
      <c r="B221" s="48"/>
      <c r="H221" s="37"/>
    </row>
    <row r="222" spans="2:8" s="32" customFormat="1">
      <c r="B222" s="48"/>
      <c r="H222" s="37"/>
    </row>
    <row r="223" spans="2:8" s="32" customFormat="1">
      <c r="B223" s="48"/>
      <c r="H223" s="37"/>
    </row>
    <row r="224" spans="2:8" s="32" customFormat="1">
      <c r="B224" s="48"/>
      <c r="H224" s="37"/>
    </row>
    <row r="225" spans="2:8" s="32" customFormat="1">
      <c r="B225" s="48"/>
      <c r="H225" s="37"/>
    </row>
    <row r="226" spans="2:8" s="32" customFormat="1">
      <c r="B226" s="48"/>
      <c r="H226" s="37"/>
    </row>
    <row r="227" spans="2:8" s="32" customFormat="1">
      <c r="B227" s="48"/>
      <c r="H227" s="37"/>
    </row>
    <row r="228" spans="2:8" s="32" customFormat="1">
      <c r="B228" s="48"/>
      <c r="H228" s="37"/>
    </row>
    <row r="229" spans="2:8" s="32" customFormat="1">
      <c r="B229" s="48"/>
      <c r="H229" s="37"/>
    </row>
    <row r="230" spans="2:8" s="32" customFormat="1">
      <c r="B230" s="48"/>
      <c r="H230" s="37"/>
    </row>
    <row r="231" spans="2:8" s="32" customFormat="1">
      <c r="B231" s="48"/>
      <c r="H231" s="37"/>
    </row>
    <row r="232" spans="2:8" s="32" customFormat="1">
      <c r="B232" s="48"/>
      <c r="H232" s="37"/>
    </row>
    <row r="233" spans="2:8" s="32" customFormat="1">
      <c r="B233" s="48"/>
      <c r="H233" s="37"/>
    </row>
    <row r="234" spans="2:8" s="32" customFormat="1">
      <c r="B234" s="48"/>
      <c r="H234" s="37"/>
    </row>
    <row r="235" spans="2:8" s="32" customFormat="1">
      <c r="B235" s="48"/>
      <c r="H235" s="37"/>
    </row>
    <row r="236" spans="2:8" s="32" customFormat="1">
      <c r="B236" s="48"/>
      <c r="H236" s="37"/>
    </row>
    <row r="237" spans="2:8" s="32" customFormat="1">
      <c r="B237" s="48"/>
      <c r="H237" s="37"/>
    </row>
    <row r="238" spans="2:8" s="32" customFormat="1">
      <c r="B238" s="48"/>
      <c r="H238" s="37"/>
    </row>
    <row r="239" spans="2:8" s="32" customFormat="1">
      <c r="B239" s="48"/>
      <c r="H239" s="37"/>
    </row>
    <row r="240" spans="2:8" s="32" customFormat="1">
      <c r="B240" s="48"/>
      <c r="H240" s="37"/>
    </row>
    <row r="241" spans="2:8" s="32" customFormat="1">
      <c r="B241" s="48"/>
      <c r="H241" s="37"/>
    </row>
    <row r="242" spans="2:8" s="32" customFormat="1">
      <c r="B242" s="48"/>
      <c r="H242" s="37"/>
    </row>
    <row r="243" spans="2:8" s="32" customFormat="1">
      <c r="B243" s="48"/>
      <c r="H243" s="37"/>
    </row>
    <row r="244" spans="2:8" s="32" customFormat="1">
      <c r="B244" s="48"/>
      <c r="H244" s="37"/>
    </row>
    <row r="245" spans="2:8" s="32" customFormat="1">
      <c r="B245" s="48"/>
      <c r="H245" s="37"/>
    </row>
    <row r="246" spans="2:8" s="32" customFormat="1">
      <c r="B246" s="48"/>
      <c r="H246" s="37"/>
    </row>
    <row r="247" spans="2:8" s="32" customFormat="1">
      <c r="B247" s="48"/>
      <c r="H247" s="37"/>
    </row>
    <row r="248" spans="2:8" s="32" customFormat="1">
      <c r="B248" s="48"/>
      <c r="H248" s="37"/>
    </row>
    <row r="249" spans="2:8" s="32" customFormat="1">
      <c r="B249" s="48"/>
      <c r="H249" s="37"/>
    </row>
    <row r="250" spans="2:8" s="32" customFormat="1">
      <c r="B250" s="48"/>
      <c r="H250" s="37"/>
    </row>
    <row r="251" spans="2:8" s="32" customFormat="1">
      <c r="B251" s="48"/>
      <c r="H251" s="37"/>
    </row>
    <row r="252" spans="2:8" s="32" customFormat="1">
      <c r="B252" s="48"/>
      <c r="H252" s="37"/>
    </row>
    <row r="253" spans="2:8" s="32" customFormat="1">
      <c r="B253" s="48"/>
      <c r="H253" s="37"/>
    </row>
    <row r="254" spans="2:8" s="32" customFormat="1">
      <c r="B254" s="48"/>
      <c r="H254" s="37"/>
    </row>
    <row r="255" spans="2:8" s="32" customFormat="1">
      <c r="B255" s="48"/>
      <c r="H255" s="37"/>
    </row>
    <row r="256" spans="2:8" s="32" customFormat="1">
      <c r="B256" s="48"/>
      <c r="H256" s="37"/>
    </row>
    <row r="257" spans="2:8" s="32" customFormat="1">
      <c r="B257" s="48"/>
      <c r="H257" s="37"/>
    </row>
    <row r="258" spans="2:8" s="32" customFormat="1">
      <c r="B258" s="48"/>
      <c r="H258" s="37"/>
    </row>
    <row r="259" spans="2:8" s="32" customFormat="1">
      <c r="B259" s="48"/>
      <c r="H259" s="37"/>
    </row>
    <row r="260" spans="2:8" s="32" customFormat="1">
      <c r="B260" s="48"/>
      <c r="H260" s="37"/>
    </row>
    <row r="261" spans="2:8" s="32" customFormat="1">
      <c r="B261" s="48"/>
      <c r="H261" s="37"/>
    </row>
    <row r="262" spans="2:8" s="32" customFormat="1">
      <c r="B262" s="48"/>
      <c r="H262" s="37"/>
    </row>
    <row r="263" spans="2:8" s="32" customFormat="1">
      <c r="B263" s="48"/>
      <c r="H263" s="37"/>
    </row>
    <row r="264" spans="2:8" s="32" customFormat="1">
      <c r="B264" s="48"/>
      <c r="H264" s="37"/>
    </row>
    <row r="265" spans="2:8" s="32" customFormat="1">
      <c r="B265" s="48"/>
      <c r="H265" s="37"/>
    </row>
    <row r="266" spans="2:8" s="32" customFormat="1">
      <c r="B266" s="48"/>
      <c r="H266" s="37"/>
    </row>
    <row r="267" spans="2:8" s="32" customFormat="1">
      <c r="B267" s="48"/>
      <c r="H267" s="37"/>
    </row>
    <row r="268" spans="2:8" s="32" customFormat="1">
      <c r="B268" s="48"/>
      <c r="H268" s="37"/>
    </row>
    <row r="269" spans="2:8" s="32" customFormat="1">
      <c r="B269" s="48"/>
      <c r="H269" s="37"/>
    </row>
    <row r="270" spans="2:8" s="32" customFormat="1">
      <c r="B270" s="48"/>
      <c r="H270" s="37"/>
    </row>
    <row r="271" spans="2:8" s="32" customFormat="1">
      <c r="B271" s="48"/>
      <c r="H271" s="37"/>
    </row>
    <row r="272" spans="2:8" s="32" customFormat="1">
      <c r="B272" s="48"/>
      <c r="H272" s="37"/>
    </row>
    <row r="273" spans="2:8" s="32" customFormat="1">
      <c r="B273" s="48"/>
      <c r="H273" s="37"/>
    </row>
    <row r="274" spans="2:8" s="32" customFormat="1">
      <c r="B274" s="48"/>
      <c r="H274" s="37"/>
    </row>
    <row r="275" spans="2:8" s="32" customFormat="1">
      <c r="B275" s="48"/>
      <c r="H275" s="37"/>
    </row>
    <row r="276" spans="2:8" s="32" customFormat="1">
      <c r="B276" s="48"/>
      <c r="H276" s="37"/>
    </row>
    <row r="277" spans="2:8" s="32" customFormat="1">
      <c r="B277" s="48"/>
      <c r="H277" s="37"/>
    </row>
    <row r="278" spans="2:8" s="32" customFormat="1">
      <c r="B278" s="48"/>
      <c r="H278" s="37"/>
    </row>
    <row r="279" spans="2:8" s="32" customFormat="1">
      <c r="B279" s="48"/>
      <c r="H279" s="37"/>
    </row>
    <row r="280" spans="2:8" s="32" customFormat="1">
      <c r="B280" s="48"/>
      <c r="H280" s="37"/>
    </row>
    <row r="281" spans="2:8" s="32" customFormat="1">
      <c r="B281" s="48"/>
      <c r="H281" s="37"/>
    </row>
    <row r="282" spans="2:8" s="32" customFormat="1">
      <c r="B282" s="48"/>
      <c r="H282" s="37"/>
    </row>
    <row r="283" spans="2:8" s="32" customFormat="1">
      <c r="B283" s="48"/>
      <c r="H283" s="37"/>
    </row>
    <row r="284" spans="2:8" s="32" customFormat="1">
      <c r="B284" s="48"/>
      <c r="H284" s="37"/>
    </row>
    <row r="285" spans="2:8" s="32" customFormat="1">
      <c r="B285" s="48"/>
      <c r="H285" s="37"/>
    </row>
    <row r="286" spans="2:8" s="32" customFormat="1">
      <c r="B286" s="48"/>
      <c r="H286" s="37"/>
    </row>
    <row r="287" spans="2:8" s="32" customFormat="1">
      <c r="B287" s="48"/>
      <c r="H287" s="37"/>
    </row>
    <row r="288" spans="2:8" s="32" customFormat="1">
      <c r="B288" s="48"/>
      <c r="H288" s="37"/>
    </row>
    <row r="289" spans="2:8" s="32" customFormat="1">
      <c r="B289" s="48"/>
      <c r="H289" s="37"/>
    </row>
    <row r="290" spans="2:8" s="32" customFormat="1">
      <c r="B290" s="48"/>
      <c r="H290" s="37"/>
    </row>
    <row r="291" spans="2:8" s="32" customFormat="1">
      <c r="B291" s="48"/>
      <c r="H291" s="37"/>
    </row>
    <row r="292" spans="2:8" s="32" customFormat="1">
      <c r="B292" s="48"/>
      <c r="H292" s="37"/>
    </row>
    <row r="293" spans="2:8" s="32" customFormat="1">
      <c r="B293" s="48"/>
      <c r="H293" s="37"/>
    </row>
    <row r="294" spans="2:8" s="32" customFormat="1">
      <c r="B294" s="48"/>
      <c r="H294" s="37"/>
    </row>
    <row r="295" spans="2:8" s="32" customFormat="1">
      <c r="B295" s="48"/>
      <c r="H295" s="37"/>
    </row>
    <row r="296" spans="2:8" s="32" customFormat="1">
      <c r="B296" s="48"/>
      <c r="H296" s="37"/>
    </row>
    <row r="297" spans="2:8" s="32" customFormat="1">
      <c r="B297" s="48"/>
      <c r="H297" s="37"/>
    </row>
    <row r="298" spans="2:8" s="32" customFormat="1">
      <c r="B298" s="48"/>
      <c r="H298" s="37"/>
    </row>
    <row r="299" spans="2:8" s="32" customFormat="1">
      <c r="B299" s="48"/>
      <c r="H299" s="37"/>
    </row>
    <row r="300" spans="2:8" s="32" customFormat="1">
      <c r="B300" s="48"/>
      <c r="H300" s="37"/>
    </row>
    <row r="301" spans="2:8" s="32" customFormat="1">
      <c r="B301" s="48"/>
      <c r="H301" s="37"/>
    </row>
    <row r="302" spans="2:8" s="32" customFormat="1">
      <c r="B302" s="48"/>
      <c r="H302" s="37"/>
    </row>
    <row r="303" spans="2:8" s="32" customFormat="1">
      <c r="B303" s="48"/>
      <c r="H303" s="37"/>
    </row>
    <row r="304" spans="2:8" s="32" customFormat="1">
      <c r="B304" s="48"/>
      <c r="H304" s="37"/>
    </row>
    <row r="305" spans="2:8" s="32" customFormat="1">
      <c r="B305" s="48"/>
      <c r="H305" s="37"/>
    </row>
    <row r="306" spans="2:8" s="32" customFormat="1">
      <c r="B306" s="48"/>
      <c r="H306" s="37"/>
    </row>
    <row r="307" spans="2:8" s="32" customFormat="1">
      <c r="B307" s="48"/>
      <c r="H307" s="37"/>
    </row>
    <row r="308" spans="2:8" s="32" customFormat="1">
      <c r="B308" s="48"/>
      <c r="H308" s="37"/>
    </row>
    <row r="309" spans="2:8" s="32" customFormat="1">
      <c r="B309" s="48"/>
      <c r="H309" s="37"/>
    </row>
    <row r="310" spans="2:8" s="32" customFormat="1">
      <c r="B310" s="48"/>
      <c r="H310" s="37"/>
    </row>
    <row r="311" spans="2:8" s="32" customFormat="1">
      <c r="B311" s="48"/>
      <c r="H311" s="37"/>
    </row>
    <row r="312" spans="2:8" s="32" customFormat="1">
      <c r="B312" s="48"/>
      <c r="H312" s="37"/>
    </row>
    <row r="313" spans="2:8" s="32" customFormat="1">
      <c r="B313" s="48"/>
      <c r="H313" s="37"/>
    </row>
    <row r="314" spans="2:8" s="32" customFormat="1">
      <c r="B314" s="48"/>
      <c r="H314" s="37"/>
    </row>
    <row r="315" spans="2:8" s="32" customFormat="1">
      <c r="B315" s="48"/>
      <c r="H315" s="37"/>
    </row>
    <row r="316" spans="2:8" s="32" customFormat="1">
      <c r="B316" s="48"/>
      <c r="H316" s="37"/>
    </row>
    <row r="317" spans="2:8" s="32" customFormat="1">
      <c r="B317" s="48"/>
      <c r="H317" s="37"/>
    </row>
    <row r="318" spans="2:8" s="32" customFormat="1">
      <c r="B318" s="48"/>
      <c r="H318" s="37"/>
    </row>
    <row r="319" spans="2:8" s="32" customFormat="1">
      <c r="B319" s="48"/>
      <c r="H319" s="37"/>
    </row>
    <row r="320" spans="2:8" s="32" customFormat="1">
      <c r="B320" s="48"/>
      <c r="H320" s="37"/>
    </row>
    <row r="321" spans="2:8" s="32" customFormat="1">
      <c r="B321" s="48"/>
      <c r="H321" s="37"/>
    </row>
    <row r="322" spans="2:8" s="32" customFormat="1">
      <c r="B322" s="48"/>
      <c r="H322" s="37"/>
    </row>
    <row r="323" spans="2:8" s="32" customFormat="1">
      <c r="B323" s="48"/>
      <c r="H323" s="37"/>
    </row>
    <row r="324" spans="2:8" s="32" customFormat="1">
      <c r="B324" s="48"/>
      <c r="H324" s="37"/>
    </row>
    <row r="325" spans="2:8" s="32" customFormat="1">
      <c r="B325" s="48"/>
      <c r="H325" s="37"/>
    </row>
    <row r="326" spans="2:8" s="32" customFormat="1">
      <c r="B326" s="48"/>
      <c r="H326" s="37"/>
    </row>
    <row r="327" spans="2:8" s="32" customFormat="1">
      <c r="B327" s="48"/>
      <c r="H327" s="37"/>
    </row>
    <row r="328" spans="2:8" s="32" customFormat="1">
      <c r="B328" s="48"/>
      <c r="H328" s="37"/>
    </row>
    <row r="329" spans="2:8" s="32" customFormat="1">
      <c r="B329" s="48"/>
      <c r="H329" s="37"/>
    </row>
    <row r="330" spans="2:8" s="32" customFormat="1">
      <c r="B330" s="48"/>
      <c r="H330" s="37"/>
    </row>
    <row r="331" spans="2:8" s="32" customFormat="1">
      <c r="B331" s="48"/>
      <c r="H331" s="37"/>
    </row>
    <row r="332" spans="2:8" s="32" customFormat="1">
      <c r="B332" s="48"/>
      <c r="H332" s="37"/>
    </row>
    <row r="333" spans="2:8" s="32" customFormat="1">
      <c r="B333" s="48"/>
      <c r="H333" s="37"/>
    </row>
    <row r="334" spans="2:8" s="32" customFormat="1">
      <c r="B334" s="48"/>
      <c r="H334" s="37"/>
    </row>
    <row r="335" spans="2:8" s="32" customFormat="1">
      <c r="B335" s="48"/>
      <c r="H335" s="37"/>
    </row>
    <row r="336" spans="2:8" s="32" customFormat="1">
      <c r="B336" s="48"/>
      <c r="H336" s="37"/>
    </row>
    <row r="337" spans="2:8" s="32" customFormat="1">
      <c r="B337" s="48"/>
      <c r="H337" s="37"/>
    </row>
    <row r="338" spans="2:8" s="32" customFormat="1">
      <c r="B338" s="48"/>
      <c r="H338" s="37"/>
    </row>
    <row r="339" spans="2:8" s="32" customFormat="1">
      <c r="B339" s="48"/>
      <c r="H339" s="37"/>
    </row>
    <row r="340" spans="2:8" s="32" customFormat="1">
      <c r="B340" s="48"/>
      <c r="H340" s="37"/>
    </row>
    <row r="341" spans="2:8" s="32" customFormat="1">
      <c r="B341" s="48"/>
      <c r="H341" s="37"/>
    </row>
    <row r="342" spans="2:8" s="32" customFormat="1">
      <c r="B342" s="48"/>
      <c r="H342" s="37"/>
    </row>
    <row r="343" spans="2:8" s="32" customFormat="1">
      <c r="B343" s="48"/>
      <c r="H343" s="37"/>
    </row>
    <row r="344" spans="2:8" s="32" customFormat="1">
      <c r="B344" s="48"/>
      <c r="H344" s="37"/>
    </row>
    <row r="345" spans="2:8" s="32" customFormat="1">
      <c r="B345" s="48"/>
      <c r="H345" s="37"/>
    </row>
    <row r="346" spans="2:8" s="32" customFormat="1">
      <c r="B346" s="48"/>
      <c r="H346" s="37"/>
    </row>
    <row r="347" spans="2:8" s="32" customFormat="1">
      <c r="B347" s="48"/>
      <c r="H347" s="37"/>
    </row>
    <row r="348" spans="2:8" s="32" customFormat="1">
      <c r="B348" s="48"/>
      <c r="H348" s="37"/>
    </row>
    <row r="349" spans="2:8" s="32" customFormat="1">
      <c r="B349" s="48"/>
      <c r="H349" s="37"/>
    </row>
    <row r="350" spans="2:8" s="32" customFormat="1">
      <c r="B350" s="48"/>
      <c r="H350" s="37"/>
    </row>
    <row r="351" spans="2:8" s="32" customFormat="1">
      <c r="B351" s="48"/>
      <c r="H351" s="37"/>
    </row>
    <row r="352" spans="2:8" s="32" customFormat="1">
      <c r="B352" s="48"/>
      <c r="H352" s="37"/>
    </row>
    <row r="353" spans="2:8" s="32" customFormat="1">
      <c r="B353" s="48"/>
      <c r="H353" s="37"/>
    </row>
    <row r="354" spans="2:8" s="32" customFormat="1">
      <c r="B354" s="48"/>
      <c r="H354" s="37"/>
    </row>
    <row r="355" spans="2:8" s="32" customFormat="1">
      <c r="B355" s="48"/>
      <c r="H355" s="37"/>
    </row>
    <row r="356" spans="2:8" s="32" customFormat="1">
      <c r="B356" s="48"/>
      <c r="H356" s="37"/>
    </row>
    <row r="357" spans="2:8" s="32" customFormat="1">
      <c r="B357" s="48"/>
      <c r="H357" s="37"/>
    </row>
    <row r="358" spans="2:8" s="32" customFormat="1">
      <c r="B358" s="48"/>
      <c r="H358" s="37"/>
    </row>
    <row r="359" spans="2:8" s="32" customFormat="1">
      <c r="B359" s="48"/>
      <c r="H359" s="37"/>
    </row>
    <row r="360" spans="2:8" s="32" customFormat="1">
      <c r="B360" s="48"/>
      <c r="H360" s="37"/>
    </row>
    <row r="361" spans="2:8" s="32" customFormat="1">
      <c r="B361" s="48"/>
      <c r="H361" s="37"/>
    </row>
    <row r="362" spans="2:8" s="32" customFormat="1">
      <c r="B362" s="48"/>
      <c r="H362" s="37"/>
    </row>
    <row r="363" spans="2:8" s="32" customFormat="1">
      <c r="B363" s="48"/>
      <c r="H363" s="37"/>
    </row>
    <row r="364" spans="2:8" s="32" customFormat="1">
      <c r="B364" s="48"/>
      <c r="H364" s="37"/>
    </row>
    <row r="365" spans="2:8" s="32" customFormat="1">
      <c r="B365" s="48"/>
      <c r="H365" s="37"/>
    </row>
    <row r="366" spans="2:8" s="32" customFormat="1">
      <c r="B366" s="48"/>
      <c r="H366" s="37"/>
    </row>
    <row r="367" spans="2:8" s="32" customFormat="1">
      <c r="B367" s="48"/>
      <c r="H367" s="37"/>
    </row>
    <row r="368" spans="2:8" s="32" customFormat="1">
      <c r="B368" s="48"/>
      <c r="H368" s="37"/>
    </row>
    <row r="369" spans="2:8" s="32" customFormat="1">
      <c r="B369" s="48"/>
      <c r="H369" s="37"/>
    </row>
    <row r="370" spans="2:8" s="32" customFormat="1">
      <c r="B370" s="48"/>
      <c r="H370" s="37"/>
    </row>
    <row r="371" spans="2:8" s="32" customFormat="1">
      <c r="B371" s="48"/>
      <c r="H371" s="37"/>
    </row>
    <row r="372" spans="2:8" s="32" customFormat="1">
      <c r="B372" s="48"/>
      <c r="H372" s="37"/>
    </row>
    <row r="373" spans="2:8" s="32" customFormat="1">
      <c r="B373" s="48"/>
      <c r="H373" s="37"/>
    </row>
    <row r="374" spans="2:8" s="32" customFormat="1">
      <c r="B374" s="48"/>
      <c r="H374" s="37"/>
    </row>
    <row r="375" spans="2:8" s="32" customFormat="1">
      <c r="B375" s="48"/>
      <c r="H375" s="37"/>
    </row>
    <row r="376" spans="2:8" s="32" customFormat="1">
      <c r="B376" s="48"/>
      <c r="H376" s="37"/>
    </row>
    <row r="377" spans="2:8" s="32" customFormat="1">
      <c r="B377" s="48"/>
      <c r="H377" s="37"/>
    </row>
    <row r="378" spans="2:8" s="32" customFormat="1">
      <c r="B378" s="48"/>
      <c r="H378" s="37"/>
    </row>
    <row r="379" spans="2:8" s="32" customFormat="1">
      <c r="B379" s="48"/>
      <c r="H379" s="37"/>
    </row>
    <row r="380" spans="2:8" s="32" customFormat="1">
      <c r="B380" s="48"/>
      <c r="H380" s="37"/>
    </row>
    <row r="381" spans="2:8" s="32" customFormat="1">
      <c r="B381" s="48"/>
      <c r="H381" s="37"/>
    </row>
    <row r="382" spans="2:8" s="32" customFormat="1">
      <c r="B382" s="48"/>
      <c r="H382" s="37"/>
    </row>
    <row r="383" spans="2:8" s="32" customFormat="1">
      <c r="B383" s="48"/>
      <c r="H383" s="37"/>
    </row>
    <row r="384" spans="2:8" s="32" customFormat="1">
      <c r="B384" s="48"/>
      <c r="H384" s="37"/>
    </row>
    <row r="385" spans="2:8" s="32" customFormat="1">
      <c r="B385" s="48"/>
      <c r="H385" s="37"/>
    </row>
    <row r="386" spans="2:8" s="32" customFormat="1">
      <c r="B386" s="48"/>
      <c r="H386" s="37"/>
    </row>
    <row r="387" spans="2:8" s="32" customFormat="1">
      <c r="B387" s="48"/>
      <c r="H387" s="37"/>
    </row>
    <row r="388" spans="2:8" s="32" customFormat="1">
      <c r="B388" s="48"/>
      <c r="H388" s="37"/>
    </row>
    <row r="389" spans="2:8" s="32" customFormat="1">
      <c r="B389" s="48"/>
      <c r="H389" s="37"/>
    </row>
    <row r="390" spans="2:8" s="32" customFormat="1">
      <c r="B390" s="48"/>
      <c r="H390" s="37"/>
    </row>
    <row r="391" spans="2:8" s="32" customFormat="1">
      <c r="B391" s="48"/>
      <c r="H391" s="37"/>
    </row>
    <row r="392" spans="2:8" s="32" customFormat="1">
      <c r="B392" s="48"/>
      <c r="H392" s="37"/>
    </row>
    <row r="393" spans="2:8" s="32" customFormat="1">
      <c r="B393" s="48"/>
      <c r="H393" s="37"/>
    </row>
    <row r="394" spans="2:8" s="32" customFormat="1">
      <c r="B394" s="48"/>
      <c r="H394" s="37"/>
    </row>
    <row r="395" spans="2:8" s="32" customFormat="1">
      <c r="B395" s="48"/>
      <c r="H395" s="37"/>
    </row>
    <row r="396" spans="2:8" s="32" customFormat="1">
      <c r="B396" s="48"/>
      <c r="H396" s="37"/>
    </row>
    <row r="397" spans="2:8" s="32" customFormat="1">
      <c r="B397" s="48"/>
      <c r="H397" s="37"/>
    </row>
    <row r="398" spans="2:8" s="32" customFormat="1">
      <c r="B398" s="48"/>
      <c r="H398" s="37"/>
    </row>
    <row r="399" spans="2:8" s="32" customFormat="1">
      <c r="B399" s="48"/>
      <c r="H399" s="37"/>
    </row>
    <row r="400" spans="2:8" s="32" customFormat="1">
      <c r="B400" s="48"/>
      <c r="H400" s="37"/>
    </row>
    <row r="401" spans="2:8" s="32" customFormat="1">
      <c r="B401" s="48"/>
      <c r="H401" s="37"/>
    </row>
    <row r="402" spans="2:8" s="32" customFormat="1">
      <c r="B402" s="48"/>
      <c r="H402" s="37"/>
    </row>
    <row r="403" spans="2:8" s="32" customFormat="1">
      <c r="B403" s="48"/>
      <c r="H403" s="37"/>
    </row>
    <row r="404" spans="2:8" s="32" customFormat="1">
      <c r="B404" s="48"/>
      <c r="H404" s="37"/>
    </row>
    <row r="405" spans="2:8" s="32" customFormat="1">
      <c r="B405" s="48"/>
      <c r="H405" s="37"/>
    </row>
    <row r="406" spans="2:8" s="32" customFormat="1">
      <c r="B406" s="48"/>
      <c r="H406" s="37"/>
    </row>
    <row r="407" spans="2:8" s="32" customFormat="1">
      <c r="B407" s="48"/>
      <c r="H407" s="37"/>
    </row>
    <row r="408" spans="2:8" s="32" customFormat="1">
      <c r="B408" s="48"/>
      <c r="H408" s="37"/>
    </row>
  </sheetData>
  <mergeCells count="8">
    <mergeCell ref="A106:A107"/>
    <mergeCell ref="C10:C20"/>
    <mergeCell ref="D10:D20"/>
    <mergeCell ref="E10:E20"/>
    <mergeCell ref="F10:F20"/>
    <mergeCell ref="A31:A63"/>
    <mergeCell ref="A68:A73"/>
    <mergeCell ref="A10:A20"/>
  </mergeCells>
  <pageMargins left="0.7" right="0.7" top="0.75" bottom="0.75" header="0.3" footer="0.3"/>
  <pageSetup paperSize="9" orientation="portrait" r:id="rId1"/>
  <headerFooter>
    <oddHeader>&amp;CDetailed budget notes</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5" ma:contentTypeDescription="Create a new document." ma:contentTypeScope="" ma:versionID="f6ec9612411ccf106e0dd351df2cdfb2">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85b9ace026c8438a9737edf86142a661"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F5D58621-44C9-456F-AB87-870E4D2B3366}"/>
</file>

<file path=customXml/itemProps2.xml><?xml version="1.0" encoding="utf-8"?>
<ds:datastoreItem xmlns:ds="http://schemas.openxmlformats.org/officeDocument/2006/customXml" ds:itemID="{E09264B9-B4DA-4C27-B689-22BFD8864435}"/>
</file>

<file path=customXml/itemProps3.xml><?xml version="1.0" encoding="utf-8"?>
<ds:datastoreItem xmlns:ds="http://schemas.openxmlformats.org/officeDocument/2006/customXml" ds:itemID="{5B75104D-0445-4AE8-AB19-18BF1A224A1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Mara Baviera</dc:creator>
  <cp:keywords/>
  <dc:description/>
  <cp:lastModifiedBy>Nazeem Wasti</cp:lastModifiedBy>
  <cp:revision/>
  <dcterms:created xsi:type="dcterms:W3CDTF">2016-04-04T05:39:24Z</dcterms:created>
  <dcterms:modified xsi:type="dcterms:W3CDTF">2021-09-07T06:37:03Z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