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3755" tabRatio="765"/>
  </bookViews>
  <sheets>
    <sheet name="SummarySheet" sheetId="37" r:id="rId1"/>
    <sheet name="Calculation sheet" sheetId="32" r:id="rId2"/>
  </sheets>
  <externalReferences>
    <externalReference r:id="rId3"/>
    <externalReference r:id="rId4"/>
  </externalReferences>
  <definedNames>
    <definedName name="_dd" hidden="1">#REF!</definedName>
    <definedName name="_Fill" hidden="1">#REF!</definedName>
    <definedName name="_Toc508353153">#REF!</definedName>
    <definedName name="a" hidden="1">#REF!</definedName>
    <definedName name="aa">[1]NCONG!#REF!</definedName>
    <definedName name="aaa" hidden="1">#REF!</definedName>
    <definedName name="aaaa">[1]DTCT!#REF!</definedName>
    <definedName name="asdasd">#REF!</definedName>
    <definedName name="asdasdasdasda">#REF!</definedName>
    <definedName name="Assss">#REF!</definedName>
    <definedName name="Categories">OFFSET('[2]Title Lists'!$F$2,0,0,COUNTA('[2]Title Lists'!$F:$F)-1,1)</definedName>
    <definedName name="Components">OFFSET('[2]Title Lists'!$B$2,0,0,COUNTA('[2]Title Lists'!$B:$B)-1,1)</definedName>
    <definedName name="DAODAT">[1]NCONG!#REF!</definedName>
    <definedName name="DAYSU">[1]DTCT!#REF!</definedName>
    <definedName name="dewfr" hidden="1">#REF!</definedName>
    <definedName name="df">[1]NCONG!#REF!</definedName>
    <definedName name="dfd">[1]DTCT!#REF!</definedName>
    <definedName name="DUNGCOT">[1]NCONG!#REF!</definedName>
    <definedName name="edfe">[1]NCONG!#REF!</definedName>
    <definedName name="efef" hidden="1">#REF!</definedName>
    <definedName name="ererdere">[1]NCONG!#REF!</definedName>
    <definedName name="Funding">OFFSET('[2]Title Lists'!$H$2,0,0,COUNTA('[2]Title Lists'!$H:$H)-1,1)</definedName>
    <definedName name="gsdgsg">[1]DTCT!#REF!</definedName>
    <definedName name="KEODAY">[1]NCONG!#REF!</definedName>
    <definedName name="LAPSUTIEPDIA">[1]NCONG!#REF!</definedName>
    <definedName name="LAPXA">[1]NCONG!#REF!</definedName>
    <definedName name="nnn">[1]NCONG!#REF!</definedName>
    <definedName name="nnnnn">[1]NCONG!#REF!</definedName>
    <definedName name="nnnnnn">[1]NCONG!#REF!</definedName>
    <definedName name="nnnnnnnnn">[1]DTCT!#REF!</definedName>
    <definedName name="Outputs">OFFSET('[2]Title Lists'!$D$2,0,0,COUNTA('[2]Title Lists'!$D:$D)-1,1)</definedName>
    <definedName name="sdf" hidden="1">#REF!</definedName>
    <definedName name="sfsdgsg">[1]NCONG!#REF!</definedName>
    <definedName name="XAHATHE">[1]DTCT!#REF!</definedName>
    <definedName name="化石燃料種別1">#REF!</definedName>
    <definedName name="化石燃料種別2">#REF!</definedName>
    <definedName name="化石燃料種別3">#REF!</definedName>
    <definedName name="係数種別1">#REF!</definedName>
    <definedName name="係数種別2">#REF!</definedName>
    <definedName name="係数種別3">#REF!</definedName>
    <definedName name="植物種別1">#REF!</definedName>
    <definedName name="植物種別3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27" i="32" l="1"/>
  <c r="W29" i="32"/>
  <c r="W28" i="32"/>
  <c r="W27" i="32"/>
  <c r="AI25" i="32" l="1"/>
  <c r="AI26" i="32"/>
  <c r="AI27" i="32"/>
  <c r="AI24" i="32"/>
  <c r="AH28" i="32"/>
  <c r="AG28" i="32"/>
  <c r="AG17" i="32"/>
  <c r="AI13" i="32"/>
  <c r="X19" i="32"/>
  <c r="X20" i="32"/>
  <c r="X21" i="32"/>
  <c r="X22" i="32"/>
  <c r="V23" i="32"/>
  <c r="W23" i="32"/>
  <c r="X23" i="32" s="1"/>
  <c r="W30" i="32"/>
  <c r="V31" i="32"/>
  <c r="AI28" i="32" l="1"/>
  <c r="I95" i="32"/>
  <c r="K146" i="32" l="1"/>
  <c r="AH17" i="32"/>
  <c r="AI16" i="32"/>
  <c r="AI15" i="32"/>
  <c r="AI14" i="32"/>
  <c r="K94" i="32"/>
  <c r="AA31" i="32"/>
  <c r="AB30" i="32"/>
  <c r="K7" i="32" s="1"/>
  <c r="AB29" i="32"/>
  <c r="AB28" i="32"/>
  <c r="I7" i="32" s="1"/>
  <c r="H7" i="32"/>
  <c r="AB23" i="32"/>
  <c r="P26" i="32"/>
  <c r="O26" i="32"/>
  <c r="N26" i="32"/>
  <c r="M26" i="32"/>
  <c r="P25" i="32"/>
  <c r="O25" i="32"/>
  <c r="N25" i="32"/>
  <c r="M25" i="32"/>
  <c r="P24" i="32"/>
  <c r="O24" i="32"/>
  <c r="N24" i="32"/>
  <c r="M24" i="32"/>
  <c r="P23" i="32"/>
  <c r="O23" i="32"/>
  <c r="N23" i="32"/>
  <c r="M23" i="32"/>
  <c r="P22" i="32"/>
  <c r="O22" i="32"/>
  <c r="N22" i="32"/>
  <c r="M22" i="32"/>
  <c r="P21" i="32"/>
  <c r="O21" i="32"/>
  <c r="N21" i="32"/>
  <c r="M21" i="32"/>
  <c r="P20" i="32"/>
  <c r="O20" i="32"/>
  <c r="N20" i="32"/>
  <c r="M20" i="32"/>
  <c r="P19" i="32"/>
  <c r="O19" i="32"/>
  <c r="N19" i="32"/>
  <c r="M19" i="32"/>
  <c r="P18" i="32"/>
  <c r="O18" i="32"/>
  <c r="N18" i="32"/>
  <c r="M18" i="32"/>
  <c r="P17" i="32"/>
  <c r="O17" i="32"/>
  <c r="N17" i="32"/>
  <c r="M17" i="32"/>
  <c r="P16" i="32"/>
  <c r="O16" i="32"/>
  <c r="N16" i="32"/>
  <c r="M16" i="32"/>
  <c r="P15" i="32"/>
  <c r="O15" i="32"/>
  <c r="N15" i="32"/>
  <c r="M15" i="32"/>
  <c r="P14" i="32"/>
  <c r="O14" i="32"/>
  <c r="N14" i="32"/>
  <c r="M14" i="32"/>
  <c r="P13" i="32"/>
  <c r="O13" i="32"/>
  <c r="N13" i="32"/>
  <c r="M13" i="32"/>
  <c r="P12" i="32"/>
  <c r="O12" i="32"/>
  <c r="N12" i="32"/>
  <c r="M12" i="32"/>
  <c r="P11" i="32"/>
  <c r="O11" i="32"/>
  <c r="N11" i="32"/>
  <c r="M11" i="32"/>
  <c r="O10" i="32"/>
  <c r="Q10" i="32" s="1"/>
  <c r="O9" i="32"/>
  <c r="Q9" i="32" s="1"/>
  <c r="O8" i="32"/>
  <c r="Q8" i="32" s="1"/>
  <c r="O7" i="32"/>
  <c r="Q7" i="32" s="1"/>
  <c r="AI17" i="32" l="1"/>
  <c r="Q11" i="32"/>
  <c r="Q13" i="32"/>
  <c r="Q14" i="32"/>
  <c r="Q15" i="32"/>
  <c r="Q16" i="32"/>
  <c r="Q17" i="32"/>
  <c r="Q18" i="32"/>
  <c r="Q19" i="32"/>
  <c r="Q20" i="32"/>
  <c r="Q21" i="32"/>
  <c r="Q22" i="32"/>
  <c r="Q23" i="32"/>
  <c r="Q25" i="32"/>
  <c r="Q26" i="32"/>
  <c r="J7" i="32"/>
  <c r="L7" i="32" s="1"/>
  <c r="Q12" i="32"/>
  <c r="K250" i="32"/>
  <c r="D252" i="32" s="1"/>
  <c r="D253" i="32" s="1"/>
  <c r="D254" i="32" s="1"/>
  <c r="D255" i="32" s="1"/>
  <c r="D256" i="32" s="1"/>
  <c r="D257" i="32" s="1"/>
  <c r="D258" i="32" s="1"/>
  <c r="D259" i="32" s="1"/>
  <c r="D260" i="32" s="1"/>
  <c r="D148" i="32"/>
  <c r="D149" i="32" s="1"/>
  <c r="D150" i="32" s="1"/>
  <c r="D151" i="32" s="1"/>
  <c r="D152" i="32" s="1"/>
  <c r="D153" i="32" s="1"/>
  <c r="D154" i="32" s="1"/>
  <c r="D155" i="32" s="1"/>
  <c r="D156" i="32" s="1"/>
  <c r="D157" i="32" s="1"/>
  <c r="D158" i="32" s="1"/>
  <c r="D159" i="32" s="1"/>
  <c r="D160" i="32" s="1"/>
  <c r="D161" i="32" s="1"/>
  <c r="D162" i="32" s="1"/>
  <c r="D163" i="32" s="1"/>
  <c r="D164" i="32" s="1"/>
  <c r="I8" i="32"/>
  <c r="I9" i="32" s="1"/>
  <c r="K198" i="32"/>
  <c r="E199" i="32" s="1"/>
  <c r="E200" i="32" s="1"/>
  <c r="E201" i="32" s="1"/>
  <c r="E202" i="32" s="1"/>
  <c r="E203" i="32" s="1"/>
  <c r="E204" i="32" s="1"/>
  <c r="E205" i="32" s="1"/>
  <c r="E206" i="32" s="1"/>
  <c r="E207" i="32" s="1"/>
  <c r="E208" i="32" s="1"/>
  <c r="E209" i="32" s="1"/>
  <c r="E210" i="32" s="1"/>
  <c r="E211" i="32" s="1"/>
  <c r="E212" i="32" s="1"/>
  <c r="E213" i="32" s="1"/>
  <c r="E214" i="32" s="1"/>
  <c r="K252" i="32"/>
  <c r="E252" i="32" s="1"/>
  <c r="E253" i="32" s="1"/>
  <c r="E254" i="32" s="1"/>
  <c r="E255" i="32" s="1"/>
  <c r="E256" i="32" s="1"/>
  <c r="E257" i="32" s="1"/>
  <c r="E258" i="32" s="1"/>
  <c r="E259" i="32" s="1"/>
  <c r="E260" i="32" s="1"/>
  <c r="E261" i="32" s="1"/>
  <c r="E262" i="32" s="1"/>
  <c r="E263" i="32" s="1"/>
  <c r="E264" i="32" s="1"/>
  <c r="E265" i="32" s="1"/>
  <c r="E266" i="32" s="1"/>
  <c r="E267" i="32" s="1"/>
  <c r="E268" i="32" s="1"/>
  <c r="K197" i="32"/>
  <c r="D199" i="32" s="1"/>
  <c r="D200" i="32" s="1"/>
  <c r="D201" i="32" s="1"/>
  <c r="D202" i="32" s="1"/>
  <c r="D203" i="32" s="1"/>
  <c r="D204" i="32" s="1"/>
  <c r="D205" i="32" s="1"/>
  <c r="D206" i="32" s="1"/>
  <c r="D207" i="32" s="1"/>
  <c r="D97" i="32"/>
  <c r="D98" i="32" s="1"/>
  <c r="D99" i="32" s="1"/>
  <c r="D100" i="32" s="1"/>
  <c r="D101" i="32" s="1"/>
  <c r="D102" i="32" s="1"/>
  <c r="D103" i="32" s="1"/>
  <c r="D104" i="32" s="1"/>
  <c r="D105" i="32" s="1"/>
  <c r="AA19" i="32" s="1"/>
  <c r="K147" i="32"/>
  <c r="E148" i="32" s="1"/>
  <c r="E149" i="32" s="1"/>
  <c r="E150" i="32" s="1"/>
  <c r="E151" i="32" s="1"/>
  <c r="E152" i="32" s="1"/>
  <c r="E153" i="32" s="1"/>
  <c r="E154" i="32" s="1"/>
  <c r="E155" i="32" s="1"/>
  <c r="E156" i="32" s="1"/>
  <c r="E157" i="32" s="1"/>
  <c r="E158" i="32" s="1"/>
  <c r="E159" i="32" s="1"/>
  <c r="E160" i="32" s="1"/>
  <c r="E161" i="32" s="1"/>
  <c r="E162" i="32" s="1"/>
  <c r="E163" i="32" s="1"/>
  <c r="E164" i="32" s="1"/>
  <c r="I164" i="32" s="1"/>
  <c r="K8" i="32"/>
  <c r="H8" i="32"/>
  <c r="Q24" i="32"/>
  <c r="K251" i="32"/>
  <c r="J8" i="32" l="1"/>
  <c r="AA20" i="32"/>
  <c r="I6" i="37"/>
  <c r="D9" i="32"/>
  <c r="E215" i="32"/>
  <c r="E216" i="32" s="1"/>
  <c r="I216" i="32" s="1"/>
  <c r="H164" i="32"/>
  <c r="S164" i="32" s="1"/>
  <c r="U164" i="32" s="1"/>
  <c r="D106" i="32"/>
  <c r="D107" i="32" s="1"/>
  <c r="D108" i="32" s="1"/>
  <c r="D109" i="32" s="1"/>
  <c r="D110" i="32" s="1"/>
  <c r="D111" i="32" s="1"/>
  <c r="D112" i="32" s="1"/>
  <c r="H5" i="37"/>
  <c r="I268" i="32"/>
  <c r="K268" i="32" s="1"/>
  <c r="D208" i="32"/>
  <c r="D209" i="32" s="1"/>
  <c r="D210" i="32" s="1"/>
  <c r="D211" i="32" s="1"/>
  <c r="D212" i="32" s="1"/>
  <c r="D213" i="32" s="1"/>
  <c r="D214" i="32" s="1"/>
  <c r="AA21" i="32"/>
  <c r="J6" i="37" s="1"/>
  <c r="D7" i="32"/>
  <c r="D261" i="32"/>
  <c r="D262" i="32" s="1"/>
  <c r="D263" i="32" s="1"/>
  <c r="D264" i="32" s="1"/>
  <c r="D265" i="32" s="1"/>
  <c r="D266" i="32" s="1"/>
  <c r="D267" i="32" s="1"/>
  <c r="AA22" i="32"/>
  <c r="K6" i="37" s="1"/>
  <c r="K164" i="32"/>
  <c r="T164" i="32"/>
  <c r="L8" i="32"/>
  <c r="H9" i="32"/>
  <c r="J9" i="32"/>
  <c r="E269" i="32"/>
  <c r="I269" i="32" s="1"/>
  <c r="AC164" i="32"/>
  <c r="D165" i="32"/>
  <c r="I34" i="37" s="1"/>
  <c r="K95" i="32"/>
  <c r="E97" i="32" s="1"/>
  <c r="E98" i="32" s="1"/>
  <c r="E99" i="32" s="1"/>
  <c r="E100" i="32" s="1"/>
  <c r="E101" i="32" s="1"/>
  <c r="E102" i="32" s="1"/>
  <c r="E103" i="32" s="1"/>
  <c r="E104" i="32" s="1"/>
  <c r="E105" i="32" s="1"/>
  <c r="E106" i="32" s="1"/>
  <c r="E107" i="32" s="1"/>
  <c r="E108" i="32" s="1"/>
  <c r="E109" i="32" s="1"/>
  <c r="E110" i="32" s="1"/>
  <c r="E111" i="32" s="1"/>
  <c r="E112" i="32" s="1"/>
  <c r="I10" i="32"/>
  <c r="I8" i="37" s="1"/>
  <c r="E165" i="32"/>
  <c r="K9" i="32"/>
  <c r="J164" i="32" l="1"/>
  <c r="H7" i="37"/>
  <c r="K7" i="37"/>
  <c r="T268" i="32"/>
  <c r="I215" i="32"/>
  <c r="J7" i="37"/>
  <c r="I5" i="37"/>
  <c r="D8" i="32"/>
  <c r="AC20" i="32"/>
  <c r="I7" i="37"/>
  <c r="H6" i="37"/>
  <c r="F8" i="32"/>
  <c r="K5" i="37"/>
  <c r="E8" i="32"/>
  <c r="J5" i="37"/>
  <c r="C8" i="32"/>
  <c r="M6" i="37" s="1"/>
  <c r="D113" i="32"/>
  <c r="AC113" i="32" s="1"/>
  <c r="AC22" i="32"/>
  <c r="F7" i="32"/>
  <c r="AC21" i="32"/>
  <c r="E7" i="32"/>
  <c r="AG164" i="32"/>
  <c r="D268" i="32"/>
  <c r="AC268" i="32" s="1"/>
  <c r="D215" i="32"/>
  <c r="H215" i="32" s="1"/>
  <c r="AC19" i="32"/>
  <c r="C7" i="32"/>
  <c r="M5" i="37" s="1"/>
  <c r="AA23" i="32"/>
  <c r="T216" i="32"/>
  <c r="K216" i="32"/>
  <c r="J10" i="32"/>
  <c r="J8" i="37" s="1"/>
  <c r="X164" i="32"/>
  <c r="H10" i="32"/>
  <c r="H8" i="37" s="1"/>
  <c r="L9" i="32"/>
  <c r="C9" i="32"/>
  <c r="K10" i="32"/>
  <c r="K8" i="37" s="1"/>
  <c r="F9" i="32"/>
  <c r="D166" i="32"/>
  <c r="I35" i="37" s="1"/>
  <c r="E217" i="32"/>
  <c r="I217" i="32" s="1"/>
  <c r="E166" i="32"/>
  <c r="I166" i="32" s="1"/>
  <c r="H165" i="32"/>
  <c r="I165" i="32"/>
  <c r="I11" i="32"/>
  <c r="I9" i="37" s="1"/>
  <c r="V268" i="32"/>
  <c r="N268" i="32"/>
  <c r="D10" i="32"/>
  <c r="E270" i="32"/>
  <c r="L164" i="32"/>
  <c r="M164" i="32"/>
  <c r="E9" i="32"/>
  <c r="E113" i="32"/>
  <c r="T269" i="32"/>
  <c r="K269" i="32"/>
  <c r="V164" i="32"/>
  <c r="W164" i="32" s="1"/>
  <c r="N164" i="32"/>
  <c r="Y164" i="32" s="1"/>
  <c r="D11" i="32" l="1"/>
  <c r="I113" i="32"/>
  <c r="T113" i="32" s="1"/>
  <c r="T215" i="32"/>
  <c r="K215" i="32"/>
  <c r="L7" i="37"/>
  <c r="E10" i="32"/>
  <c r="G8" i="32"/>
  <c r="L5" i="37"/>
  <c r="L6" i="37"/>
  <c r="AC23" i="32"/>
  <c r="G7" i="32"/>
  <c r="G9" i="32"/>
  <c r="O164" i="32"/>
  <c r="D269" i="32"/>
  <c r="J215" i="32"/>
  <c r="S215" i="32"/>
  <c r="U215" i="32" s="1"/>
  <c r="X215" i="32" s="1"/>
  <c r="AC215" i="32"/>
  <c r="D216" i="32"/>
  <c r="H113" i="32"/>
  <c r="S113" i="32" s="1"/>
  <c r="U113" i="32" s="1"/>
  <c r="X113" i="32" s="1"/>
  <c r="D114" i="32"/>
  <c r="H114" i="32" s="1"/>
  <c r="S114" i="32" s="1"/>
  <c r="U114" i="32" s="1"/>
  <c r="H268" i="32"/>
  <c r="T166" i="32"/>
  <c r="K166" i="32"/>
  <c r="T217" i="32"/>
  <c r="K217" i="32"/>
  <c r="E271" i="32"/>
  <c r="Y268" i="32"/>
  <c r="E114" i="32"/>
  <c r="AH164" i="32"/>
  <c r="I270" i="32"/>
  <c r="I12" i="32"/>
  <c r="I10" i="37" s="1"/>
  <c r="T165" i="32"/>
  <c r="K165" i="32"/>
  <c r="S165" i="32"/>
  <c r="AG165" i="32" s="1"/>
  <c r="J165" i="32"/>
  <c r="F10" i="32"/>
  <c r="V269" i="32"/>
  <c r="N269" i="32"/>
  <c r="E218" i="32"/>
  <c r="I218" i="32" s="1"/>
  <c r="D167" i="32"/>
  <c r="I36" i="37" s="1"/>
  <c r="K11" i="32"/>
  <c r="K9" i="37" s="1"/>
  <c r="H166" i="32"/>
  <c r="L10" i="32"/>
  <c r="G10" i="32" s="1"/>
  <c r="H11" i="32"/>
  <c r="H9" i="37" s="1"/>
  <c r="C10" i="32"/>
  <c r="Z164" i="32"/>
  <c r="V216" i="32"/>
  <c r="N216" i="32"/>
  <c r="Y216" i="32" s="1"/>
  <c r="E167" i="32"/>
  <c r="J11" i="32"/>
  <c r="J9" i="37" s="1"/>
  <c r="AC114" i="32" l="1"/>
  <c r="K113" i="32"/>
  <c r="I114" i="32"/>
  <c r="K114" i="32" s="1"/>
  <c r="V114" i="32" s="1"/>
  <c r="V215" i="32"/>
  <c r="W215" i="32" s="1"/>
  <c r="N215" i="32"/>
  <c r="Y215" i="32" s="1"/>
  <c r="Z215" i="32" s="1"/>
  <c r="L8" i="37"/>
  <c r="AI164" i="32"/>
  <c r="H216" i="32"/>
  <c r="J34" i="37"/>
  <c r="D217" i="32"/>
  <c r="K34" i="37"/>
  <c r="D270" i="32"/>
  <c r="H269" i="32"/>
  <c r="S268" i="32"/>
  <c r="U268" i="32" s="1"/>
  <c r="J268" i="32"/>
  <c r="H34" i="37"/>
  <c r="D115" i="32"/>
  <c r="L215" i="32"/>
  <c r="M215" i="32"/>
  <c r="J113" i="32"/>
  <c r="M113" i="32" s="1"/>
  <c r="AG113" i="32"/>
  <c r="AG215" i="32"/>
  <c r="K218" i="32"/>
  <c r="T218" i="32"/>
  <c r="J12" i="32"/>
  <c r="J10" i="37" s="1"/>
  <c r="E11" i="32"/>
  <c r="K12" i="32"/>
  <c r="K10" i="37" s="1"/>
  <c r="F11" i="32"/>
  <c r="D168" i="32"/>
  <c r="I37" i="37" s="1"/>
  <c r="Y269" i="32"/>
  <c r="V165" i="32"/>
  <c r="N165" i="32"/>
  <c r="Y165" i="32" s="1"/>
  <c r="I13" i="32"/>
  <c r="I11" i="37" s="1"/>
  <c r="T270" i="32"/>
  <c r="K270" i="32"/>
  <c r="N166" i="32"/>
  <c r="Y166" i="32" s="1"/>
  <c r="V166" i="32"/>
  <c r="H12" i="32"/>
  <c r="H10" i="37" s="1"/>
  <c r="L11" i="32"/>
  <c r="L9" i="37" s="1"/>
  <c r="C11" i="32"/>
  <c r="J166" i="32"/>
  <c r="S166" i="32"/>
  <c r="U166" i="32" s="1"/>
  <c r="N113" i="32"/>
  <c r="Y113" i="32" s="1"/>
  <c r="Z113" i="32" s="1"/>
  <c r="M165" i="32"/>
  <c r="I63" i="37" s="1"/>
  <c r="L165" i="32"/>
  <c r="E272" i="32"/>
  <c r="N217" i="32"/>
  <c r="Y217" i="32" s="1"/>
  <c r="V217" i="32"/>
  <c r="E168" i="32"/>
  <c r="I167" i="32"/>
  <c r="H167" i="32"/>
  <c r="E219" i="32"/>
  <c r="I219" i="32" s="1"/>
  <c r="U165" i="32"/>
  <c r="AC165" i="32"/>
  <c r="D12" i="32"/>
  <c r="E115" i="32"/>
  <c r="I115" i="32" s="1"/>
  <c r="I271" i="32"/>
  <c r="C5" i="37"/>
  <c r="V113" i="32" l="1"/>
  <c r="W113" i="32" s="1"/>
  <c r="K115" i="32"/>
  <c r="V115" i="32" s="1"/>
  <c r="T115" i="32"/>
  <c r="T114" i="32"/>
  <c r="F12" i="32"/>
  <c r="O215" i="32"/>
  <c r="AI215" i="32" s="1"/>
  <c r="H115" i="32"/>
  <c r="L34" i="37"/>
  <c r="O165" i="32"/>
  <c r="E34" i="32" s="1"/>
  <c r="D89" i="37" s="1"/>
  <c r="S216" i="32"/>
  <c r="AG216" i="32" s="1"/>
  <c r="J216" i="32"/>
  <c r="K35" i="37"/>
  <c r="H270" i="32"/>
  <c r="D271" i="32"/>
  <c r="H271" i="32" s="1"/>
  <c r="J115" i="32"/>
  <c r="M115" i="32" s="1"/>
  <c r="H64" i="37" s="1"/>
  <c r="M268" i="32"/>
  <c r="L268" i="32"/>
  <c r="J35" i="37"/>
  <c r="D218" i="32"/>
  <c r="H35" i="37"/>
  <c r="D116" i="32"/>
  <c r="H116" i="32" s="1"/>
  <c r="S116" i="32" s="1"/>
  <c r="X268" i="32"/>
  <c r="W268" i="32"/>
  <c r="H217" i="32"/>
  <c r="AG114" i="32"/>
  <c r="J114" i="32"/>
  <c r="M114" i="32" s="1"/>
  <c r="H63" i="37" s="1"/>
  <c r="S269" i="32"/>
  <c r="J269" i="32"/>
  <c r="D34" i="37"/>
  <c r="AH215" i="32"/>
  <c r="L113" i="32"/>
  <c r="AG268" i="32"/>
  <c r="K219" i="32"/>
  <c r="T219" i="32"/>
  <c r="E169" i="32"/>
  <c r="I169" i="32" s="1"/>
  <c r="N270" i="32"/>
  <c r="V270" i="32"/>
  <c r="D169" i="32"/>
  <c r="I38" i="37" s="1"/>
  <c r="T271" i="32"/>
  <c r="K271" i="32"/>
  <c r="E116" i="32"/>
  <c r="D13" i="32"/>
  <c r="E220" i="32"/>
  <c r="I220" i="32" s="1"/>
  <c r="AG166" i="32"/>
  <c r="H168" i="32"/>
  <c r="K13" i="32"/>
  <c r="K11" i="37" s="1"/>
  <c r="V218" i="32"/>
  <c r="N218" i="32"/>
  <c r="Y218" i="32" s="1"/>
  <c r="K167" i="32"/>
  <c r="T167" i="32"/>
  <c r="E273" i="32"/>
  <c r="I273" i="32" s="1"/>
  <c r="X166" i="32"/>
  <c r="W166" i="32"/>
  <c r="G11" i="32"/>
  <c r="I14" i="32"/>
  <c r="I12" i="37" s="1"/>
  <c r="AC166" i="32"/>
  <c r="D35" i="37" s="1"/>
  <c r="J167" i="32"/>
  <c r="S167" i="32"/>
  <c r="U167" i="32" s="1"/>
  <c r="O113" i="32"/>
  <c r="M166" i="32"/>
  <c r="L166" i="32"/>
  <c r="L12" i="32"/>
  <c r="L10" i="37" s="1"/>
  <c r="H13" i="32"/>
  <c r="H11" i="37" s="1"/>
  <c r="C12" i="32"/>
  <c r="J13" i="32"/>
  <c r="J11" i="37" s="1"/>
  <c r="E12" i="32"/>
  <c r="X165" i="32"/>
  <c r="W165" i="32"/>
  <c r="AH165" i="32" s="1"/>
  <c r="I168" i="32"/>
  <c r="I272" i="32"/>
  <c r="N6" i="37"/>
  <c r="N5" i="37"/>
  <c r="D5" i="37"/>
  <c r="E5" i="37"/>
  <c r="F5" i="37"/>
  <c r="G5" i="37"/>
  <c r="D6" i="37"/>
  <c r="E6" i="37"/>
  <c r="F6" i="37"/>
  <c r="G6" i="37"/>
  <c r="D7" i="37"/>
  <c r="E7" i="37"/>
  <c r="F7" i="37"/>
  <c r="G7" i="37"/>
  <c r="D8" i="37"/>
  <c r="E8" i="37"/>
  <c r="F8" i="37"/>
  <c r="G8" i="37"/>
  <c r="D9" i="37"/>
  <c r="E9" i="37"/>
  <c r="F9" i="37"/>
  <c r="G9" i="37"/>
  <c r="D10" i="37"/>
  <c r="E10" i="37"/>
  <c r="F10" i="37"/>
  <c r="G10" i="37"/>
  <c r="D11" i="37"/>
  <c r="E11" i="37"/>
  <c r="F11" i="37"/>
  <c r="G11" i="37"/>
  <c r="D12" i="37"/>
  <c r="E12" i="37"/>
  <c r="F12" i="37"/>
  <c r="G12" i="37"/>
  <c r="D13" i="37"/>
  <c r="E13" i="37"/>
  <c r="F13" i="37"/>
  <c r="G13" i="37"/>
  <c r="D14" i="37"/>
  <c r="E14" i="37"/>
  <c r="F14" i="37"/>
  <c r="G14" i="37"/>
  <c r="D15" i="37"/>
  <c r="E15" i="37"/>
  <c r="F15" i="37"/>
  <c r="G15" i="37"/>
  <c r="D16" i="37"/>
  <c r="E16" i="37"/>
  <c r="F16" i="37"/>
  <c r="G16" i="37"/>
  <c r="D17" i="37"/>
  <c r="E17" i="37"/>
  <c r="F17" i="37"/>
  <c r="G17" i="37"/>
  <c r="D18" i="37"/>
  <c r="E18" i="37"/>
  <c r="F18" i="37"/>
  <c r="G18" i="37"/>
  <c r="D19" i="37"/>
  <c r="E19" i="37"/>
  <c r="F19" i="37"/>
  <c r="G19" i="37"/>
  <c r="D20" i="37"/>
  <c r="E20" i="37"/>
  <c r="F20" i="37"/>
  <c r="G20" i="37"/>
  <c r="D21" i="37"/>
  <c r="E21" i="37"/>
  <c r="F21" i="37"/>
  <c r="G21" i="37"/>
  <c r="D22" i="37"/>
  <c r="E22" i="37"/>
  <c r="F22" i="37"/>
  <c r="G22" i="37"/>
  <c r="D23" i="37"/>
  <c r="E23" i="37"/>
  <c r="F23" i="37"/>
  <c r="G23" i="37"/>
  <c r="D24" i="37"/>
  <c r="E24" i="37"/>
  <c r="F24" i="37"/>
  <c r="G24" i="37"/>
  <c r="C6" i="37"/>
  <c r="C7" i="37"/>
  <c r="C8" i="37"/>
  <c r="C9" i="37"/>
  <c r="C10" i="37"/>
  <c r="C11" i="37"/>
  <c r="C12" i="37"/>
  <c r="C13" i="37"/>
  <c r="C14" i="37"/>
  <c r="C15" i="37"/>
  <c r="C16" i="37"/>
  <c r="C17" i="37"/>
  <c r="C18" i="37"/>
  <c r="C19" i="37"/>
  <c r="C20" i="37"/>
  <c r="C21" i="37"/>
  <c r="C22" i="37"/>
  <c r="C23" i="37"/>
  <c r="C24" i="37"/>
  <c r="S115" i="32" l="1"/>
  <c r="AC115" i="32" s="1"/>
  <c r="N114" i="32"/>
  <c r="Y114" i="32" s="1"/>
  <c r="I116" i="32"/>
  <c r="D14" i="32"/>
  <c r="AG269" i="32"/>
  <c r="AC269" i="32"/>
  <c r="U115" i="32"/>
  <c r="X115" i="32" s="1"/>
  <c r="C64" i="37" s="1"/>
  <c r="AH113" i="32"/>
  <c r="AH166" i="32"/>
  <c r="O166" i="32"/>
  <c r="I64" i="37"/>
  <c r="Z166" i="32"/>
  <c r="L35" i="32" s="1"/>
  <c r="I90" i="37" s="1"/>
  <c r="D64" i="37"/>
  <c r="Z165" i="32"/>
  <c r="L34" i="32" s="1"/>
  <c r="I89" i="37" s="1"/>
  <c r="D63" i="37"/>
  <c r="L114" i="32"/>
  <c r="AH268" i="32"/>
  <c r="AG167" i="32"/>
  <c r="H169" i="32"/>
  <c r="S169" i="32" s="1"/>
  <c r="U169" i="32" s="1"/>
  <c r="L35" i="37"/>
  <c r="H36" i="37"/>
  <c r="D117" i="32"/>
  <c r="J36" i="37"/>
  <c r="D219" i="32"/>
  <c r="J271" i="32"/>
  <c r="S271" i="32"/>
  <c r="L269" i="32"/>
  <c r="M269" i="32"/>
  <c r="K63" i="37" s="1"/>
  <c r="H218" i="32"/>
  <c r="K36" i="37"/>
  <c r="D272" i="32"/>
  <c r="M216" i="32"/>
  <c r="L216" i="32"/>
  <c r="U269" i="32"/>
  <c r="X114" i="32"/>
  <c r="C63" i="37" s="1"/>
  <c r="C34" i="37"/>
  <c r="J217" i="32"/>
  <c r="S217" i="32"/>
  <c r="U217" i="32" s="1"/>
  <c r="Z268" i="32"/>
  <c r="O268" i="32"/>
  <c r="S270" i="32"/>
  <c r="AG270" i="32" s="1"/>
  <c r="J270" i="32"/>
  <c r="U216" i="32"/>
  <c r="AC216" i="32"/>
  <c r="AI113" i="32"/>
  <c r="AC167" i="32"/>
  <c r="D36" i="37" s="1"/>
  <c r="K273" i="32"/>
  <c r="T273" i="32"/>
  <c r="T220" i="32"/>
  <c r="K220" i="32"/>
  <c r="J14" i="32"/>
  <c r="J12" i="37" s="1"/>
  <c r="E13" i="32"/>
  <c r="L13" i="32"/>
  <c r="L11" i="37" s="1"/>
  <c r="H14" i="32"/>
  <c r="H12" i="37" s="1"/>
  <c r="M167" i="32"/>
  <c r="I65" i="37" s="1"/>
  <c r="L167" i="32"/>
  <c r="I15" i="32"/>
  <c r="I13" i="37" s="1"/>
  <c r="E274" i="32"/>
  <c r="K14" i="32"/>
  <c r="K12" i="37" s="1"/>
  <c r="F13" i="32"/>
  <c r="C13" i="32"/>
  <c r="N271" i="32"/>
  <c r="V271" i="32"/>
  <c r="K168" i="32"/>
  <c r="T168" i="32"/>
  <c r="T169" i="32"/>
  <c r="K169" i="32"/>
  <c r="V219" i="32"/>
  <c r="N219" i="32"/>
  <c r="Y219" i="32" s="1"/>
  <c r="S168" i="32"/>
  <c r="U168" i="32" s="1"/>
  <c r="J168" i="32"/>
  <c r="K272" i="32"/>
  <c r="T272" i="32"/>
  <c r="N115" i="32"/>
  <c r="Y115" i="32" s="1"/>
  <c r="L115" i="32"/>
  <c r="G12" i="32"/>
  <c r="X167" i="32"/>
  <c r="D65" i="37" s="1"/>
  <c r="V167" i="32"/>
  <c r="W167" i="32" s="1"/>
  <c r="N167" i="32"/>
  <c r="Y167" i="32" s="1"/>
  <c r="E221" i="32"/>
  <c r="I221" i="32" s="1"/>
  <c r="E117" i="32"/>
  <c r="D170" i="32"/>
  <c r="Y270" i="32"/>
  <c r="E170" i="32"/>
  <c r="I170" i="32" s="1"/>
  <c r="O5" i="37"/>
  <c r="O6" i="37"/>
  <c r="Q5" i="37"/>
  <c r="Q6" i="37"/>
  <c r="P7" i="37"/>
  <c r="N7" i="37"/>
  <c r="P6" i="37"/>
  <c r="P5" i="37"/>
  <c r="M7" i="37"/>
  <c r="AG115" i="32" l="1"/>
  <c r="O114" i="32"/>
  <c r="D34" i="32" s="1"/>
  <c r="K116" i="32"/>
  <c r="V116" i="32" s="1"/>
  <c r="T116" i="32"/>
  <c r="I117" i="32"/>
  <c r="W115" i="32"/>
  <c r="AH115" i="32" s="1"/>
  <c r="AI166" i="32"/>
  <c r="AI165" i="32"/>
  <c r="J169" i="32"/>
  <c r="M169" i="32" s="1"/>
  <c r="I67" i="37" s="1"/>
  <c r="E35" i="32"/>
  <c r="D90" i="37" s="1"/>
  <c r="E62" i="32"/>
  <c r="L62" i="32" s="1"/>
  <c r="D115" i="37" s="1"/>
  <c r="G13" i="32"/>
  <c r="O216" i="32"/>
  <c r="J63" i="37"/>
  <c r="L63" i="37" s="1"/>
  <c r="Z114" i="32"/>
  <c r="K34" i="32" s="1"/>
  <c r="W114" i="32"/>
  <c r="AH114" i="32" s="1"/>
  <c r="E34" i="37"/>
  <c r="AC217" i="32"/>
  <c r="W269" i="32"/>
  <c r="AH269" i="32" s="1"/>
  <c r="X269" i="32"/>
  <c r="F63" i="37" s="1"/>
  <c r="K37" i="37"/>
  <c r="D273" i="32"/>
  <c r="M271" i="32"/>
  <c r="K65" i="37" s="1"/>
  <c r="L271" i="32"/>
  <c r="W217" i="32"/>
  <c r="X217" i="32"/>
  <c r="X216" i="32"/>
  <c r="W216" i="32"/>
  <c r="AH216" i="32" s="1"/>
  <c r="H37" i="37"/>
  <c r="D118" i="32"/>
  <c r="AG168" i="32"/>
  <c r="AI268" i="32"/>
  <c r="F34" i="32"/>
  <c r="O269" i="32"/>
  <c r="H117" i="32"/>
  <c r="S117" i="32" s="1"/>
  <c r="L36" i="37"/>
  <c r="U270" i="32"/>
  <c r="F34" i="37"/>
  <c r="AC270" i="32"/>
  <c r="U271" i="32"/>
  <c r="AG271" i="32"/>
  <c r="M217" i="32"/>
  <c r="L217" i="32"/>
  <c r="H170" i="32"/>
  <c r="J170" i="32" s="1"/>
  <c r="I39" i="37"/>
  <c r="M270" i="32"/>
  <c r="K64" i="37" s="1"/>
  <c r="L270" i="32"/>
  <c r="AG217" i="32"/>
  <c r="H272" i="32"/>
  <c r="J218" i="32"/>
  <c r="S218" i="32"/>
  <c r="U218" i="32" s="1"/>
  <c r="J37" i="37"/>
  <c r="H219" i="32"/>
  <c r="D220" i="32"/>
  <c r="J116" i="32"/>
  <c r="M116" i="32" s="1"/>
  <c r="U116" i="32"/>
  <c r="X116" i="32" s="1"/>
  <c r="V272" i="32"/>
  <c r="N272" i="32"/>
  <c r="Y271" i="32"/>
  <c r="E275" i="32"/>
  <c r="J15" i="32"/>
  <c r="J13" i="37" s="1"/>
  <c r="V273" i="32"/>
  <c r="N273" i="32"/>
  <c r="Z167" i="32"/>
  <c r="L36" i="32" s="1"/>
  <c r="I91" i="37" s="1"/>
  <c r="Z115" i="32"/>
  <c r="K35" i="32" s="1"/>
  <c r="H90" i="37" s="1"/>
  <c r="O115" i="32"/>
  <c r="X168" i="32"/>
  <c r="D66" i="37" s="1"/>
  <c r="I274" i="32"/>
  <c r="AG169" i="32"/>
  <c r="E118" i="32"/>
  <c r="I118" i="32" s="1"/>
  <c r="L168" i="32"/>
  <c r="M168" i="32"/>
  <c r="I66" i="37" s="1"/>
  <c r="K15" i="32"/>
  <c r="K13" i="37" s="1"/>
  <c r="O167" i="32"/>
  <c r="X169" i="32"/>
  <c r="D67" i="37" s="1"/>
  <c r="E171" i="32"/>
  <c r="I171" i="32" s="1"/>
  <c r="I16" i="32"/>
  <c r="I14" i="37" s="1"/>
  <c r="D15" i="32"/>
  <c r="H15" i="32"/>
  <c r="H13" i="37" s="1"/>
  <c r="L14" i="32"/>
  <c r="L12" i="37" s="1"/>
  <c r="C14" i="32"/>
  <c r="V220" i="32"/>
  <c r="N220" i="32"/>
  <c r="Y220" i="32" s="1"/>
  <c r="T221" i="32"/>
  <c r="K221" i="32"/>
  <c r="T170" i="32"/>
  <c r="K170" i="32"/>
  <c r="D171" i="32"/>
  <c r="E222" i="32"/>
  <c r="I222" i="32" s="1"/>
  <c r="F14" i="32"/>
  <c r="V169" i="32"/>
  <c r="W169" i="32" s="1"/>
  <c r="N169" i="32"/>
  <c r="Y169" i="32" s="1"/>
  <c r="V168" i="32"/>
  <c r="W168" i="32" s="1"/>
  <c r="N168" i="32"/>
  <c r="Y168" i="32" s="1"/>
  <c r="AH167" i="32"/>
  <c r="E14" i="32"/>
  <c r="AC168" i="32"/>
  <c r="D37" i="37" s="1"/>
  <c r="O7" i="37"/>
  <c r="O8" i="37"/>
  <c r="M8" i="37"/>
  <c r="N8" i="37"/>
  <c r="N9" i="37"/>
  <c r="P8" i="37"/>
  <c r="C89" i="37" l="1"/>
  <c r="D62" i="32"/>
  <c r="N116" i="32"/>
  <c r="Y116" i="32" s="1"/>
  <c r="Z116" i="32" s="1"/>
  <c r="K36" i="32" s="1"/>
  <c r="H91" i="37" s="1"/>
  <c r="K117" i="32"/>
  <c r="V117" i="32" s="1"/>
  <c r="T117" i="32"/>
  <c r="K118" i="32"/>
  <c r="V118" i="32" s="1"/>
  <c r="T118" i="32"/>
  <c r="L169" i="32"/>
  <c r="AH169" i="32" s="1"/>
  <c r="D16" i="32"/>
  <c r="C15" i="32"/>
  <c r="E15" i="32"/>
  <c r="F15" i="32"/>
  <c r="E63" i="32"/>
  <c r="L63" i="32" s="1"/>
  <c r="Z216" i="32"/>
  <c r="M34" i="32" s="1"/>
  <c r="J89" i="37" s="1"/>
  <c r="E63" i="37"/>
  <c r="G63" i="37" s="1"/>
  <c r="H89" i="37"/>
  <c r="AH217" i="32"/>
  <c r="O217" i="32"/>
  <c r="F35" i="32" s="1"/>
  <c r="J64" i="37"/>
  <c r="L64" i="37" s="1"/>
  <c r="E89" i="37"/>
  <c r="Z217" i="32"/>
  <c r="M35" i="32" s="1"/>
  <c r="J90" i="37" s="1"/>
  <c r="E64" i="37"/>
  <c r="L116" i="32"/>
  <c r="H65" i="37"/>
  <c r="C65" i="37"/>
  <c r="AI114" i="32"/>
  <c r="W116" i="32"/>
  <c r="G34" i="37"/>
  <c r="Q34" i="37" s="1"/>
  <c r="AG116" i="32"/>
  <c r="I40" i="37"/>
  <c r="W218" i="32"/>
  <c r="X218" i="32"/>
  <c r="O270" i="32"/>
  <c r="S170" i="32"/>
  <c r="U170" i="32" s="1"/>
  <c r="X170" i="32" s="1"/>
  <c r="S219" i="32"/>
  <c r="U219" i="32" s="1"/>
  <c r="J219" i="32"/>
  <c r="AG218" i="32"/>
  <c r="X271" i="32"/>
  <c r="F65" i="37" s="1"/>
  <c r="W271" i="32"/>
  <c r="AH271" i="32" s="1"/>
  <c r="U117" i="32"/>
  <c r="X117" i="32" s="1"/>
  <c r="C66" i="37" s="1"/>
  <c r="J117" i="32"/>
  <c r="M117" i="32" s="1"/>
  <c r="H66" i="37" s="1"/>
  <c r="H38" i="37"/>
  <c r="D119" i="32"/>
  <c r="H119" i="32" s="1"/>
  <c r="L37" i="37"/>
  <c r="Z269" i="32"/>
  <c r="E35" i="37"/>
  <c r="AC218" i="32"/>
  <c r="O271" i="32"/>
  <c r="G36" i="32" s="1"/>
  <c r="F91" i="37" s="1"/>
  <c r="M218" i="32"/>
  <c r="L218" i="32"/>
  <c r="W270" i="32"/>
  <c r="AH270" i="32" s="1"/>
  <c r="X270" i="32"/>
  <c r="F64" i="37" s="1"/>
  <c r="G34" i="32"/>
  <c r="F89" i="37" s="1"/>
  <c r="H220" i="32"/>
  <c r="J38" i="37"/>
  <c r="D221" i="32"/>
  <c r="S272" i="32"/>
  <c r="AG272" i="32" s="1"/>
  <c r="J272" i="32"/>
  <c r="F35" i="37"/>
  <c r="AC271" i="32"/>
  <c r="C35" i="37"/>
  <c r="AC116" i="32"/>
  <c r="H118" i="32"/>
  <c r="S118" i="32" s="1"/>
  <c r="K38" i="37"/>
  <c r="D274" i="32"/>
  <c r="H273" i="32"/>
  <c r="K171" i="32"/>
  <c r="T171" i="32"/>
  <c r="O169" i="32"/>
  <c r="E223" i="32"/>
  <c r="I223" i="32" s="1"/>
  <c r="N170" i="32"/>
  <c r="Y170" i="32" s="1"/>
  <c r="V170" i="32"/>
  <c r="AI167" i="32"/>
  <c r="E36" i="32"/>
  <c r="D91" i="37" s="1"/>
  <c r="E119" i="32"/>
  <c r="T274" i="32"/>
  <c r="K274" i="32"/>
  <c r="Y273" i="32"/>
  <c r="Y272" i="32"/>
  <c r="D172" i="32"/>
  <c r="I41" i="37" s="1"/>
  <c r="Z169" i="32"/>
  <c r="L38" i="32" s="1"/>
  <c r="I93" i="37" s="1"/>
  <c r="G14" i="32"/>
  <c r="H171" i="32"/>
  <c r="H16" i="32"/>
  <c r="H14" i="37" s="1"/>
  <c r="L15" i="32"/>
  <c r="L13" i="37" s="1"/>
  <c r="I17" i="32"/>
  <c r="I15" i="37" s="1"/>
  <c r="K16" i="32"/>
  <c r="K14" i="37" s="1"/>
  <c r="Z168" i="32"/>
  <c r="L37" i="32" s="1"/>
  <c r="I92" i="37" s="1"/>
  <c r="E276" i="32"/>
  <c r="I276" i="32" s="1"/>
  <c r="M170" i="32"/>
  <c r="L170" i="32"/>
  <c r="N117" i="32"/>
  <c r="Y117" i="32" s="1"/>
  <c r="K222" i="32"/>
  <c r="T222" i="32"/>
  <c r="N221" i="32"/>
  <c r="Y221" i="32" s="1"/>
  <c r="V221" i="32"/>
  <c r="AH168" i="32"/>
  <c r="AC169" i="32"/>
  <c r="D38" i="37" s="1"/>
  <c r="E172" i="32"/>
  <c r="I172" i="32" s="1"/>
  <c r="O168" i="32"/>
  <c r="AI115" i="32"/>
  <c r="D35" i="32"/>
  <c r="C90" i="37" s="1"/>
  <c r="J16" i="32"/>
  <c r="J14" i="37" s="1"/>
  <c r="I275" i="32"/>
  <c r="M9" i="37"/>
  <c r="P9" i="37"/>
  <c r="Q8" i="37"/>
  <c r="Q7" i="37"/>
  <c r="O116" i="32" l="1"/>
  <c r="D36" i="32" s="1"/>
  <c r="C91" i="37" s="1"/>
  <c r="I119" i="32"/>
  <c r="W170" i="32"/>
  <c r="G64" i="37"/>
  <c r="L117" i="32"/>
  <c r="H34" i="32"/>
  <c r="G89" i="37" s="1"/>
  <c r="AH218" i="32"/>
  <c r="AI217" i="32"/>
  <c r="AI216" i="32"/>
  <c r="F62" i="32"/>
  <c r="M62" i="32" s="1"/>
  <c r="D116" i="37"/>
  <c r="AG170" i="32"/>
  <c r="AH116" i="32"/>
  <c r="K62" i="32"/>
  <c r="C115" i="37" s="1"/>
  <c r="G15" i="32"/>
  <c r="Q13" i="37" s="1"/>
  <c r="O170" i="32"/>
  <c r="I68" i="37"/>
  <c r="O218" i="32"/>
  <c r="J65" i="37"/>
  <c r="L65" i="37" s="1"/>
  <c r="Z218" i="32"/>
  <c r="M36" i="32" s="1"/>
  <c r="J91" i="37" s="1"/>
  <c r="E65" i="37"/>
  <c r="G65" i="37" s="1"/>
  <c r="Z170" i="32"/>
  <c r="L39" i="32" s="1"/>
  <c r="I94" i="37" s="1"/>
  <c r="D68" i="37"/>
  <c r="F16" i="32"/>
  <c r="F63" i="32"/>
  <c r="M63" i="32" s="1"/>
  <c r="E116" i="37" s="1"/>
  <c r="E90" i="37"/>
  <c r="W117" i="32"/>
  <c r="AI116" i="32"/>
  <c r="AG219" i="32"/>
  <c r="M35" i="37"/>
  <c r="G35" i="37"/>
  <c r="J39" i="37"/>
  <c r="D222" i="32"/>
  <c r="H222" i="32" s="1"/>
  <c r="L38" i="37"/>
  <c r="L219" i="32"/>
  <c r="M219" i="32"/>
  <c r="S273" i="32"/>
  <c r="AG273" i="32" s="1"/>
  <c r="J273" i="32"/>
  <c r="J118" i="32"/>
  <c r="M118" i="32" s="1"/>
  <c r="H67" i="37" s="1"/>
  <c r="U118" i="32"/>
  <c r="X118" i="32" s="1"/>
  <c r="C67" i="37" s="1"/>
  <c r="U272" i="32"/>
  <c r="H39" i="37"/>
  <c r="D120" i="32"/>
  <c r="W219" i="32"/>
  <c r="X219" i="32"/>
  <c r="G35" i="32"/>
  <c r="K39" i="37"/>
  <c r="H274" i="32"/>
  <c r="D275" i="32"/>
  <c r="C36" i="37"/>
  <c r="AC117" i="32"/>
  <c r="S220" i="32"/>
  <c r="U220" i="32" s="1"/>
  <c r="J220" i="32"/>
  <c r="Z270" i="32"/>
  <c r="E36" i="37"/>
  <c r="AC219" i="32"/>
  <c r="N34" i="32"/>
  <c r="AI269" i="32"/>
  <c r="S119" i="32"/>
  <c r="U119" i="32" s="1"/>
  <c r="X119" i="32" s="1"/>
  <c r="C68" i="37" s="1"/>
  <c r="J119" i="32"/>
  <c r="M119" i="32" s="1"/>
  <c r="H68" i="37" s="1"/>
  <c r="AG117" i="32"/>
  <c r="F36" i="37"/>
  <c r="AC272" i="32"/>
  <c r="M272" i="32"/>
  <c r="K66" i="37" s="1"/>
  <c r="L272" i="32"/>
  <c r="H221" i="32"/>
  <c r="Z271" i="32"/>
  <c r="K276" i="32"/>
  <c r="T276" i="32"/>
  <c r="Z117" i="32"/>
  <c r="O117" i="32"/>
  <c r="J17" i="32"/>
  <c r="J15" i="37" s="1"/>
  <c r="E16" i="32"/>
  <c r="K17" i="32"/>
  <c r="K15" i="37" s="1"/>
  <c r="D17" i="32"/>
  <c r="K172" i="32"/>
  <c r="T172" i="32"/>
  <c r="AI168" i="32"/>
  <c r="E37" i="32"/>
  <c r="E173" i="32"/>
  <c r="I173" i="32" s="1"/>
  <c r="AC170" i="32"/>
  <c r="D39" i="37" s="1"/>
  <c r="D64" i="32"/>
  <c r="K64" i="32" s="1"/>
  <c r="C117" i="37" s="1"/>
  <c r="I18" i="32"/>
  <c r="I16" i="37" s="1"/>
  <c r="E120" i="32"/>
  <c r="E64" i="32"/>
  <c r="T275" i="32"/>
  <c r="K275" i="32"/>
  <c r="D63" i="32"/>
  <c r="K63" i="32" s="1"/>
  <c r="V222" i="32"/>
  <c r="N222" i="32"/>
  <c r="Y222" i="32" s="1"/>
  <c r="AH170" i="32"/>
  <c r="E277" i="32"/>
  <c r="I277" i="32" s="1"/>
  <c r="C16" i="32"/>
  <c r="D173" i="32"/>
  <c r="I42" i="37" s="1"/>
  <c r="V274" i="32"/>
  <c r="N274" i="32"/>
  <c r="K223" i="32"/>
  <c r="T223" i="32"/>
  <c r="V171" i="32"/>
  <c r="N171" i="32"/>
  <c r="Y171" i="32" s="1"/>
  <c r="L16" i="32"/>
  <c r="L14" i="37" s="1"/>
  <c r="H17" i="32"/>
  <c r="H15" i="37" s="1"/>
  <c r="J171" i="32"/>
  <c r="S171" i="32"/>
  <c r="U171" i="32" s="1"/>
  <c r="H172" i="32"/>
  <c r="E224" i="32"/>
  <c r="I224" i="32" s="1"/>
  <c r="AI169" i="32"/>
  <c r="E38" i="32"/>
  <c r="N10" i="37"/>
  <c r="M10" i="37"/>
  <c r="O10" i="37"/>
  <c r="O9" i="37"/>
  <c r="P10" i="37"/>
  <c r="M34" i="37"/>
  <c r="K119" i="32" l="1"/>
  <c r="V119" i="32" s="1"/>
  <c r="T119" i="32"/>
  <c r="I120" i="32"/>
  <c r="AH117" i="32"/>
  <c r="E17" i="32"/>
  <c r="F36" i="32"/>
  <c r="F64" i="32" s="1"/>
  <c r="M64" i="32" s="1"/>
  <c r="E117" i="37" s="1"/>
  <c r="AG220" i="32"/>
  <c r="AI218" i="32"/>
  <c r="E115" i="37"/>
  <c r="AI170" i="32"/>
  <c r="E39" i="32"/>
  <c r="D94" i="37" s="1"/>
  <c r="H35" i="32"/>
  <c r="G90" i="37" s="1"/>
  <c r="F90" i="37"/>
  <c r="F17" i="32"/>
  <c r="O34" i="32"/>
  <c r="L89" i="37" s="1"/>
  <c r="K89" i="37"/>
  <c r="Z219" i="32"/>
  <c r="M37" i="32" s="1"/>
  <c r="J92" i="37" s="1"/>
  <c r="E66" i="37"/>
  <c r="E66" i="32"/>
  <c r="L66" i="32" s="1"/>
  <c r="D119" i="37" s="1"/>
  <c r="D93" i="37"/>
  <c r="E65" i="32"/>
  <c r="D92" i="37"/>
  <c r="O219" i="32"/>
  <c r="F37" i="32" s="1"/>
  <c r="J66" i="37"/>
  <c r="L66" i="37" s="1"/>
  <c r="C116" i="37"/>
  <c r="M90" i="37"/>
  <c r="L39" i="37"/>
  <c r="AG171" i="32"/>
  <c r="O272" i="32"/>
  <c r="N35" i="32"/>
  <c r="AI270" i="32"/>
  <c r="K40" i="37"/>
  <c r="D276" i="32"/>
  <c r="G62" i="32"/>
  <c r="N62" i="32" s="1"/>
  <c r="O62" i="32" s="1"/>
  <c r="G115" i="37" s="1"/>
  <c r="F37" i="37"/>
  <c r="AC273" i="32"/>
  <c r="AH219" i="32"/>
  <c r="J222" i="32"/>
  <c r="S222" i="32"/>
  <c r="U222" i="32" s="1"/>
  <c r="J221" i="32"/>
  <c r="S221" i="32"/>
  <c r="U221" i="32" s="1"/>
  <c r="L220" i="32"/>
  <c r="M220" i="32"/>
  <c r="C37" i="37"/>
  <c r="AC118" i="32"/>
  <c r="J274" i="32"/>
  <c r="S274" i="32"/>
  <c r="AG274" i="32" s="1"/>
  <c r="AG118" i="32"/>
  <c r="L273" i="32"/>
  <c r="M273" i="32"/>
  <c r="K67" i="37" s="1"/>
  <c r="N36" i="32"/>
  <c r="K91" i="37" s="1"/>
  <c r="AI271" i="32"/>
  <c r="AG119" i="32"/>
  <c r="E37" i="37"/>
  <c r="AC220" i="32"/>
  <c r="W220" i="32"/>
  <c r="X220" i="32"/>
  <c r="G36" i="37"/>
  <c r="Q36" i="37" s="1"/>
  <c r="H275" i="32"/>
  <c r="H40" i="37"/>
  <c r="D121" i="32"/>
  <c r="H120" i="32"/>
  <c r="W272" i="32"/>
  <c r="AH272" i="32" s="1"/>
  <c r="X272" i="32"/>
  <c r="F66" i="37" s="1"/>
  <c r="U273" i="32"/>
  <c r="J40" i="37"/>
  <c r="D223" i="32"/>
  <c r="K277" i="32"/>
  <c r="T277" i="32"/>
  <c r="T173" i="32"/>
  <c r="K173" i="32"/>
  <c r="S172" i="32"/>
  <c r="U172" i="32" s="1"/>
  <c r="J172" i="32"/>
  <c r="E225" i="32"/>
  <c r="I225" i="32" s="1"/>
  <c r="M171" i="32"/>
  <c r="L171" i="32"/>
  <c r="L17" i="32"/>
  <c r="L15" i="37" s="1"/>
  <c r="H18" i="32"/>
  <c r="H16" i="37" s="1"/>
  <c r="Y274" i="32"/>
  <c r="D18" i="32"/>
  <c r="AI117" i="32"/>
  <c r="D37" i="32"/>
  <c r="V276" i="32"/>
  <c r="N276" i="32"/>
  <c r="E121" i="32"/>
  <c r="N118" i="32"/>
  <c r="Y118" i="32" s="1"/>
  <c r="L118" i="32"/>
  <c r="E174" i="32"/>
  <c r="T224" i="32"/>
  <c r="K224" i="32"/>
  <c r="D174" i="32"/>
  <c r="E278" i="32"/>
  <c r="I278" i="32" s="1"/>
  <c r="L64" i="32"/>
  <c r="D117" i="37" s="1"/>
  <c r="V172" i="32"/>
  <c r="N172" i="32"/>
  <c r="Y172" i="32" s="1"/>
  <c r="J18" i="32"/>
  <c r="J16" i="37" s="1"/>
  <c r="K37" i="32"/>
  <c r="H92" i="37" s="1"/>
  <c r="V223" i="32"/>
  <c r="N223" i="32"/>
  <c r="Y223" i="32" s="1"/>
  <c r="X171" i="32"/>
  <c r="W171" i="32"/>
  <c r="C17" i="32"/>
  <c r="G16" i="32"/>
  <c r="H173" i="32"/>
  <c r="N275" i="32"/>
  <c r="V275" i="32"/>
  <c r="I19" i="32"/>
  <c r="I17" i="37" s="1"/>
  <c r="AC171" i="32"/>
  <c r="D40" i="37" s="1"/>
  <c r="K18" i="32"/>
  <c r="K16" i="37" s="1"/>
  <c r="M89" i="37"/>
  <c r="M63" i="37" s="1"/>
  <c r="M11" i="37"/>
  <c r="P11" i="37"/>
  <c r="P12" i="37"/>
  <c r="Q10" i="37"/>
  <c r="N11" i="37"/>
  <c r="Q9" i="37"/>
  <c r="E91" i="37" l="1"/>
  <c r="H36" i="32"/>
  <c r="G91" i="37" s="1"/>
  <c r="C92" i="37"/>
  <c r="D65" i="32"/>
  <c r="E67" i="32"/>
  <c r="L67" i="32" s="1"/>
  <c r="D120" i="37" s="1"/>
  <c r="K120" i="32"/>
  <c r="V120" i="32" s="1"/>
  <c r="T120" i="32"/>
  <c r="I121" i="32"/>
  <c r="G66" i="37"/>
  <c r="H62" i="32"/>
  <c r="AI219" i="32"/>
  <c r="O35" i="32"/>
  <c r="L90" i="37" s="1"/>
  <c r="K90" i="37"/>
  <c r="O171" i="32"/>
  <c r="I69" i="37"/>
  <c r="O220" i="32"/>
  <c r="J67" i="37"/>
  <c r="L67" i="37" s="1"/>
  <c r="L65" i="32"/>
  <c r="N92" i="37"/>
  <c r="N66" i="37" s="1"/>
  <c r="F65" i="32"/>
  <c r="M65" i="32" s="1"/>
  <c r="E118" i="37" s="1"/>
  <c r="E92" i="37"/>
  <c r="Z171" i="32"/>
  <c r="L40" i="32" s="1"/>
  <c r="I95" i="37" s="1"/>
  <c r="D69" i="37"/>
  <c r="Z220" i="32"/>
  <c r="M38" i="32" s="1"/>
  <c r="J93" i="37" s="1"/>
  <c r="E67" i="37"/>
  <c r="G63" i="32"/>
  <c r="N63" i="32" s="1"/>
  <c r="O63" i="32" s="1"/>
  <c r="G116" i="37" s="1"/>
  <c r="F115" i="37"/>
  <c r="G17" i="32"/>
  <c r="L40" i="37"/>
  <c r="AG222" i="32"/>
  <c r="AG221" i="32"/>
  <c r="H121" i="32"/>
  <c r="H41" i="37"/>
  <c r="D122" i="32"/>
  <c r="E38" i="37"/>
  <c r="AC221" i="32"/>
  <c r="C38" i="37"/>
  <c r="AC119" i="32"/>
  <c r="X221" i="32"/>
  <c r="W221" i="32"/>
  <c r="K41" i="37"/>
  <c r="D277" i="32"/>
  <c r="H277" i="32" s="1"/>
  <c r="G37" i="32"/>
  <c r="F92" i="37" s="1"/>
  <c r="J41" i="37"/>
  <c r="D224" i="32"/>
  <c r="H224" i="32" s="1"/>
  <c r="H223" i="32"/>
  <c r="Z272" i="32"/>
  <c r="N37" i="32" s="1"/>
  <c r="K92" i="37" s="1"/>
  <c r="O36" i="32"/>
  <c r="G64" i="32"/>
  <c r="N64" i="32" s="1"/>
  <c r="M37" i="37"/>
  <c r="G37" i="37"/>
  <c r="L222" i="32"/>
  <c r="M222" i="32"/>
  <c r="F38" i="37"/>
  <c r="AC274" i="32"/>
  <c r="AG172" i="32"/>
  <c r="O273" i="32"/>
  <c r="G38" i="32" s="1"/>
  <c r="F93" i="37" s="1"/>
  <c r="M274" i="32"/>
  <c r="K68" i="37" s="1"/>
  <c r="L274" i="32"/>
  <c r="M221" i="32"/>
  <c r="L221" i="32"/>
  <c r="H276" i="32"/>
  <c r="H174" i="32"/>
  <c r="S174" i="32" s="1"/>
  <c r="U174" i="32" s="1"/>
  <c r="I43" i="37"/>
  <c r="X273" i="32"/>
  <c r="F67" i="37" s="1"/>
  <c r="W273" i="32"/>
  <c r="AH273" i="32" s="1"/>
  <c r="S120" i="32"/>
  <c r="J120" i="32"/>
  <c r="M120" i="32" s="1"/>
  <c r="H69" i="37" s="1"/>
  <c r="J275" i="32"/>
  <c r="S275" i="32"/>
  <c r="AG275" i="32" s="1"/>
  <c r="U274" i="32"/>
  <c r="AH220" i="32"/>
  <c r="X222" i="32"/>
  <c r="W222" i="32"/>
  <c r="T225" i="32"/>
  <c r="K225" i="32"/>
  <c r="E175" i="32"/>
  <c r="I175" i="32" s="1"/>
  <c r="W118" i="32"/>
  <c r="AH118" i="32" s="1"/>
  <c r="L172" i="32"/>
  <c r="M172" i="32"/>
  <c r="T278" i="32"/>
  <c r="K278" i="32"/>
  <c r="AH171" i="32"/>
  <c r="E226" i="32"/>
  <c r="I226" i="32" s="1"/>
  <c r="S173" i="32"/>
  <c r="U173" i="32" s="1"/>
  <c r="J173" i="32"/>
  <c r="J19" i="32"/>
  <c r="J17" i="37" s="1"/>
  <c r="E18" i="32"/>
  <c r="AC172" i="32"/>
  <c r="D41" i="37" s="1"/>
  <c r="Y275" i="32"/>
  <c r="N119" i="32"/>
  <c r="Y119" i="32" s="1"/>
  <c r="L119" i="32"/>
  <c r="I174" i="32"/>
  <c r="Z118" i="32"/>
  <c r="K38" i="32" s="1"/>
  <c r="O118" i="32"/>
  <c r="Y276" i="32"/>
  <c r="W172" i="32"/>
  <c r="X172" i="32"/>
  <c r="K19" i="32"/>
  <c r="K17" i="37" s="1"/>
  <c r="F18" i="32"/>
  <c r="D175" i="32"/>
  <c r="I44" i="37" s="1"/>
  <c r="H19" i="32"/>
  <c r="H17" i="37" s="1"/>
  <c r="L18" i="32"/>
  <c r="L16" i="37" s="1"/>
  <c r="C18" i="32"/>
  <c r="I20" i="32"/>
  <c r="I18" i="37" s="1"/>
  <c r="D19" i="32"/>
  <c r="E279" i="32"/>
  <c r="I279" i="32" s="1"/>
  <c r="V224" i="32"/>
  <c r="N224" i="32"/>
  <c r="Y224" i="32" s="1"/>
  <c r="E122" i="32"/>
  <c r="I122" i="32" s="1"/>
  <c r="V173" i="32"/>
  <c r="N173" i="32"/>
  <c r="Y173" i="32" s="1"/>
  <c r="V277" i="32"/>
  <c r="N277" i="32"/>
  <c r="N13" i="37"/>
  <c r="M12" i="37"/>
  <c r="N12" i="37"/>
  <c r="O34" i="37"/>
  <c r="O11" i="37"/>
  <c r="P34" i="37"/>
  <c r="Q11" i="37"/>
  <c r="N89" i="37"/>
  <c r="N63" i="37" s="1"/>
  <c r="M36" i="37"/>
  <c r="K122" i="32" l="1"/>
  <c r="V122" i="32" s="1"/>
  <c r="T122" i="32"/>
  <c r="T121" i="32"/>
  <c r="K121" i="32"/>
  <c r="V121" i="32" s="1"/>
  <c r="G67" i="37"/>
  <c r="AH221" i="32"/>
  <c r="F19" i="32"/>
  <c r="E19" i="32"/>
  <c r="F116" i="37"/>
  <c r="H37" i="32"/>
  <c r="G92" i="37" s="1"/>
  <c r="O37" i="32"/>
  <c r="L92" i="37" s="1"/>
  <c r="AI220" i="32"/>
  <c r="F38" i="32"/>
  <c r="F66" i="32" s="1"/>
  <c r="M66" i="32" s="1"/>
  <c r="J174" i="32"/>
  <c r="M174" i="32" s="1"/>
  <c r="I72" i="37" s="1"/>
  <c r="H63" i="32"/>
  <c r="AI171" i="32"/>
  <c r="E40" i="32"/>
  <c r="D95" i="37" s="1"/>
  <c r="Z172" i="32"/>
  <c r="L41" i="32" s="1"/>
  <c r="I96" i="37" s="1"/>
  <c r="D70" i="37"/>
  <c r="Z222" i="32"/>
  <c r="M40" i="32" s="1"/>
  <c r="J95" i="37" s="1"/>
  <c r="E69" i="37"/>
  <c r="O172" i="32"/>
  <c r="I70" i="37"/>
  <c r="O222" i="32"/>
  <c r="J69" i="37"/>
  <c r="Z221" i="32"/>
  <c r="M39" i="32" s="1"/>
  <c r="J94" i="37" s="1"/>
  <c r="E68" i="37"/>
  <c r="O221" i="32"/>
  <c r="J68" i="37"/>
  <c r="L68" i="37" s="1"/>
  <c r="D118" i="37"/>
  <c r="O64" i="32"/>
  <c r="G117" i="37" s="1"/>
  <c r="F117" i="37"/>
  <c r="H64" i="32"/>
  <c r="L91" i="37"/>
  <c r="S277" i="32"/>
  <c r="U277" i="32" s="1"/>
  <c r="W277" i="32" s="1"/>
  <c r="J277" i="32"/>
  <c r="S224" i="32"/>
  <c r="U224" i="32" s="1"/>
  <c r="X224" i="32" s="1"/>
  <c r="E71" i="37" s="1"/>
  <c r="J224" i="32"/>
  <c r="Z273" i="32"/>
  <c r="X274" i="32"/>
  <c r="F68" i="37" s="1"/>
  <c r="W274" i="32"/>
  <c r="AH274" i="32" s="1"/>
  <c r="U120" i="32"/>
  <c r="X120" i="32" s="1"/>
  <c r="C69" i="37" s="1"/>
  <c r="AG120" i="32"/>
  <c r="S276" i="32"/>
  <c r="AG276" i="32" s="1"/>
  <c r="J276" i="32"/>
  <c r="O274" i="32"/>
  <c r="G39" i="32" s="1"/>
  <c r="F94" i="37" s="1"/>
  <c r="G65" i="32"/>
  <c r="N65" i="32" s="1"/>
  <c r="C39" i="37"/>
  <c r="AC120" i="32"/>
  <c r="E39" i="37"/>
  <c r="AC222" i="32"/>
  <c r="H42" i="37"/>
  <c r="D123" i="32"/>
  <c r="H122" i="32"/>
  <c r="U275" i="32"/>
  <c r="J223" i="32"/>
  <c r="S223" i="32"/>
  <c r="L41" i="37"/>
  <c r="L275" i="32"/>
  <c r="M275" i="32"/>
  <c r="K69" i="37" s="1"/>
  <c r="F39" i="37"/>
  <c r="AC275" i="32"/>
  <c r="AH222" i="32"/>
  <c r="J42" i="37"/>
  <c r="D225" i="32"/>
  <c r="AI272" i="32"/>
  <c r="K42" i="37"/>
  <c r="D278" i="32"/>
  <c r="G38" i="37"/>
  <c r="J121" i="32"/>
  <c r="M121" i="32" s="1"/>
  <c r="H70" i="37" s="1"/>
  <c r="S121" i="32"/>
  <c r="U121" i="32" s="1"/>
  <c r="X121" i="32" s="1"/>
  <c r="C70" i="37" s="1"/>
  <c r="T279" i="32"/>
  <c r="K279" i="32"/>
  <c r="Y277" i="32"/>
  <c r="I21" i="32"/>
  <c r="I19" i="37" s="1"/>
  <c r="N121" i="32"/>
  <c r="Y121" i="32" s="1"/>
  <c r="D176" i="32"/>
  <c r="I45" i="37" s="1"/>
  <c r="X174" i="32"/>
  <c r="D72" i="37" s="1"/>
  <c r="K20" i="32"/>
  <c r="K18" i="37" s="1"/>
  <c r="H93" i="37"/>
  <c r="Z119" i="32"/>
  <c r="K39" i="32" s="1"/>
  <c r="H94" i="37" s="1"/>
  <c r="O119" i="32"/>
  <c r="M173" i="32"/>
  <c r="L173" i="32"/>
  <c r="K226" i="32"/>
  <c r="T226" i="32"/>
  <c r="AG174" i="32"/>
  <c r="H20" i="32"/>
  <c r="H18" i="37" s="1"/>
  <c r="L19" i="32"/>
  <c r="L17" i="37" s="1"/>
  <c r="E123" i="32"/>
  <c r="C19" i="32"/>
  <c r="H175" i="32"/>
  <c r="T174" i="32"/>
  <c r="K174" i="32"/>
  <c r="W119" i="32"/>
  <c r="AH119" i="32" s="1"/>
  <c r="J20" i="32"/>
  <c r="J18" i="37" s="1"/>
  <c r="X173" i="32"/>
  <c r="W173" i="32"/>
  <c r="E227" i="32"/>
  <c r="AH172" i="32"/>
  <c r="K175" i="32"/>
  <c r="T175" i="32"/>
  <c r="N225" i="32"/>
  <c r="Y225" i="32" s="1"/>
  <c r="V225" i="32"/>
  <c r="E280" i="32"/>
  <c r="AI118" i="32"/>
  <c r="D38" i="32"/>
  <c r="C93" i="37" s="1"/>
  <c r="K65" i="32"/>
  <c r="C118" i="37" s="1"/>
  <c r="D20" i="32"/>
  <c r="AC173" i="32"/>
  <c r="D42" i="37" s="1"/>
  <c r="AG173" i="32"/>
  <c r="V278" i="32"/>
  <c r="N278" i="32"/>
  <c r="G18" i="32"/>
  <c r="E176" i="32"/>
  <c r="N120" i="32"/>
  <c r="Y120" i="32" s="1"/>
  <c r="L120" i="32"/>
  <c r="P13" i="37"/>
  <c r="M13" i="37"/>
  <c r="O35" i="37"/>
  <c r="P35" i="37"/>
  <c r="O12" i="37"/>
  <c r="O13" i="37"/>
  <c r="N35" i="37"/>
  <c r="AI172" i="32" l="1"/>
  <c r="I123" i="32"/>
  <c r="G68" i="37"/>
  <c r="L69" i="37"/>
  <c r="L174" i="32"/>
  <c r="E41" i="32"/>
  <c r="D96" i="37" s="1"/>
  <c r="E20" i="32"/>
  <c r="X277" i="32"/>
  <c r="F71" i="37" s="1"/>
  <c r="E68" i="32"/>
  <c r="L68" i="32" s="1"/>
  <c r="D121" i="37" s="1"/>
  <c r="H65" i="32"/>
  <c r="E93" i="37"/>
  <c r="E119" i="37"/>
  <c r="AI221" i="32"/>
  <c r="F39" i="32"/>
  <c r="E94" i="37" s="1"/>
  <c r="Z224" i="32"/>
  <c r="M42" i="32" s="1"/>
  <c r="J97" i="37" s="1"/>
  <c r="O173" i="32"/>
  <c r="I71" i="37"/>
  <c r="W224" i="32"/>
  <c r="AI222" i="32"/>
  <c r="F40" i="32"/>
  <c r="Z173" i="32"/>
  <c r="L42" i="32" s="1"/>
  <c r="I97" i="37" s="1"/>
  <c r="D71" i="37"/>
  <c r="F118" i="37"/>
  <c r="AG277" i="32"/>
  <c r="F40" i="37"/>
  <c r="AC276" i="32"/>
  <c r="X275" i="32"/>
  <c r="F69" i="37" s="1"/>
  <c r="G69" i="37" s="1"/>
  <c r="W275" i="32"/>
  <c r="AH275" i="32" s="1"/>
  <c r="L42" i="37"/>
  <c r="C40" i="37"/>
  <c r="AC121" i="32"/>
  <c r="U223" i="32"/>
  <c r="AG223" i="32"/>
  <c r="J122" i="32"/>
  <c r="L122" i="32" s="1"/>
  <c r="S122" i="32"/>
  <c r="M276" i="32"/>
  <c r="K70" i="37" s="1"/>
  <c r="L276" i="32"/>
  <c r="M224" i="32"/>
  <c r="L224" i="32"/>
  <c r="O275" i="32"/>
  <c r="L223" i="32"/>
  <c r="M223" i="32"/>
  <c r="H43" i="37"/>
  <c r="H123" i="32"/>
  <c r="D124" i="32"/>
  <c r="E40" i="37"/>
  <c r="AC223" i="32"/>
  <c r="G39" i="37"/>
  <c r="U276" i="32"/>
  <c r="Z274" i="32"/>
  <c r="M277" i="32"/>
  <c r="L277" i="32"/>
  <c r="AH277" i="32" s="1"/>
  <c r="L121" i="32"/>
  <c r="AG121" i="32"/>
  <c r="K43" i="37"/>
  <c r="D279" i="32"/>
  <c r="H278" i="32"/>
  <c r="J43" i="37"/>
  <c r="D226" i="32"/>
  <c r="H225" i="32"/>
  <c r="N38" i="32"/>
  <c r="AI273" i="32"/>
  <c r="AG224" i="32"/>
  <c r="E281" i="32"/>
  <c r="J175" i="32"/>
  <c r="S175" i="32"/>
  <c r="U175" i="32" s="1"/>
  <c r="G19" i="32"/>
  <c r="AI119" i="32"/>
  <c r="D39" i="32"/>
  <c r="C94" i="37" s="1"/>
  <c r="D177" i="32"/>
  <c r="I46" i="37" s="1"/>
  <c r="Z121" i="32"/>
  <c r="K41" i="32" s="1"/>
  <c r="H96" i="37" s="1"/>
  <c r="O121" i="32"/>
  <c r="I22" i="32"/>
  <c r="I20" i="37" s="1"/>
  <c r="N279" i="32"/>
  <c r="V279" i="32"/>
  <c r="W120" i="32"/>
  <c r="AH120" i="32" s="1"/>
  <c r="H38" i="32"/>
  <c r="G93" i="37" s="1"/>
  <c r="D66" i="32"/>
  <c r="K66" i="32" s="1"/>
  <c r="N174" i="32"/>
  <c r="Y174" i="32" s="1"/>
  <c r="Z174" i="32" s="1"/>
  <c r="L43" i="32" s="1"/>
  <c r="I98" i="37" s="1"/>
  <c r="V174" i="32"/>
  <c r="W174" i="32" s="1"/>
  <c r="C20" i="32"/>
  <c r="H176" i="32"/>
  <c r="W121" i="32"/>
  <c r="E177" i="32"/>
  <c r="I177" i="32" s="1"/>
  <c r="E228" i="32"/>
  <c r="I228" i="32" s="1"/>
  <c r="V175" i="32"/>
  <c r="N175" i="32"/>
  <c r="Y175" i="32" s="1"/>
  <c r="J21" i="32"/>
  <c r="J19" i="37" s="1"/>
  <c r="L20" i="32"/>
  <c r="L18" i="37" s="1"/>
  <c r="H21" i="32"/>
  <c r="H19" i="37" s="1"/>
  <c r="V226" i="32"/>
  <c r="N226" i="32"/>
  <c r="Y226" i="32" s="1"/>
  <c r="K21" i="32"/>
  <c r="K19" i="37" s="1"/>
  <c r="F20" i="32"/>
  <c r="D21" i="32"/>
  <c r="Z120" i="32"/>
  <c r="O120" i="32"/>
  <c r="AC174" i="32"/>
  <c r="D43" i="37" s="1"/>
  <c r="N122" i="32"/>
  <c r="Y122" i="32" s="1"/>
  <c r="Y278" i="32"/>
  <c r="I176" i="32"/>
  <c r="O65" i="32"/>
  <c r="G118" i="37" s="1"/>
  <c r="I280" i="32"/>
  <c r="I227" i="32"/>
  <c r="E124" i="32"/>
  <c r="AH173" i="32"/>
  <c r="M64" i="37"/>
  <c r="M91" i="37"/>
  <c r="M65" i="37" s="1"/>
  <c r="N15" i="37"/>
  <c r="P90" i="37"/>
  <c r="P64" i="37" s="1"/>
  <c r="M14" i="37"/>
  <c r="P36" i="37"/>
  <c r="O36" i="37"/>
  <c r="Q12" i="37"/>
  <c r="N14" i="37"/>
  <c r="P37" i="37"/>
  <c r="P14" i="37"/>
  <c r="M38" i="37"/>
  <c r="E69" i="32" l="1"/>
  <c r="L69" i="32" s="1"/>
  <c r="F67" i="32"/>
  <c r="M67" i="32" s="1"/>
  <c r="E120" i="37" s="1"/>
  <c r="AH174" i="32"/>
  <c r="K123" i="32"/>
  <c r="V123" i="32" s="1"/>
  <c r="T123" i="32"/>
  <c r="I124" i="32"/>
  <c r="Z277" i="32"/>
  <c r="N42" i="32" s="1"/>
  <c r="K97" i="37" s="1"/>
  <c r="AH121" i="32"/>
  <c r="D122" i="37"/>
  <c r="H177" i="32"/>
  <c r="S177" i="32" s="1"/>
  <c r="U177" i="32" s="1"/>
  <c r="AI173" i="32"/>
  <c r="G66" i="32"/>
  <c r="N66" i="32" s="1"/>
  <c r="K93" i="37"/>
  <c r="E42" i="32"/>
  <c r="D97" i="37" s="1"/>
  <c r="O277" i="32"/>
  <c r="G42" i="32" s="1"/>
  <c r="F97" i="37" s="1"/>
  <c r="K71" i="37"/>
  <c r="O224" i="32"/>
  <c r="F42" i="32" s="1"/>
  <c r="J71" i="37"/>
  <c r="O38" i="32"/>
  <c r="L93" i="37" s="1"/>
  <c r="O223" i="32"/>
  <c r="F41" i="32" s="1"/>
  <c r="E96" i="37" s="1"/>
  <c r="J70" i="37"/>
  <c r="L70" i="37" s="1"/>
  <c r="F68" i="32"/>
  <c r="M68" i="32" s="1"/>
  <c r="E95" i="37"/>
  <c r="AH224" i="32"/>
  <c r="AG175" i="32"/>
  <c r="J44" i="37"/>
  <c r="H226" i="32"/>
  <c r="D227" i="32"/>
  <c r="K44" i="37"/>
  <c r="D280" i="32"/>
  <c r="H280" i="32" s="1"/>
  <c r="N39" i="32"/>
  <c r="K94" i="37" s="1"/>
  <c r="AI274" i="32"/>
  <c r="G40" i="32"/>
  <c r="F95" i="37" s="1"/>
  <c r="U122" i="32"/>
  <c r="W122" i="32" s="1"/>
  <c r="AH122" i="32" s="1"/>
  <c r="G40" i="37"/>
  <c r="Z275" i="32"/>
  <c r="N40" i="32" s="1"/>
  <c r="K95" i="37" s="1"/>
  <c r="H279" i="32"/>
  <c r="E41" i="37"/>
  <c r="AC224" i="32"/>
  <c r="J123" i="32"/>
  <c r="M123" i="32" s="1"/>
  <c r="H72" i="37" s="1"/>
  <c r="S123" i="32"/>
  <c r="O276" i="32"/>
  <c r="M122" i="32"/>
  <c r="J225" i="32"/>
  <c r="S225" i="32"/>
  <c r="U225" i="32" s="1"/>
  <c r="S278" i="32"/>
  <c r="AG278" i="32" s="1"/>
  <c r="J278" i="32"/>
  <c r="W276" i="32"/>
  <c r="AH276" i="32" s="1"/>
  <c r="X276" i="32"/>
  <c r="F70" i="37" s="1"/>
  <c r="F41" i="37"/>
  <c r="AC277" i="32"/>
  <c r="O174" i="32"/>
  <c r="AI174" i="32" s="1"/>
  <c r="H44" i="37"/>
  <c r="D125" i="32"/>
  <c r="H124" i="32"/>
  <c r="L43" i="37"/>
  <c r="AG122" i="32"/>
  <c r="W223" i="32"/>
  <c r="AH223" i="32" s="1"/>
  <c r="X223" i="32"/>
  <c r="C41" i="37"/>
  <c r="AC122" i="32"/>
  <c r="K280" i="32"/>
  <c r="T280" i="32"/>
  <c r="E282" i="32"/>
  <c r="E125" i="32"/>
  <c r="AI120" i="32"/>
  <c r="D40" i="32"/>
  <c r="C95" i="37" s="1"/>
  <c r="K22" i="32"/>
  <c r="K20" i="37" s="1"/>
  <c r="F21" i="32"/>
  <c r="S176" i="32"/>
  <c r="U176" i="32" s="1"/>
  <c r="J176" i="32"/>
  <c r="AI121" i="32"/>
  <c r="D41" i="32"/>
  <c r="C96" i="37" s="1"/>
  <c r="G20" i="32"/>
  <c r="M175" i="32"/>
  <c r="L175" i="32"/>
  <c r="T177" i="32"/>
  <c r="K177" i="32"/>
  <c r="K40" i="32"/>
  <c r="H95" i="37" s="1"/>
  <c r="E21" i="32"/>
  <c r="E229" i="32"/>
  <c r="C119" i="37"/>
  <c r="Y279" i="32"/>
  <c r="H39" i="32"/>
  <c r="G94" i="37" s="1"/>
  <c r="D67" i="32"/>
  <c r="K67" i="32" s="1"/>
  <c r="C120" i="37" s="1"/>
  <c r="K176" i="32"/>
  <c r="T176" i="32"/>
  <c r="K227" i="32"/>
  <c r="T227" i="32"/>
  <c r="AC175" i="32"/>
  <c r="D44" i="37" s="1"/>
  <c r="L21" i="32"/>
  <c r="L19" i="37" s="1"/>
  <c r="H22" i="32"/>
  <c r="H20" i="37" s="1"/>
  <c r="C21" i="32"/>
  <c r="J22" i="32"/>
  <c r="J20" i="37" s="1"/>
  <c r="T228" i="32"/>
  <c r="K228" i="32"/>
  <c r="E178" i="32"/>
  <c r="I178" i="32" s="1"/>
  <c r="I23" i="32"/>
  <c r="I21" i="37" s="1"/>
  <c r="D22" i="32"/>
  <c r="D178" i="32"/>
  <c r="I47" i="37" s="1"/>
  <c r="X175" i="32"/>
  <c r="W175" i="32"/>
  <c r="I281" i="32"/>
  <c r="O14" i="37"/>
  <c r="P89" i="37"/>
  <c r="P63" i="37" s="1"/>
  <c r="O89" i="37"/>
  <c r="O63" i="37" s="1"/>
  <c r="N90" i="37"/>
  <c r="N64" i="37" s="1"/>
  <c r="O37" i="37"/>
  <c r="O90" i="37"/>
  <c r="O64" i="37" s="1"/>
  <c r="M15" i="37"/>
  <c r="O91" i="37"/>
  <c r="O65" i="37" s="1"/>
  <c r="P38" i="37"/>
  <c r="P15" i="37"/>
  <c r="M92" i="37"/>
  <c r="M66" i="37" s="1"/>
  <c r="N37" i="37"/>
  <c r="N36" i="37"/>
  <c r="N38" i="37"/>
  <c r="N123" i="32" l="1"/>
  <c r="Y123" i="32" s="1"/>
  <c r="K124" i="32"/>
  <c r="V124" i="32" s="1"/>
  <c r="T124" i="32"/>
  <c r="I125" i="32"/>
  <c r="AI224" i="32"/>
  <c r="O123" i="32"/>
  <c r="D43" i="32" s="1"/>
  <c r="C98" i="37" s="1"/>
  <c r="E70" i="32"/>
  <c r="L70" i="32" s="1"/>
  <c r="D123" i="37" s="1"/>
  <c r="J177" i="32"/>
  <c r="M177" i="32" s="1"/>
  <c r="I75" i="37" s="1"/>
  <c r="AI277" i="32"/>
  <c r="Z175" i="32"/>
  <c r="L44" i="32" s="1"/>
  <c r="I99" i="37" s="1"/>
  <c r="D73" i="37"/>
  <c r="E43" i="32"/>
  <c r="F22" i="32"/>
  <c r="Z223" i="32"/>
  <c r="M41" i="32" s="1"/>
  <c r="J96" i="37" s="1"/>
  <c r="E70" i="37"/>
  <c r="G70" i="37" s="1"/>
  <c r="E121" i="37"/>
  <c r="G70" i="32"/>
  <c r="N70" i="32" s="1"/>
  <c r="F70" i="32"/>
  <c r="M70" i="32" s="1"/>
  <c r="E97" i="37"/>
  <c r="O175" i="32"/>
  <c r="I73" i="37"/>
  <c r="H71" i="37"/>
  <c r="L71" i="37" s="1"/>
  <c r="L123" i="32"/>
  <c r="H66" i="32"/>
  <c r="F119" i="37"/>
  <c r="G41" i="37"/>
  <c r="L44" i="37"/>
  <c r="H45" i="37"/>
  <c r="D126" i="32"/>
  <c r="S279" i="32"/>
  <c r="AG279" i="32" s="1"/>
  <c r="J279" i="32"/>
  <c r="J280" i="32"/>
  <c r="S280" i="32"/>
  <c r="H125" i="32"/>
  <c r="X225" i="32"/>
  <c r="W225" i="32"/>
  <c r="G41" i="32"/>
  <c r="F96" i="37" s="1"/>
  <c r="X122" i="32"/>
  <c r="J45" i="37"/>
  <c r="D228" i="32"/>
  <c r="H178" i="32"/>
  <c r="S178" i="32" s="1"/>
  <c r="U178" i="32" s="1"/>
  <c r="C42" i="37"/>
  <c r="AC123" i="32"/>
  <c r="S124" i="32"/>
  <c r="U124" i="32" s="1"/>
  <c r="X124" i="32" s="1"/>
  <c r="C73" i="37" s="1"/>
  <c r="J124" i="32"/>
  <c r="F42" i="37"/>
  <c r="AC278" i="32"/>
  <c r="Z276" i="32"/>
  <c r="N41" i="32" s="1"/>
  <c r="M278" i="32"/>
  <c r="K72" i="37" s="1"/>
  <c r="L278" i="32"/>
  <c r="AG225" i="32"/>
  <c r="E42" i="37"/>
  <c r="AC225" i="32"/>
  <c r="AI275" i="32"/>
  <c r="K45" i="37"/>
  <c r="D281" i="32"/>
  <c r="H281" i="32" s="1"/>
  <c r="J226" i="32"/>
  <c r="S226" i="32"/>
  <c r="O122" i="32"/>
  <c r="U278" i="32"/>
  <c r="M225" i="32"/>
  <c r="L225" i="32"/>
  <c r="U123" i="32"/>
  <c r="X123" i="32" s="1"/>
  <c r="C72" i="37" s="1"/>
  <c r="AG123" i="32"/>
  <c r="G68" i="32"/>
  <c r="N68" i="32" s="1"/>
  <c r="G67" i="32"/>
  <c r="N67" i="32" s="1"/>
  <c r="O39" i="32"/>
  <c r="H227" i="32"/>
  <c r="J23" i="32"/>
  <c r="J21" i="37" s="1"/>
  <c r="E22" i="32"/>
  <c r="V176" i="32"/>
  <c r="W176" i="32" s="1"/>
  <c r="N176" i="32"/>
  <c r="Y176" i="32" s="1"/>
  <c r="O66" i="32"/>
  <c r="G119" i="37" s="1"/>
  <c r="E230" i="32"/>
  <c r="I230" i="32" s="1"/>
  <c r="O40" i="32"/>
  <c r="L95" i="37" s="1"/>
  <c r="AG176" i="32"/>
  <c r="K23" i="32"/>
  <c r="K21" i="37" s="1"/>
  <c r="T281" i="32"/>
  <c r="K281" i="32"/>
  <c r="E179" i="32"/>
  <c r="I179" i="32" s="1"/>
  <c r="V227" i="32"/>
  <c r="N227" i="32"/>
  <c r="Y227" i="32" s="1"/>
  <c r="I229" i="32"/>
  <c r="D69" i="32"/>
  <c r="K69" i="32" s="1"/>
  <c r="C122" i="37" s="1"/>
  <c r="L176" i="32"/>
  <c r="M176" i="32"/>
  <c r="I74" i="37" s="1"/>
  <c r="E126" i="32"/>
  <c r="I126" i="32" s="1"/>
  <c r="V280" i="32"/>
  <c r="N280" i="32"/>
  <c r="T178" i="32"/>
  <c r="K178" i="32"/>
  <c r="H23" i="32"/>
  <c r="H21" i="37" s="1"/>
  <c r="L22" i="32"/>
  <c r="L20" i="37" s="1"/>
  <c r="C22" i="32"/>
  <c r="X176" i="32"/>
  <c r="E283" i="32"/>
  <c r="I283" i="32" s="1"/>
  <c r="X177" i="32"/>
  <c r="D75" i="37" s="1"/>
  <c r="D179" i="32"/>
  <c r="I48" i="37" s="1"/>
  <c r="I24" i="32"/>
  <c r="I22" i="37" s="1"/>
  <c r="D23" i="32"/>
  <c r="V228" i="32"/>
  <c r="N228" i="32"/>
  <c r="Y228" i="32" s="1"/>
  <c r="AC176" i="32"/>
  <c r="D45" i="37" s="1"/>
  <c r="V177" i="32"/>
  <c r="W177" i="32" s="1"/>
  <c r="N177" i="32"/>
  <c r="Y177" i="32" s="1"/>
  <c r="AH175" i="32"/>
  <c r="G21" i="32"/>
  <c r="D68" i="32"/>
  <c r="K68" i="32" s="1"/>
  <c r="C121" i="37" s="1"/>
  <c r="H40" i="32"/>
  <c r="G95" i="37" s="1"/>
  <c r="I282" i="32"/>
  <c r="AG177" i="32"/>
  <c r="M16" i="37"/>
  <c r="Q90" i="37"/>
  <c r="Q64" i="37" s="1"/>
  <c r="P16" i="37"/>
  <c r="M39" i="37"/>
  <c r="O38" i="37"/>
  <c r="Q89" i="37"/>
  <c r="Q63" i="37" s="1"/>
  <c r="O15" i="37"/>
  <c r="N16" i="37"/>
  <c r="O16" i="37"/>
  <c r="Q14" i="37"/>
  <c r="N91" i="37"/>
  <c r="N65" i="37" s="1"/>
  <c r="N93" i="37"/>
  <c r="N67" i="37" s="1"/>
  <c r="P39" i="37"/>
  <c r="Q15" i="37"/>
  <c r="M40" i="37"/>
  <c r="N124" i="32" l="1"/>
  <c r="Y124" i="32" s="1"/>
  <c r="K126" i="32"/>
  <c r="V126" i="32" s="1"/>
  <c r="T126" i="32"/>
  <c r="K125" i="32"/>
  <c r="V125" i="32" s="1"/>
  <c r="T125" i="32"/>
  <c r="F23" i="32"/>
  <c r="J178" i="32"/>
  <c r="M178" i="32" s="1"/>
  <c r="I76" i="37" s="1"/>
  <c r="H41" i="32"/>
  <c r="G96" i="37" s="1"/>
  <c r="W123" i="32"/>
  <c r="AH123" i="32" s="1"/>
  <c r="L177" i="32"/>
  <c r="C23" i="32"/>
  <c r="F69" i="32"/>
  <c r="M69" i="32" s="1"/>
  <c r="AI223" i="32"/>
  <c r="AI175" i="32"/>
  <c r="F123" i="37"/>
  <c r="AH225" i="32"/>
  <c r="E44" i="32"/>
  <c r="D99" i="37" s="1"/>
  <c r="O225" i="32"/>
  <c r="F43" i="32" s="1"/>
  <c r="J72" i="37"/>
  <c r="L72" i="37" s="1"/>
  <c r="C71" i="37"/>
  <c r="G71" i="37" s="1"/>
  <c r="Z225" i="32"/>
  <c r="M43" i="32" s="1"/>
  <c r="J98" i="37" s="1"/>
  <c r="E72" i="37"/>
  <c r="Z123" i="32"/>
  <c r="K43" i="32" s="1"/>
  <c r="H98" i="37" s="1"/>
  <c r="E123" i="37"/>
  <c r="E71" i="32"/>
  <c r="L71" i="32" s="1"/>
  <c r="D98" i="37"/>
  <c r="Z176" i="32"/>
  <c r="L45" i="32" s="1"/>
  <c r="I100" i="37" s="1"/>
  <c r="D74" i="37"/>
  <c r="H67" i="32"/>
  <c r="L94" i="37"/>
  <c r="O41" i="32"/>
  <c r="L96" i="37" s="1"/>
  <c r="K96" i="37"/>
  <c r="F120" i="37"/>
  <c r="F121" i="37"/>
  <c r="Z122" i="32"/>
  <c r="K42" i="32" s="1"/>
  <c r="O176" i="32"/>
  <c r="E45" i="32" s="1"/>
  <c r="O67" i="32"/>
  <c r="G120" i="37" s="1"/>
  <c r="C43" i="37"/>
  <c r="AC124" i="32"/>
  <c r="J46" i="37"/>
  <c r="D229" i="32"/>
  <c r="AI276" i="32"/>
  <c r="AG280" i="32"/>
  <c r="U280" i="32"/>
  <c r="W280" i="32" s="1"/>
  <c r="H46" i="37"/>
  <c r="D127" i="32"/>
  <c r="H127" i="32" s="1"/>
  <c r="S227" i="32"/>
  <c r="U227" i="32" s="1"/>
  <c r="X227" i="32" s="1"/>
  <c r="J227" i="32"/>
  <c r="X278" i="32"/>
  <c r="F72" i="37" s="1"/>
  <c r="W278" i="32"/>
  <c r="AH278" i="32" s="1"/>
  <c r="D42" i="32"/>
  <c r="C97" i="37" s="1"/>
  <c r="K46" i="37"/>
  <c r="D282" i="32"/>
  <c r="E43" i="37"/>
  <c r="AC226" i="32"/>
  <c r="AG124" i="32"/>
  <c r="S125" i="32"/>
  <c r="U125" i="32" s="1"/>
  <c r="X125" i="32" s="1"/>
  <c r="C74" i="37" s="1"/>
  <c r="J125" i="32"/>
  <c r="M125" i="32" s="1"/>
  <c r="H74" i="37" s="1"/>
  <c r="M280" i="32"/>
  <c r="K74" i="37" s="1"/>
  <c r="L280" i="32"/>
  <c r="AG178" i="32"/>
  <c r="U226" i="32"/>
  <c r="AG226" i="32"/>
  <c r="J281" i="32"/>
  <c r="S281" i="32"/>
  <c r="L124" i="32"/>
  <c r="M124" i="32"/>
  <c r="G42" i="37"/>
  <c r="H228" i="32"/>
  <c r="M279" i="32"/>
  <c r="K73" i="37" s="1"/>
  <c r="L279" i="32"/>
  <c r="H126" i="32"/>
  <c r="L45" i="37"/>
  <c r="H179" i="32"/>
  <c r="J179" i="32" s="1"/>
  <c r="L226" i="32"/>
  <c r="M226" i="32"/>
  <c r="O278" i="32"/>
  <c r="F43" i="37"/>
  <c r="AC279" i="32"/>
  <c r="G69" i="32"/>
  <c r="N69" i="32" s="1"/>
  <c r="U279" i="32"/>
  <c r="K230" i="32"/>
  <c r="T230" i="32"/>
  <c r="T282" i="32"/>
  <c r="K282" i="32"/>
  <c r="O68" i="32"/>
  <c r="G121" i="37" s="1"/>
  <c r="I25" i="32"/>
  <c r="I23" i="37" s="1"/>
  <c r="D24" i="32"/>
  <c r="Z177" i="32"/>
  <c r="L46" i="32" s="1"/>
  <c r="I101" i="37" s="1"/>
  <c r="J24" i="32"/>
  <c r="J22" i="37" s="1"/>
  <c r="AI123" i="32"/>
  <c r="AC177" i="32"/>
  <c r="D46" i="37" s="1"/>
  <c r="K283" i="32"/>
  <c r="T283" i="32"/>
  <c r="G22" i="32"/>
  <c r="N178" i="32"/>
  <c r="Y178" i="32" s="1"/>
  <c r="V178" i="32"/>
  <c r="W178" i="32" s="1"/>
  <c r="Z124" i="32"/>
  <c r="K44" i="32" s="1"/>
  <c r="H99" i="37" s="1"/>
  <c r="K179" i="32"/>
  <c r="T179" i="32"/>
  <c r="E231" i="32"/>
  <c r="I231" i="32" s="1"/>
  <c r="E284" i="32"/>
  <c r="L23" i="32"/>
  <c r="L21" i="37" s="1"/>
  <c r="H24" i="32"/>
  <c r="H22" i="37" s="1"/>
  <c r="Y280" i="32"/>
  <c r="AH177" i="32"/>
  <c r="W124" i="32"/>
  <c r="E127" i="32"/>
  <c r="E180" i="32"/>
  <c r="I180" i="32" s="1"/>
  <c r="N281" i="32"/>
  <c r="V281" i="32"/>
  <c r="K24" i="32"/>
  <c r="K22" i="37" s="1"/>
  <c r="H68" i="32"/>
  <c r="D180" i="32"/>
  <c r="I49" i="37" s="1"/>
  <c r="O177" i="32"/>
  <c r="AH176" i="32"/>
  <c r="T229" i="32"/>
  <c r="K229" i="32"/>
  <c r="X178" i="32"/>
  <c r="E23" i="32"/>
  <c r="N17" i="37"/>
  <c r="M17" i="37"/>
  <c r="P91" i="37"/>
  <c r="P65" i="37" s="1"/>
  <c r="O39" i="37"/>
  <c r="P40" i="37"/>
  <c r="P92" i="37"/>
  <c r="P66" i="37" s="1"/>
  <c r="Q91" i="37"/>
  <c r="Q65" i="37" s="1"/>
  <c r="P17" i="37"/>
  <c r="O17" i="37"/>
  <c r="M41" i="37"/>
  <c r="N39" i="37"/>
  <c r="L178" i="32" l="1"/>
  <c r="N125" i="32"/>
  <c r="Y125" i="32" s="1"/>
  <c r="I127" i="32"/>
  <c r="D71" i="32"/>
  <c r="K71" i="32" s="1"/>
  <c r="C124" i="37" s="1"/>
  <c r="G72" i="37"/>
  <c r="E72" i="32"/>
  <c r="L72" i="32" s="1"/>
  <c r="D125" i="37" s="1"/>
  <c r="E122" i="37"/>
  <c r="O280" i="32"/>
  <c r="G45" i="32" s="1"/>
  <c r="F100" i="37" s="1"/>
  <c r="O69" i="32"/>
  <c r="G122" i="37" s="1"/>
  <c r="F24" i="32"/>
  <c r="S179" i="32"/>
  <c r="U179" i="32" s="1"/>
  <c r="X179" i="32" s="1"/>
  <c r="D77" i="37" s="1"/>
  <c r="AI225" i="32"/>
  <c r="AI176" i="32"/>
  <c r="H69" i="32"/>
  <c r="W125" i="32"/>
  <c r="AH280" i="32"/>
  <c r="O226" i="32"/>
  <c r="F44" i="32" s="1"/>
  <c r="J73" i="37"/>
  <c r="F71" i="32"/>
  <c r="M71" i="32" s="1"/>
  <c r="E124" i="37" s="1"/>
  <c r="E98" i="37"/>
  <c r="O124" i="32"/>
  <c r="D44" i="32" s="1"/>
  <c r="H73" i="37"/>
  <c r="L73" i="37" s="1"/>
  <c r="Z227" i="32"/>
  <c r="M45" i="32" s="1"/>
  <c r="J100" i="37" s="1"/>
  <c r="E74" i="37"/>
  <c r="O42" i="32"/>
  <c r="L97" i="37" s="1"/>
  <c r="H97" i="37"/>
  <c r="D124" i="37"/>
  <c r="Z178" i="32"/>
  <c r="L47" i="32" s="1"/>
  <c r="I102" i="37" s="1"/>
  <c r="D76" i="37"/>
  <c r="E73" i="32"/>
  <c r="L73" i="32" s="1"/>
  <c r="D126" i="37" s="1"/>
  <c r="D100" i="37"/>
  <c r="F122" i="37"/>
  <c r="AI122" i="32"/>
  <c r="AH124" i="32"/>
  <c r="W227" i="32"/>
  <c r="O178" i="32"/>
  <c r="E47" i="32" s="1"/>
  <c r="L125" i="32"/>
  <c r="AG125" i="32"/>
  <c r="AG227" i="32"/>
  <c r="W279" i="32"/>
  <c r="AH279" i="32" s="1"/>
  <c r="X279" i="32"/>
  <c r="F73" i="37" s="1"/>
  <c r="O279" i="32"/>
  <c r="M281" i="32"/>
  <c r="K75" i="37" s="1"/>
  <c r="L281" i="32"/>
  <c r="Z278" i="32"/>
  <c r="X280" i="32"/>
  <c r="AG179" i="32"/>
  <c r="G43" i="32"/>
  <c r="F98" i="37" s="1"/>
  <c r="J126" i="32"/>
  <c r="M126" i="32" s="1"/>
  <c r="H75" i="37" s="1"/>
  <c r="S126" i="32"/>
  <c r="U126" i="32" s="1"/>
  <c r="X126" i="32" s="1"/>
  <c r="C75" i="37" s="1"/>
  <c r="D70" i="32"/>
  <c r="K70" i="32" s="1"/>
  <c r="C123" i="37" s="1"/>
  <c r="H42" i="32"/>
  <c r="S127" i="32"/>
  <c r="U127" i="32" s="1"/>
  <c r="X127" i="32" s="1"/>
  <c r="C76" i="37" s="1"/>
  <c r="J127" i="32"/>
  <c r="M127" i="32" s="1"/>
  <c r="H76" i="37" s="1"/>
  <c r="J47" i="37"/>
  <c r="D230" i="32"/>
  <c r="H230" i="32" s="1"/>
  <c r="C44" i="37"/>
  <c r="AC125" i="32"/>
  <c r="J228" i="32"/>
  <c r="S228" i="32"/>
  <c r="U228" i="32" s="1"/>
  <c r="U281" i="32"/>
  <c r="AG281" i="32"/>
  <c r="X226" i="32"/>
  <c r="W226" i="32"/>
  <c r="AH226" i="32" s="1"/>
  <c r="E44" i="37"/>
  <c r="AC227" i="32"/>
  <c r="H282" i="32"/>
  <c r="K47" i="37"/>
  <c r="D283" i="32"/>
  <c r="M227" i="32"/>
  <c r="J74" i="37" s="1"/>
  <c r="L74" i="37" s="1"/>
  <c r="L227" i="32"/>
  <c r="L46" i="37"/>
  <c r="H229" i="32"/>
  <c r="G43" i="37"/>
  <c r="H180" i="32"/>
  <c r="S180" i="32" s="1"/>
  <c r="U180" i="32" s="1"/>
  <c r="F44" i="37"/>
  <c r="AC280" i="32"/>
  <c r="H47" i="37"/>
  <c r="D128" i="32"/>
  <c r="K231" i="32"/>
  <c r="T231" i="32"/>
  <c r="L24" i="32"/>
  <c r="L22" i="37" s="1"/>
  <c r="H25" i="32"/>
  <c r="H23" i="37" s="1"/>
  <c r="N126" i="32"/>
  <c r="Y126" i="32" s="1"/>
  <c r="L126" i="32"/>
  <c r="D181" i="32"/>
  <c r="I50" i="37" s="1"/>
  <c r="Y281" i="32"/>
  <c r="E128" i="32"/>
  <c r="E285" i="32"/>
  <c r="AH178" i="32"/>
  <c r="V283" i="32"/>
  <c r="N283" i="32"/>
  <c r="J25" i="32"/>
  <c r="J23" i="37" s="1"/>
  <c r="E24" i="32"/>
  <c r="K25" i="32"/>
  <c r="C24" i="32"/>
  <c r="E232" i="32"/>
  <c r="I232" i="32" s="1"/>
  <c r="Z125" i="32"/>
  <c r="K45" i="32" s="1"/>
  <c r="H100" i="37" s="1"/>
  <c r="O125" i="32"/>
  <c r="AC178" i="32"/>
  <c r="D47" i="37" s="1"/>
  <c r="N282" i="32"/>
  <c r="V282" i="32"/>
  <c r="V230" i="32"/>
  <c r="N230" i="32"/>
  <c r="Y230" i="32" s="1"/>
  <c r="AI177" i="32"/>
  <c r="E46" i="32"/>
  <c r="K180" i="32"/>
  <c r="T180" i="32"/>
  <c r="N229" i="32"/>
  <c r="Y229" i="32" s="1"/>
  <c r="V229" i="32"/>
  <c r="E181" i="32"/>
  <c r="G23" i="32"/>
  <c r="I284" i="32"/>
  <c r="V179" i="32"/>
  <c r="N179" i="32"/>
  <c r="Y179" i="32" s="1"/>
  <c r="M179" i="32"/>
  <c r="I77" i="37" s="1"/>
  <c r="L179" i="32"/>
  <c r="I26" i="32"/>
  <c r="D25" i="32"/>
  <c r="P18" i="37"/>
  <c r="O92" i="37"/>
  <c r="O66" i="37" s="1"/>
  <c r="O40" i="37"/>
  <c r="Q16" i="37"/>
  <c r="N18" i="37"/>
  <c r="P93" i="37"/>
  <c r="P67" i="37" s="1"/>
  <c r="P41" i="37"/>
  <c r="M93" i="37"/>
  <c r="M67" i="37" s="1"/>
  <c r="M18" i="37"/>
  <c r="Q93" i="37"/>
  <c r="Q67" i="37" s="1"/>
  <c r="W179" i="32" l="1"/>
  <c r="C25" i="32"/>
  <c r="K127" i="32"/>
  <c r="V127" i="32" s="1"/>
  <c r="T127" i="32"/>
  <c r="I128" i="32"/>
  <c r="G24" i="32"/>
  <c r="AH125" i="32"/>
  <c r="O281" i="32"/>
  <c r="G46" i="32" s="1"/>
  <c r="F101" i="37" s="1"/>
  <c r="AI124" i="32"/>
  <c r="J180" i="32"/>
  <c r="L180" i="32" s="1"/>
  <c r="AG127" i="32"/>
  <c r="C99" i="37"/>
  <c r="D72" i="32"/>
  <c r="K72" i="32" s="1"/>
  <c r="C125" i="37" s="1"/>
  <c r="E99" i="37"/>
  <c r="K26" i="32"/>
  <c r="K24" i="37" s="1"/>
  <c r="K23" i="37"/>
  <c r="H70" i="32"/>
  <c r="G97" i="37"/>
  <c r="D26" i="32"/>
  <c r="I24" i="37"/>
  <c r="E75" i="32"/>
  <c r="L75" i="32" s="1"/>
  <c r="D102" i="37"/>
  <c r="F25" i="32"/>
  <c r="E25" i="32"/>
  <c r="E74" i="32"/>
  <c r="L74" i="32" s="1"/>
  <c r="D101" i="37"/>
  <c r="AI178" i="32"/>
  <c r="Z226" i="32"/>
  <c r="M44" i="32" s="1"/>
  <c r="J99" i="37" s="1"/>
  <c r="E73" i="37"/>
  <c r="G73" i="37" s="1"/>
  <c r="AG228" i="32"/>
  <c r="F74" i="37"/>
  <c r="G74" i="37" s="1"/>
  <c r="W126" i="32"/>
  <c r="AH126" i="32" s="1"/>
  <c r="L47" i="37"/>
  <c r="O179" i="32"/>
  <c r="E48" i="32" s="1"/>
  <c r="D103" i="37" s="1"/>
  <c r="AH227" i="32"/>
  <c r="AG180" i="32"/>
  <c r="F45" i="37"/>
  <c r="AC281" i="32"/>
  <c r="J229" i="32"/>
  <c r="S229" i="32"/>
  <c r="U229" i="32" s="1"/>
  <c r="X229" i="32" s="1"/>
  <c r="O227" i="32"/>
  <c r="W281" i="32"/>
  <c r="AH281" i="32" s="1"/>
  <c r="X281" i="32"/>
  <c r="F75" i="37" s="1"/>
  <c r="M228" i="32"/>
  <c r="L228" i="32"/>
  <c r="G44" i="37"/>
  <c r="Z280" i="32"/>
  <c r="N43" i="32"/>
  <c r="G71" i="32" s="1"/>
  <c r="N71" i="32" s="1"/>
  <c r="F124" i="37" s="1"/>
  <c r="AI278" i="32"/>
  <c r="K48" i="37"/>
  <c r="D284" i="32"/>
  <c r="H284" i="32" s="1"/>
  <c r="J282" i="32"/>
  <c r="S282" i="32"/>
  <c r="S230" i="32"/>
  <c r="U230" i="32" s="1"/>
  <c r="X230" i="32" s="1"/>
  <c r="E77" i="37" s="1"/>
  <c r="J230" i="32"/>
  <c r="H43" i="32"/>
  <c r="G98" i="37" s="1"/>
  <c r="Z279" i="32"/>
  <c r="N44" i="32" s="1"/>
  <c r="H48" i="37"/>
  <c r="D129" i="32"/>
  <c r="H128" i="32"/>
  <c r="H283" i="32"/>
  <c r="E45" i="37"/>
  <c r="AC228" i="32"/>
  <c r="O70" i="32"/>
  <c r="G123" i="37" s="1"/>
  <c r="AG126" i="32"/>
  <c r="X228" i="32"/>
  <c r="W228" i="32"/>
  <c r="C45" i="37"/>
  <c r="AC126" i="32"/>
  <c r="J48" i="37"/>
  <c r="D231" i="32"/>
  <c r="G44" i="32"/>
  <c r="K284" i="32"/>
  <c r="T284" i="32"/>
  <c r="V180" i="32"/>
  <c r="W180" i="32" s="1"/>
  <c r="N180" i="32"/>
  <c r="Y180" i="32" s="1"/>
  <c r="AI125" i="32"/>
  <c r="D45" i="32"/>
  <c r="C100" i="37" s="1"/>
  <c r="T232" i="32"/>
  <c r="K232" i="32"/>
  <c r="D182" i="32"/>
  <c r="I51" i="37" s="1"/>
  <c r="Y282" i="32"/>
  <c r="AC179" i="32"/>
  <c r="D48" i="37" s="1"/>
  <c r="Y283" i="32"/>
  <c r="E286" i="32"/>
  <c r="I286" i="32" s="1"/>
  <c r="E129" i="32"/>
  <c r="H181" i="32"/>
  <c r="E182" i="32"/>
  <c r="I182" i="32" s="1"/>
  <c r="X180" i="32"/>
  <c r="I285" i="32"/>
  <c r="Z126" i="32"/>
  <c r="K46" i="32" s="1"/>
  <c r="H101" i="37" s="1"/>
  <c r="O126" i="32"/>
  <c r="H26" i="32"/>
  <c r="H24" i="37" s="1"/>
  <c r="L25" i="32"/>
  <c r="L23" i="37" s="1"/>
  <c r="AH179" i="32"/>
  <c r="I181" i="32"/>
  <c r="Z179" i="32"/>
  <c r="L48" i="32" s="1"/>
  <c r="I103" i="37" s="1"/>
  <c r="E233" i="32"/>
  <c r="I233" i="32" s="1"/>
  <c r="J26" i="32"/>
  <c r="V231" i="32"/>
  <c r="N231" i="32"/>
  <c r="Y231" i="32" s="1"/>
  <c r="O93" i="37"/>
  <c r="O67" i="37" s="1"/>
  <c r="P19" i="37"/>
  <c r="M94" i="37"/>
  <c r="M68" i="37" s="1"/>
  <c r="M42" i="37"/>
  <c r="O18" i="37"/>
  <c r="N19" i="37"/>
  <c r="Q92" i="37"/>
  <c r="Q66" i="37" s="1"/>
  <c r="O19" i="37"/>
  <c r="O41" i="37"/>
  <c r="N94" i="37"/>
  <c r="N68" i="37" s="1"/>
  <c r="Q17" i="37"/>
  <c r="M19" i="37"/>
  <c r="P94" i="37"/>
  <c r="P68" i="37" s="1"/>
  <c r="P95" i="37"/>
  <c r="P69" i="37" s="1"/>
  <c r="P42" i="37"/>
  <c r="N96" i="37"/>
  <c r="N70" i="37" s="1"/>
  <c r="M43" i="37"/>
  <c r="M180" i="32" l="1"/>
  <c r="O180" i="32" s="1"/>
  <c r="K128" i="32"/>
  <c r="V128" i="32" s="1"/>
  <c r="T128" i="32"/>
  <c r="I129" i="32"/>
  <c r="G25" i="32"/>
  <c r="AI226" i="32"/>
  <c r="Z281" i="32"/>
  <c r="N46" i="32" s="1"/>
  <c r="K101" i="37" s="1"/>
  <c r="D127" i="37"/>
  <c r="D128" i="37"/>
  <c r="O44" i="32"/>
  <c r="L99" i="37" s="1"/>
  <c r="K99" i="37"/>
  <c r="AG230" i="32"/>
  <c r="F72" i="32"/>
  <c r="M72" i="32" s="1"/>
  <c r="E26" i="32"/>
  <c r="J24" i="37"/>
  <c r="I78" i="37"/>
  <c r="G72" i="32"/>
  <c r="N72" i="32" s="1"/>
  <c r="F125" i="37" s="1"/>
  <c r="F99" i="37"/>
  <c r="Z228" i="32"/>
  <c r="M46" i="32" s="1"/>
  <c r="J101" i="37" s="1"/>
  <c r="E75" i="37"/>
  <c r="G75" i="37" s="1"/>
  <c r="Z229" i="32"/>
  <c r="M47" i="32" s="1"/>
  <c r="J102" i="37" s="1"/>
  <c r="E76" i="37"/>
  <c r="F26" i="32"/>
  <c r="O228" i="32"/>
  <c r="F46" i="32" s="1"/>
  <c r="J75" i="37"/>
  <c r="L75" i="37" s="1"/>
  <c r="Z180" i="32"/>
  <c r="L49" i="32" s="1"/>
  <c r="I104" i="37" s="1"/>
  <c r="D78" i="37"/>
  <c r="Z230" i="32"/>
  <c r="M48" i="32" s="1"/>
  <c r="J103" i="37" s="1"/>
  <c r="O43" i="32"/>
  <c r="L98" i="37" s="1"/>
  <c r="K98" i="37"/>
  <c r="L48" i="37"/>
  <c r="G45" i="37"/>
  <c r="S283" i="32"/>
  <c r="J283" i="32"/>
  <c r="H49" i="37"/>
  <c r="H129" i="32"/>
  <c r="D130" i="32"/>
  <c r="O71" i="32"/>
  <c r="G124" i="37" s="1"/>
  <c r="U282" i="32"/>
  <c r="S284" i="32"/>
  <c r="J284" i="32"/>
  <c r="F46" i="37"/>
  <c r="AC282" i="32"/>
  <c r="J49" i="37"/>
  <c r="D232" i="32"/>
  <c r="C46" i="37"/>
  <c r="AC127" i="32"/>
  <c r="H44" i="32"/>
  <c r="S128" i="32"/>
  <c r="U128" i="32" s="1"/>
  <c r="X128" i="32" s="1"/>
  <c r="C77" i="37" s="1"/>
  <c r="J128" i="32"/>
  <c r="M282" i="32"/>
  <c r="K76" i="37" s="1"/>
  <c r="L282" i="32"/>
  <c r="AH228" i="32"/>
  <c r="AG229" i="32"/>
  <c r="W230" i="32"/>
  <c r="AI279" i="32"/>
  <c r="H231" i="32"/>
  <c r="E46" i="37"/>
  <c r="AC229" i="32"/>
  <c r="M230" i="32"/>
  <c r="L230" i="32"/>
  <c r="AG282" i="32"/>
  <c r="N45" i="32"/>
  <c r="K100" i="37" s="1"/>
  <c r="AI280" i="32"/>
  <c r="F45" i="32"/>
  <c r="H45" i="32" s="1"/>
  <c r="G100" i="37" s="1"/>
  <c r="AI227" i="32"/>
  <c r="M229" i="32"/>
  <c r="L229" i="32"/>
  <c r="H182" i="32"/>
  <c r="J182" i="32" s="1"/>
  <c r="W229" i="32"/>
  <c r="K49" i="37"/>
  <c r="D285" i="32"/>
  <c r="T233" i="32"/>
  <c r="K233" i="32"/>
  <c r="L26" i="32"/>
  <c r="L24" i="37" s="1"/>
  <c r="C26" i="32"/>
  <c r="T285" i="32"/>
  <c r="K285" i="32"/>
  <c r="T182" i="32"/>
  <c r="K182" i="32"/>
  <c r="S181" i="32"/>
  <c r="U181" i="32" s="1"/>
  <c r="J181" i="32"/>
  <c r="E287" i="32"/>
  <c r="AI126" i="32"/>
  <c r="D46" i="32"/>
  <c r="C101" i="37" s="1"/>
  <c r="E130" i="32"/>
  <c r="T286" i="32"/>
  <c r="K286" i="32"/>
  <c r="V284" i="32"/>
  <c r="N284" i="32"/>
  <c r="E234" i="32"/>
  <c r="D73" i="32"/>
  <c r="K73" i="32" s="1"/>
  <c r="C126" i="37" s="1"/>
  <c r="E76" i="32"/>
  <c r="L76" i="32" s="1"/>
  <c r="T181" i="32"/>
  <c r="K181" i="32"/>
  <c r="N127" i="32"/>
  <c r="Y127" i="32" s="1"/>
  <c r="L127" i="32"/>
  <c r="E183" i="32"/>
  <c r="AH180" i="32"/>
  <c r="AC180" i="32"/>
  <c r="D49" i="37" s="1"/>
  <c r="D183" i="32"/>
  <c r="I52" i="37" s="1"/>
  <c r="V232" i="32"/>
  <c r="N232" i="32"/>
  <c r="Y232" i="32" s="1"/>
  <c r="AI179" i="32"/>
  <c r="P20" i="37"/>
  <c r="Q94" i="37"/>
  <c r="Q68" i="37" s="1"/>
  <c r="N21" i="37"/>
  <c r="O94" i="37"/>
  <c r="O68" i="37" s="1"/>
  <c r="Q18" i="37"/>
  <c r="O42" i="37"/>
  <c r="N20" i="37"/>
  <c r="M95" i="37"/>
  <c r="M69" i="37" s="1"/>
  <c r="M20" i="37"/>
  <c r="Q19" i="37"/>
  <c r="Q95" i="37"/>
  <c r="Q69" i="37" s="1"/>
  <c r="N95" i="37"/>
  <c r="N69" i="37" s="1"/>
  <c r="P43" i="37"/>
  <c r="M44" i="37"/>
  <c r="N41" i="37"/>
  <c r="N40" i="37"/>
  <c r="N128" i="32" l="1"/>
  <c r="Y128" i="32" s="1"/>
  <c r="K129" i="32"/>
  <c r="V129" i="32" s="1"/>
  <c r="T129" i="32"/>
  <c r="I130" i="32"/>
  <c r="AI180" i="32"/>
  <c r="E49" i="32"/>
  <c r="D104" i="37" s="1"/>
  <c r="O72" i="32"/>
  <c r="G125" i="37" s="1"/>
  <c r="G74" i="32"/>
  <c r="N74" i="32" s="1"/>
  <c r="AI281" i="32"/>
  <c r="AI228" i="32"/>
  <c r="O46" i="32"/>
  <c r="L101" i="37" s="1"/>
  <c r="E125" i="37"/>
  <c r="F74" i="32"/>
  <c r="M74" i="32" s="1"/>
  <c r="E101" i="37"/>
  <c r="H72" i="32"/>
  <c r="G99" i="37"/>
  <c r="G26" i="32"/>
  <c r="S182" i="32"/>
  <c r="U182" i="32" s="1"/>
  <c r="O230" i="32"/>
  <c r="J77" i="37"/>
  <c r="H71" i="32"/>
  <c r="O229" i="32"/>
  <c r="J76" i="37"/>
  <c r="L76" i="37" s="1"/>
  <c r="F73" i="32"/>
  <c r="M73" i="32" s="1"/>
  <c r="E100" i="37"/>
  <c r="D129" i="37"/>
  <c r="AG128" i="32"/>
  <c r="AH230" i="32"/>
  <c r="AH229" i="32"/>
  <c r="S231" i="32"/>
  <c r="J231" i="32"/>
  <c r="C47" i="37"/>
  <c r="AC128" i="32"/>
  <c r="H50" i="37"/>
  <c r="D131" i="32"/>
  <c r="L49" i="37"/>
  <c r="L128" i="32"/>
  <c r="M128" i="32"/>
  <c r="H77" i="37" s="1"/>
  <c r="L284" i="32"/>
  <c r="M284" i="32"/>
  <c r="K78" i="37" s="1"/>
  <c r="L283" i="32"/>
  <c r="M283" i="32"/>
  <c r="AG181" i="32"/>
  <c r="K50" i="37"/>
  <c r="D286" i="32"/>
  <c r="G73" i="32"/>
  <c r="N73" i="32" s="1"/>
  <c r="O45" i="32"/>
  <c r="E47" i="37"/>
  <c r="AC230" i="32"/>
  <c r="O282" i="32"/>
  <c r="G46" i="37"/>
  <c r="F47" i="37"/>
  <c r="AC283" i="32"/>
  <c r="U284" i="32"/>
  <c r="AG284" i="32"/>
  <c r="J129" i="32"/>
  <c r="M129" i="32" s="1"/>
  <c r="H78" i="37" s="1"/>
  <c r="S129" i="32"/>
  <c r="H285" i="32"/>
  <c r="J50" i="37"/>
  <c r="D233" i="32"/>
  <c r="H232" i="32"/>
  <c r="W282" i="32"/>
  <c r="AH282" i="32" s="1"/>
  <c r="X282" i="32"/>
  <c r="F76" i="37" s="1"/>
  <c r="G76" i="37" s="1"/>
  <c r="H130" i="32"/>
  <c r="AG283" i="32"/>
  <c r="U283" i="32"/>
  <c r="D184" i="32"/>
  <c r="I53" i="37" s="1"/>
  <c r="E184" i="32"/>
  <c r="I184" i="32" s="1"/>
  <c r="Z127" i="32"/>
  <c r="K47" i="32" s="1"/>
  <c r="H102" i="37" s="1"/>
  <c r="O127" i="32"/>
  <c r="E235" i="32"/>
  <c r="I235" i="32" s="1"/>
  <c r="X182" i="32"/>
  <c r="D80" i="37" s="1"/>
  <c r="E288" i="32"/>
  <c r="I288" i="32" s="1"/>
  <c r="N182" i="32"/>
  <c r="Y182" i="32" s="1"/>
  <c r="V182" i="32"/>
  <c r="W127" i="32"/>
  <c r="AH127" i="32" s="1"/>
  <c r="V181" i="32"/>
  <c r="W181" i="32" s="1"/>
  <c r="N181" i="32"/>
  <c r="Y181" i="32" s="1"/>
  <c r="Y284" i="32"/>
  <c r="N286" i="32"/>
  <c r="V286" i="32"/>
  <c r="M181" i="32"/>
  <c r="I79" i="37" s="1"/>
  <c r="L181" i="32"/>
  <c r="AC181" i="32"/>
  <c r="D50" i="37" s="1"/>
  <c r="H183" i="32"/>
  <c r="Z128" i="32"/>
  <c r="K48" i="32" s="1"/>
  <c r="H103" i="37" s="1"/>
  <c r="M182" i="32"/>
  <c r="I80" i="37" s="1"/>
  <c r="L182" i="32"/>
  <c r="H46" i="32"/>
  <c r="D74" i="32"/>
  <c r="K74" i="32" s="1"/>
  <c r="C127" i="37" s="1"/>
  <c r="X181" i="32"/>
  <c r="N233" i="32"/>
  <c r="Y233" i="32" s="1"/>
  <c r="V233" i="32"/>
  <c r="I183" i="32"/>
  <c r="I234" i="32"/>
  <c r="W128" i="32"/>
  <c r="E131" i="32"/>
  <c r="I131" i="32" s="1"/>
  <c r="I287" i="32"/>
  <c r="V285" i="32"/>
  <c r="N285" i="32"/>
  <c r="O95" i="37"/>
  <c r="O69" i="37" s="1"/>
  <c r="P21" i="37"/>
  <c r="M21" i="37"/>
  <c r="Q20" i="37"/>
  <c r="O21" i="37"/>
  <c r="O20" i="37"/>
  <c r="O43" i="37"/>
  <c r="M96" i="37"/>
  <c r="M70" i="37" s="1"/>
  <c r="N97" i="37"/>
  <c r="N71" i="37" s="1"/>
  <c r="P96" i="37"/>
  <c r="P70" i="37" s="1"/>
  <c r="P44" i="37"/>
  <c r="M45" i="37"/>
  <c r="N42" i="37"/>
  <c r="N43" i="37"/>
  <c r="K130" i="32" l="1"/>
  <c r="V130" i="32" s="1"/>
  <c r="T130" i="32"/>
  <c r="K131" i="32"/>
  <c r="V131" i="32" s="1"/>
  <c r="T131" i="32"/>
  <c r="W182" i="32"/>
  <c r="AG182" i="32"/>
  <c r="E77" i="32"/>
  <c r="L77" i="32" s="1"/>
  <c r="F127" i="37"/>
  <c r="E127" i="37"/>
  <c r="O284" i="32"/>
  <c r="G49" i="32" s="1"/>
  <c r="F104" i="37" s="1"/>
  <c r="O283" i="32"/>
  <c r="G48" i="32" s="1"/>
  <c r="F103" i="37" s="1"/>
  <c r="K77" i="37"/>
  <c r="L77" i="37" s="1"/>
  <c r="E126" i="37"/>
  <c r="AI230" i="32"/>
  <c r="F48" i="32"/>
  <c r="Z181" i="32"/>
  <c r="L50" i="32" s="1"/>
  <c r="I105" i="37" s="1"/>
  <c r="D79" i="37"/>
  <c r="F47" i="32"/>
  <c r="AI229" i="32"/>
  <c r="H74" i="32"/>
  <c r="G101" i="37"/>
  <c r="H73" i="32"/>
  <c r="L100" i="37"/>
  <c r="F126" i="37"/>
  <c r="Z182" i="32"/>
  <c r="L51" i="32" s="1"/>
  <c r="I106" i="37" s="1"/>
  <c r="O182" i="32"/>
  <c r="E51" i="32" s="1"/>
  <c r="AH128" i="32"/>
  <c r="O73" i="32"/>
  <c r="G126" i="37" s="1"/>
  <c r="J51" i="37"/>
  <c r="H233" i="32"/>
  <c r="D234" i="32"/>
  <c r="U129" i="32"/>
  <c r="X129" i="32" s="1"/>
  <c r="C78" i="37" s="1"/>
  <c r="AG129" i="32"/>
  <c r="G47" i="32"/>
  <c r="F102" i="37" s="1"/>
  <c r="K51" i="37"/>
  <c r="D287" i="32"/>
  <c r="H287" i="32" s="1"/>
  <c r="G47" i="37"/>
  <c r="U231" i="32"/>
  <c r="J130" i="32"/>
  <c r="M130" i="32" s="1"/>
  <c r="H79" i="37" s="1"/>
  <c r="S130" i="32"/>
  <c r="U130" i="32" s="1"/>
  <c r="X130" i="32" s="1"/>
  <c r="C79" i="37" s="1"/>
  <c r="F48" i="37"/>
  <c r="AC284" i="32"/>
  <c r="H286" i="32"/>
  <c r="L50" i="37"/>
  <c r="AG231" i="32"/>
  <c r="X283" i="32"/>
  <c r="F77" i="37" s="1"/>
  <c r="G77" i="37" s="1"/>
  <c r="W283" i="32"/>
  <c r="AH283" i="32" s="1"/>
  <c r="J232" i="32"/>
  <c r="S232" i="32"/>
  <c r="U232" i="32" s="1"/>
  <c r="J285" i="32"/>
  <c r="S285" i="32"/>
  <c r="E48" i="37"/>
  <c r="AC231" i="32"/>
  <c r="O128" i="32"/>
  <c r="D48" i="32" s="1"/>
  <c r="C103" i="37" s="1"/>
  <c r="H131" i="32"/>
  <c r="H51" i="37"/>
  <c r="D132" i="32"/>
  <c r="H132" i="32" s="1"/>
  <c r="C48" i="37"/>
  <c r="AC129" i="32"/>
  <c r="O181" i="32"/>
  <c r="E50" i="32" s="1"/>
  <c r="Z282" i="32"/>
  <c r="N47" i="32" s="1"/>
  <c r="K102" i="37" s="1"/>
  <c r="X284" i="32"/>
  <c r="F78" i="37" s="1"/>
  <c r="W284" i="32"/>
  <c r="AH284" i="32" s="1"/>
  <c r="M231" i="32"/>
  <c r="L231" i="32"/>
  <c r="K235" i="32"/>
  <c r="T235" i="32"/>
  <c r="K184" i="32"/>
  <c r="T184" i="32"/>
  <c r="K287" i="32"/>
  <c r="T287" i="32"/>
  <c r="K234" i="32"/>
  <c r="T234" i="32"/>
  <c r="J183" i="32"/>
  <c r="S183" i="32"/>
  <c r="U183" i="32" s="1"/>
  <c r="AH181" i="32"/>
  <c r="K288" i="32"/>
  <c r="T288" i="32"/>
  <c r="Y285" i="32"/>
  <c r="K183" i="32"/>
  <c r="T183" i="32"/>
  <c r="O74" i="32"/>
  <c r="G127" i="37" s="1"/>
  <c r="AC182" i="32"/>
  <c r="D51" i="37" s="1"/>
  <c r="AI127" i="32"/>
  <c r="D47" i="32"/>
  <c r="C102" i="37" s="1"/>
  <c r="AH182" i="32"/>
  <c r="E132" i="32"/>
  <c r="Y286" i="32"/>
  <c r="N129" i="32"/>
  <c r="Y129" i="32" s="1"/>
  <c r="L129" i="32"/>
  <c r="H184" i="32"/>
  <c r="Q97" i="37"/>
  <c r="Q71" i="37" s="1"/>
  <c r="Q21" i="37"/>
  <c r="N99" i="37"/>
  <c r="N73" i="37" s="1"/>
  <c r="N22" i="37"/>
  <c r="N23" i="37"/>
  <c r="O96" i="37"/>
  <c r="O70" i="37" s="1"/>
  <c r="O44" i="37"/>
  <c r="P45" i="37"/>
  <c r="P22" i="37"/>
  <c r="M22" i="37"/>
  <c r="P98" i="37"/>
  <c r="P72" i="37" s="1"/>
  <c r="M97" i="37"/>
  <c r="M71" i="37" s="1"/>
  <c r="M46" i="37"/>
  <c r="N100" i="37"/>
  <c r="N74" i="37" s="1"/>
  <c r="P23" i="37"/>
  <c r="N130" i="32" l="1"/>
  <c r="Y130" i="32" s="1"/>
  <c r="I132" i="32"/>
  <c r="L130" i="32"/>
  <c r="D130" i="37"/>
  <c r="O47" i="32"/>
  <c r="L102" i="37" s="1"/>
  <c r="AI181" i="32"/>
  <c r="D76" i="32"/>
  <c r="K76" i="32" s="1"/>
  <c r="C129" i="37" s="1"/>
  <c r="H48" i="32"/>
  <c r="G103" i="37" s="1"/>
  <c r="AI128" i="32"/>
  <c r="E78" i="32"/>
  <c r="L78" i="32" s="1"/>
  <c r="D131" i="37" s="1"/>
  <c r="D105" i="37"/>
  <c r="O231" i="32"/>
  <c r="F49" i="32" s="1"/>
  <c r="J78" i="37"/>
  <c r="L78" i="37" s="1"/>
  <c r="E79" i="32"/>
  <c r="L79" i="32" s="1"/>
  <c r="D106" i="37"/>
  <c r="AI182" i="32"/>
  <c r="F76" i="32"/>
  <c r="M76" i="32" s="1"/>
  <c r="E103" i="37"/>
  <c r="W130" i="32"/>
  <c r="AH130" i="32" s="1"/>
  <c r="F75" i="32"/>
  <c r="M75" i="32" s="1"/>
  <c r="E102" i="37"/>
  <c r="G48" i="37"/>
  <c r="L51" i="37"/>
  <c r="S132" i="32"/>
  <c r="U132" i="32" s="1"/>
  <c r="X132" i="32" s="1"/>
  <c r="C81" i="37" s="1"/>
  <c r="J132" i="32"/>
  <c r="M132" i="32" s="1"/>
  <c r="H81" i="37" s="1"/>
  <c r="AG285" i="32"/>
  <c r="U285" i="32"/>
  <c r="M232" i="32"/>
  <c r="L232" i="32"/>
  <c r="Z283" i="32"/>
  <c r="X231" i="32"/>
  <c r="W231" i="32"/>
  <c r="AH231" i="32" s="1"/>
  <c r="S287" i="32"/>
  <c r="U287" i="32" s="1"/>
  <c r="X287" i="32" s="1"/>
  <c r="F81" i="37" s="1"/>
  <c r="J287" i="32"/>
  <c r="J233" i="32"/>
  <c r="S233" i="32"/>
  <c r="U233" i="32" s="1"/>
  <c r="S131" i="32"/>
  <c r="U131" i="32" s="1"/>
  <c r="X131" i="32" s="1"/>
  <c r="C80" i="37" s="1"/>
  <c r="J131" i="32"/>
  <c r="M131" i="32" s="1"/>
  <c r="H80" i="37" s="1"/>
  <c r="M285" i="32"/>
  <c r="K79" i="37" s="1"/>
  <c r="L285" i="32"/>
  <c r="F49" i="37"/>
  <c r="AC285" i="32"/>
  <c r="AG183" i="32"/>
  <c r="Z284" i="32"/>
  <c r="C49" i="37"/>
  <c r="AC130" i="32"/>
  <c r="E49" i="37"/>
  <c r="AC232" i="32"/>
  <c r="X232" i="32"/>
  <c r="W232" i="32"/>
  <c r="G75" i="32"/>
  <c r="N75" i="32" s="1"/>
  <c r="H52" i="37"/>
  <c r="D133" i="32"/>
  <c r="AG232" i="32"/>
  <c r="J286" i="32"/>
  <c r="S286" i="32"/>
  <c r="AG130" i="32"/>
  <c r="K52" i="37"/>
  <c r="D288" i="32"/>
  <c r="AI282" i="32"/>
  <c r="J52" i="37"/>
  <c r="D235" i="32"/>
  <c r="H234" i="32"/>
  <c r="Z130" i="32"/>
  <c r="K50" i="32" s="1"/>
  <c r="H105" i="37" s="1"/>
  <c r="O130" i="32"/>
  <c r="AC183" i="32"/>
  <c r="D52" i="37" s="1"/>
  <c r="M183" i="32"/>
  <c r="I81" i="37" s="1"/>
  <c r="L183" i="32"/>
  <c r="V184" i="32"/>
  <c r="N184" i="32"/>
  <c r="Y184" i="32" s="1"/>
  <c r="Z129" i="32"/>
  <c r="K49" i="32" s="1"/>
  <c r="H104" i="37" s="1"/>
  <c r="O129" i="32"/>
  <c r="E133" i="32"/>
  <c r="I133" i="32" s="1"/>
  <c r="X183" i="32"/>
  <c r="D81" i="37" s="1"/>
  <c r="V287" i="32"/>
  <c r="N287" i="32"/>
  <c r="S184" i="32"/>
  <c r="U184" i="32" s="1"/>
  <c r="J184" i="32"/>
  <c r="W129" i="32"/>
  <c r="AH129" i="32" s="1"/>
  <c r="N131" i="32"/>
  <c r="Y131" i="32" s="1"/>
  <c r="H47" i="32"/>
  <c r="D75" i="32"/>
  <c r="K75" i="32" s="1"/>
  <c r="C128" i="37" s="1"/>
  <c r="V183" i="32"/>
  <c r="W183" i="32" s="1"/>
  <c r="N183" i="32"/>
  <c r="Y183" i="32" s="1"/>
  <c r="V288" i="32"/>
  <c r="N288" i="32"/>
  <c r="V234" i="32"/>
  <c r="N234" i="32"/>
  <c r="Y234" i="32" s="1"/>
  <c r="V235" i="32"/>
  <c r="N235" i="32"/>
  <c r="Y235" i="32" s="1"/>
  <c r="Q99" i="37"/>
  <c r="Q73" i="37" s="1"/>
  <c r="O45" i="37"/>
  <c r="Q96" i="37"/>
  <c r="Q70" i="37" s="1"/>
  <c r="P97" i="37"/>
  <c r="P71" i="37" s="1"/>
  <c r="O97" i="37"/>
  <c r="O71" i="37" s="1"/>
  <c r="O22" i="37"/>
  <c r="Q98" i="37"/>
  <c r="Q72" i="37" s="1"/>
  <c r="M23" i="37"/>
  <c r="P46" i="37"/>
  <c r="M98" i="37"/>
  <c r="M72" i="37" s="1"/>
  <c r="Q22" i="37"/>
  <c r="M47" i="37"/>
  <c r="K133" i="32" l="1"/>
  <c r="V133" i="32" s="1"/>
  <c r="T133" i="32"/>
  <c r="K132" i="32"/>
  <c r="V132" i="32" s="1"/>
  <c r="W132" i="32" s="1"/>
  <c r="T132" i="32"/>
  <c r="L131" i="32"/>
  <c r="Z231" i="32"/>
  <c r="M49" i="32" s="1"/>
  <c r="J104" i="37" s="1"/>
  <c r="E78" i="37"/>
  <c r="G78" i="37" s="1"/>
  <c r="O232" i="32"/>
  <c r="J79" i="37"/>
  <c r="L79" i="37" s="1"/>
  <c r="E128" i="37"/>
  <c r="H75" i="32"/>
  <c r="G102" i="37"/>
  <c r="Z232" i="32"/>
  <c r="M50" i="32" s="1"/>
  <c r="J105" i="37" s="1"/>
  <c r="E79" i="37"/>
  <c r="D132" i="37"/>
  <c r="E129" i="37"/>
  <c r="E104" i="37"/>
  <c r="F128" i="37"/>
  <c r="L286" i="32"/>
  <c r="M286" i="32"/>
  <c r="K80" i="37" s="1"/>
  <c r="E50" i="37"/>
  <c r="AC233" i="32"/>
  <c r="X233" i="32"/>
  <c r="W233" i="32"/>
  <c r="J53" i="37"/>
  <c r="H235" i="32"/>
  <c r="K53" i="37"/>
  <c r="H288" i="32"/>
  <c r="G49" i="37"/>
  <c r="AG233" i="32"/>
  <c r="AH232" i="32"/>
  <c r="U286" i="32"/>
  <c r="H53" i="37"/>
  <c r="L52" i="37"/>
  <c r="N49" i="32"/>
  <c r="AI284" i="32"/>
  <c r="AG131" i="32"/>
  <c r="M233" i="32"/>
  <c r="L233" i="32"/>
  <c r="AG287" i="32"/>
  <c r="AG132" i="32"/>
  <c r="S234" i="32"/>
  <c r="AG234" i="32" s="1"/>
  <c r="J234" i="32"/>
  <c r="AG286" i="32"/>
  <c r="H133" i="32"/>
  <c r="C50" i="37"/>
  <c r="AC131" i="32"/>
  <c r="F50" i="37"/>
  <c r="AC286" i="32"/>
  <c r="O285" i="32"/>
  <c r="M287" i="32"/>
  <c r="K81" i="37" s="1"/>
  <c r="L287" i="32"/>
  <c r="N48" i="32"/>
  <c r="K103" i="37" s="1"/>
  <c r="AI283" i="32"/>
  <c r="X285" i="32"/>
  <c r="F79" i="37" s="1"/>
  <c r="W285" i="32"/>
  <c r="AH285" i="32" s="1"/>
  <c r="O75" i="32"/>
  <c r="G128" i="37" s="1"/>
  <c r="Z131" i="32"/>
  <c r="K51" i="32" s="1"/>
  <c r="H106" i="37" s="1"/>
  <c r="O131" i="32"/>
  <c r="W184" i="32"/>
  <c r="X184" i="32"/>
  <c r="W131" i="32"/>
  <c r="AH131" i="32" s="1"/>
  <c r="Y287" i="32"/>
  <c r="Z287" i="32" s="1"/>
  <c r="N52" i="32" s="1"/>
  <c r="K107" i="37" s="1"/>
  <c r="Z183" i="32"/>
  <c r="L52" i="32" s="1"/>
  <c r="I107" i="37" s="1"/>
  <c r="AH183" i="32"/>
  <c r="AC184" i="32"/>
  <c r="D53" i="37" s="1"/>
  <c r="AG184" i="32"/>
  <c r="D49" i="32"/>
  <c r="C104" i="37" s="1"/>
  <c r="AI129" i="32"/>
  <c r="O183" i="32"/>
  <c r="AI130" i="32"/>
  <c r="D50" i="32"/>
  <c r="C105" i="37" s="1"/>
  <c r="Y288" i="32"/>
  <c r="L184" i="32"/>
  <c r="M184" i="32"/>
  <c r="W287" i="32"/>
  <c r="M24" i="37"/>
  <c r="N24" i="37"/>
  <c r="O98" i="37"/>
  <c r="O72" i="37" s="1"/>
  <c r="O99" i="37"/>
  <c r="O73" i="37" s="1"/>
  <c r="N98" i="37"/>
  <c r="N72" i="37" s="1"/>
  <c r="P99" i="37"/>
  <c r="P73" i="37" s="1"/>
  <c r="O23" i="37"/>
  <c r="O46" i="37"/>
  <c r="O24" i="37"/>
  <c r="P47" i="37"/>
  <c r="M99" i="37"/>
  <c r="M73" i="37" s="1"/>
  <c r="M100" i="37"/>
  <c r="M74" i="37" s="1"/>
  <c r="P24" i="37"/>
  <c r="N45" i="37"/>
  <c r="N44" i="37"/>
  <c r="N46" i="37"/>
  <c r="L132" i="32" l="1"/>
  <c r="N132" i="32"/>
  <c r="Y132" i="32" s="1"/>
  <c r="G79" i="37"/>
  <c r="O49" i="32"/>
  <c r="L104" i="37" s="1"/>
  <c r="AH184" i="32"/>
  <c r="AI231" i="32"/>
  <c r="F77" i="32"/>
  <c r="M77" i="32" s="1"/>
  <c r="AI232" i="32"/>
  <c r="AH287" i="32"/>
  <c r="F50" i="32"/>
  <c r="F78" i="32" s="1"/>
  <c r="M78" i="32" s="1"/>
  <c r="E131" i="37" s="1"/>
  <c r="O233" i="32"/>
  <c r="F51" i="32" s="1"/>
  <c r="J80" i="37"/>
  <c r="L80" i="37" s="1"/>
  <c r="O184" i="32"/>
  <c r="I82" i="37"/>
  <c r="Z184" i="32"/>
  <c r="L53" i="32" s="1"/>
  <c r="I108" i="37" s="1"/>
  <c r="D82" i="37"/>
  <c r="Z233" i="32"/>
  <c r="M51" i="32" s="1"/>
  <c r="J106" i="37" s="1"/>
  <c r="E80" i="37"/>
  <c r="O287" i="32"/>
  <c r="AI287" i="32" s="1"/>
  <c r="G77" i="32"/>
  <c r="N77" i="32" s="1"/>
  <c r="F130" i="37" s="1"/>
  <c r="K104" i="37"/>
  <c r="AH233" i="32"/>
  <c r="G50" i="37"/>
  <c r="AH132" i="32"/>
  <c r="F51" i="37"/>
  <c r="AC287" i="32"/>
  <c r="X286" i="32"/>
  <c r="F80" i="37" s="1"/>
  <c r="W286" i="32"/>
  <c r="AH286" i="32" s="1"/>
  <c r="O48" i="32"/>
  <c r="G76" i="32"/>
  <c r="N76" i="32" s="1"/>
  <c r="F129" i="37" s="1"/>
  <c r="J133" i="32"/>
  <c r="M133" i="32" s="1"/>
  <c r="H82" i="37" s="1"/>
  <c r="S133" i="32"/>
  <c r="U133" i="32" s="1"/>
  <c r="X133" i="32" s="1"/>
  <c r="C82" i="37" s="1"/>
  <c r="M234" i="32"/>
  <c r="J81" i="37" s="1"/>
  <c r="L81" i="37" s="1"/>
  <c r="L234" i="32"/>
  <c r="O286" i="32"/>
  <c r="Z285" i="32"/>
  <c r="N50" i="32" s="1"/>
  <c r="G50" i="32"/>
  <c r="F105" i="37" s="1"/>
  <c r="C51" i="37"/>
  <c r="AC132" i="32"/>
  <c r="U234" i="32"/>
  <c r="L53" i="37"/>
  <c r="S288" i="32"/>
  <c r="J288" i="32"/>
  <c r="S235" i="32"/>
  <c r="U235" i="32" s="1"/>
  <c r="J235" i="32"/>
  <c r="E51" i="37"/>
  <c r="AC234" i="32"/>
  <c r="AI183" i="32"/>
  <c r="E52" i="32"/>
  <c r="Z132" i="32"/>
  <c r="K52" i="32" s="1"/>
  <c r="H107" i="37" s="1"/>
  <c r="O132" i="32"/>
  <c r="D78" i="32"/>
  <c r="K78" i="32" s="1"/>
  <c r="C131" i="37" s="1"/>
  <c r="AI131" i="32"/>
  <c r="D51" i="32"/>
  <c r="C106" i="37" s="1"/>
  <c r="H49" i="32"/>
  <c r="D77" i="32"/>
  <c r="K77" i="32" s="1"/>
  <c r="C130" i="37" s="1"/>
  <c r="M48" i="37"/>
  <c r="Q23" i="37"/>
  <c r="O47" i="37"/>
  <c r="Q100" i="37"/>
  <c r="Q74" i="37" s="1"/>
  <c r="P48" i="37"/>
  <c r="Q24" i="37"/>
  <c r="M49" i="37"/>
  <c r="N47" i="37"/>
  <c r="G80" i="37" l="1"/>
  <c r="G52" i="32"/>
  <c r="F107" i="37" s="1"/>
  <c r="E105" i="37"/>
  <c r="E130" i="37"/>
  <c r="H50" i="32"/>
  <c r="G105" i="37" s="1"/>
  <c r="AI233" i="32"/>
  <c r="AI184" i="32"/>
  <c r="E53" i="32"/>
  <c r="D108" i="37" s="1"/>
  <c r="L54" i="32"/>
  <c r="O50" i="32"/>
  <c r="L105" i="37" s="1"/>
  <c r="K105" i="37"/>
  <c r="H77" i="32"/>
  <c r="G104" i="37"/>
  <c r="AG133" i="32"/>
  <c r="H76" i="32"/>
  <c r="L103" i="37"/>
  <c r="E80" i="32"/>
  <c r="L80" i="32" s="1"/>
  <c r="D107" i="37"/>
  <c r="F79" i="32"/>
  <c r="M79" i="32" s="1"/>
  <c r="E106" i="37"/>
  <c r="G51" i="37"/>
  <c r="L235" i="32"/>
  <c r="M235" i="32"/>
  <c r="U288" i="32"/>
  <c r="O234" i="32"/>
  <c r="O76" i="32"/>
  <c r="G129" i="37" s="1"/>
  <c r="E52" i="37"/>
  <c r="AC235" i="32"/>
  <c r="W235" i="32"/>
  <c r="X235" i="32"/>
  <c r="X234" i="32"/>
  <c r="E81" i="37" s="1"/>
  <c r="G81" i="37" s="1"/>
  <c r="W234" i="32"/>
  <c r="AH234" i="32" s="1"/>
  <c r="G78" i="32"/>
  <c r="N78" i="32" s="1"/>
  <c r="O78" i="32" s="1"/>
  <c r="G131" i="37" s="1"/>
  <c r="G51" i="32"/>
  <c r="F106" i="37" s="1"/>
  <c r="AG288" i="32"/>
  <c r="C52" i="37"/>
  <c r="AC133" i="32"/>
  <c r="AI285" i="32"/>
  <c r="F52" i="37"/>
  <c r="AC288" i="32"/>
  <c r="AG235" i="32"/>
  <c r="L288" i="32"/>
  <c r="M288" i="32"/>
  <c r="K82" i="37" s="1"/>
  <c r="Z286" i="32"/>
  <c r="N51" i="32" s="1"/>
  <c r="O77" i="32"/>
  <c r="G130" i="37" s="1"/>
  <c r="N133" i="32"/>
  <c r="Y133" i="32" s="1"/>
  <c r="L133" i="32"/>
  <c r="D79" i="32"/>
  <c r="K79" i="32" s="1"/>
  <c r="C132" i="37" s="1"/>
  <c r="AI132" i="32"/>
  <c r="D52" i="32"/>
  <c r="C107" i="37" s="1"/>
  <c r="O100" i="37"/>
  <c r="O74" i="37" s="1"/>
  <c r="Q101" i="37"/>
  <c r="Q75" i="37" s="1"/>
  <c r="M101" i="37"/>
  <c r="M75" i="37" s="1"/>
  <c r="O101" i="37"/>
  <c r="O75" i="37" s="1"/>
  <c r="P101" i="37"/>
  <c r="P75" i="37" s="1"/>
  <c r="P100" i="37"/>
  <c r="P74" i="37" s="1"/>
  <c r="P102" i="37"/>
  <c r="P76" i="37" s="1"/>
  <c r="O48" i="37"/>
  <c r="P49" i="37"/>
  <c r="M50" i="37"/>
  <c r="M102" i="37"/>
  <c r="M76" i="37" s="1"/>
  <c r="N48" i="37"/>
  <c r="G80" i="32" l="1"/>
  <c r="N80" i="32" s="1"/>
  <c r="F133" i="37" s="1"/>
  <c r="E81" i="32"/>
  <c r="L81" i="32" s="1"/>
  <c r="D134" i="37" s="1"/>
  <c r="E54" i="32"/>
  <c r="D133" i="37"/>
  <c r="H78" i="32"/>
  <c r="Z235" i="32"/>
  <c r="M53" i="32" s="1"/>
  <c r="J108" i="37" s="1"/>
  <c r="E82" i="37"/>
  <c r="O235" i="32"/>
  <c r="F53" i="32" s="1"/>
  <c r="J82" i="37"/>
  <c r="L82" i="37" s="1"/>
  <c r="E132" i="37"/>
  <c r="H51" i="32"/>
  <c r="O51" i="32"/>
  <c r="L106" i="37" s="1"/>
  <c r="K106" i="37"/>
  <c r="F131" i="37"/>
  <c r="O288" i="32"/>
  <c r="G53" i="32" s="1"/>
  <c r="F108" i="37" s="1"/>
  <c r="F53" i="37"/>
  <c r="G52" i="37"/>
  <c r="G79" i="32"/>
  <c r="N79" i="32" s="1"/>
  <c r="F52" i="32"/>
  <c r="AI286" i="32"/>
  <c r="Z234" i="32"/>
  <c r="M52" i="32" s="1"/>
  <c r="E53" i="37"/>
  <c r="C53" i="37"/>
  <c r="AH235" i="32"/>
  <c r="W288" i="32"/>
  <c r="AH288" i="32" s="1"/>
  <c r="X288" i="32"/>
  <c r="F82" i="37" s="1"/>
  <c r="D80" i="32"/>
  <c r="K80" i="32" s="1"/>
  <c r="C133" i="37" s="1"/>
  <c r="Z133" i="32"/>
  <c r="O133" i="32"/>
  <c r="E82" i="32"/>
  <c r="W133" i="32"/>
  <c r="AH133" i="32" s="1"/>
  <c r="Q102" i="37"/>
  <c r="Q76" i="37" s="1"/>
  <c r="N101" i="37"/>
  <c r="N75" i="37" s="1"/>
  <c r="O102" i="37"/>
  <c r="O76" i="37" s="1"/>
  <c r="O49" i="37"/>
  <c r="N102" i="37"/>
  <c r="N76" i="37" s="1"/>
  <c r="N103" i="37"/>
  <c r="N77" i="37" s="1"/>
  <c r="P50" i="37"/>
  <c r="M51" i="37"/>
  <c r="M103" i="37"/>
  <c r="M77" i="37" s="1"/>
  <c r="N49" i="37"/>
  <c r="G82" i="37" l="1"/>
  <c r="M54" i="32"/>
  <c r="AI235" i="32"/>
  <c r="G54" i="32"/>
  <c r="F81" i="32"/>
  <c r="M81" i="32" s="1"/>
  <c r="E134" i="37" s="1"/>
  <c r="E108" i="37"/>
  <c r="H52" i="32"/>
  <c r="E107" i="37"/>
  <c r="H79" i="32"/>
  <c r="G106" i="37"/>
  <c r="O52" i="32"/>
  <c r="L107" i="37" s="1"/>
  <c r="J107" i="37"/>
  <c r="F132" i="37"/>
  <c r="O79" i="32"/>
  <c r="G132" i="37" s="1"/>
  <c r="G53" i="37"/>
  <c r="F80" i="32"/>
  <c r="F54" i="32"/>
  <c r="AI234" i="32"/>
  <c r="Z288" i="32"/>
  <c r="AI133" i="32"/>
  <c r="D53" i="32"/>
  <c r="C108" i="37" s="1"/>
  <c r="L82" i="32"/>
  <c r="D135" i="37" s="1"/>
  <c r="K53" i="32"/>
  <c r="H108" i="37" s="1"/>
  <c r="N104" i="37"/>
  <c r="N78" i="37" s="1"/>
  <c r="O103" i="37"/>
  <c r="O77" i="37" s="1"/>
  <c r="O50" i="37"/>
  <c r="Q103" i="37"/>
  <c r="Q77" i="37" s="1"/>
  <c r="P51" i="37"/>
  <c r="P104" i="37"/>
  <c r="P78" i="37" s="1"/>
  <c r="N105" i="37"/>
  <c r="N79" i="37" s="1"/>
  <c r="M52" i="37"/>
  <c r="M104" i="37"/>
  <c r="M78" i="37" s="1"/>
  <c r="H80" i="32" l="1"/>
  <c r="G107" i="37"/>
  <c r="N53" i="32"/>
  <c r="K108" i="37" s="1"/>
  <c r="AI288" i="32"/>
  <c r="M80" i="32"/>
  <c r="E133" i="37" s="1"/>
  <c r="F82" i="32"/>
  <c r="H53" i="32"/>
  <c r="G108" i="37" s="1"/>
  <c r="D81" i="32"/>
  <c r="D54" i="32"/>
  <c r="K54" i="32"/>
  <c r="Q105" i="37"/>
  <c r="Q79" i="37" s="1"/>
  <c r="P103" i="37"/>
  <c r="P77" i="37" s="1"/>
  <c r="Q104" i="37"/>
  <c r="Q78" i="37" s="1"/>
  <c r="O51" i="37"/>
  <c r="P52" i="37"/>
  <c r="M53" i="37"/>
  <c r="P105" i="37"/>
  <c r="P79" i="37" s="1"/>
  <c r="N51" i="37"/>
  <c r="N50" i="37"/>
  <c r="O53" i="32" l="1"/>
  <c r="O54" i="32" s="1"/>
  <c r="M82" i="32"/>
  <c r="E135" i="37" s="1"/>
  <c r="O80" i="32"/>
  <c r="G133" i="37" s="1"/>
  <c r="N54" i="32"/>
  <c r="G81" i="32"/>
  <c r="K81" i="32"/>
  <c r="C134" i="37" s="1"/>
  <c r="D82" i="32"/>
  <c r="H54" i="32"/>
  <c r="O105" i="37"/>
  <c r="O79" i="37" s="1"/>
  <c r="O52" i="37"/>
  <c r="O104" i="37"/>
  <c r="O78" i="37" s="1"/>
  <c r="P53" i="37"/>
  <c r="M106" i="37"/>
  <c r="M80" i="37" s="1"/>
  <c r="M105" i="37"/>
  <c r="M79" i="37" s="1"/>
  <c r="N52" i="37"/>
  <c r="H81" i="32" l="1"/>
  <c r="H82" i="32" s="1"/>
  <c r="L108" i="37"/>
  <c r="N81" i="32"/>
  <c r="F134" i="37" s="1"/>
  <c r="G82" i="32"/>
  <c r="K82" i="32"/>
  <c r="C135" i="37" s="1"/>
  <c r="O53" i="37"/>
  <c r="P106" i="37"/>
  <c r="P80" i="37" s="1"/>
  <c r="N107" i="37"/>
  <c r="N81" i="37" s="1"/>
  <c r="Q106" i="37"/>
  <c r="Q80" i="37" s="1"/>
  <c r="O106" i="37"/>
  <c r="O80" i="37" s="1"/>
  <c r="N108" i="37"/>
  <c r="N82" i="37" s="1"/>
  <c r="M107" i="37"/>
  <c r="M81" i="37" s="1"/>
  <c r="O81" i="32" l="1"/>
  <c r="N82" i="32"/>
  <c r="F135" i="37" s="1"/>
  <c r="Q107" i="37"/>
  <c r="Q81" i="37" s="1"/>
  <c r="N106" i="37"/>
  <c r="N80" i="37" s="1"/>
  <c r="P107" i="37"/>
  <c r="P81" i="37" s="1"/>
  <c r="N53" i="37"/>
  <c r="O82" i="32" l="1"/>
  <c r="G135" i="37" s="1"/>
  <c r="G134" i="37"/>
  <c r="P108" i="37"/>
  <c r="P82" i="37" s="1"/>
  <c r="O107" i="37"/>
  <c r="O81" i="37" s="1"/>
  <c r="O108" i="37" l="1"/>
  <c r="O82" i="37" s="1"/>
  <c r="M108" i="37"/>
  <c r="M82" i="37" s="1"/>
  <c r="Q108" i="37" l="1"/>
  <c r="Q82" i="37" s="1"/>
  <c r="Q35" i="37" l="1"/>
  <c r="Q37" i="37" l="1"/>
  <c r="Q38" i="37" l="1"/>
  <c r="Q39" i="37" l="1"/>
  <c r="Q40" i="37" l="1"/>
  <c r="Q41" i="37" l="1"/>
  <c r="Q42" i="37" l="1"/>
  <c r="Q43" i="37" l="1"/>
  <c r="Q44" i="37" l="1"/>
  <c r="Q45" i="37" l="1"/>
  <c r="Q46" i="37" l="1"/>
  <c r="Q47" i="37" l="1"/>
  <c r="Q48" i="37" l="1"/>
  <c r="Q49" i="37" l="1"/>
  <c r="Q50" i="37" l="1"/>
  <c r="Q51" i="37" l="1"/>
  <c r="Q52" i="37" l="1"/>
  <c r="Q53" i="37"/>
</calcChain>
</file>

<file path=xl/sharedStrings.xml><?xml version="1.0" encoding="utf-8"?>
<sst xmlns="http://schemas.openxmlformats.org/spreadsheetml/2006/main" count="385" uniqueCount="110">
  <si>
    <t>Year</t>
    <phoneticPr fontId="1"/>
  </si>
  <si>
    <t>Laclo</t>
    <phoneticPr fontId="47"/>
  </si>
  <si>
    <t>Comoro</t>
    <phoneticPr fontId="47"/>
  </si>
  <si>
    <t>Tafara</t>
    <phoneticPr fontId="47"/>
  </si>
  <si>
    <t>Caraulun</t>
    <phoneticPr fontId="47"/>
  </si>
  <si>
    <t>1st year</t>
    <phoneticPr fontId="47"/>
  </si>
  <si>
    <t>2nd year</t>
    <phoneticPr fontId="47"/>
  </si>
  <si>
    <t>Total</t>
    <phoneticPr fontId="47"/>
  </si>
  <si>
    <t>Effect of CBNRM (%)</t>
    <phoneticPr fontId="47"/>
  </si>
  <si>
    <t>Area</t>
    <phoneticPr fontId="47"/>
  </si>
  <si>
    <t>Effect of CB-NRM</t>
    <phoneticPr fontId="47"/>
  </si>
  <si>
    <t>3rd year</t>
    <phoneticPr fontId="47"/>
  </si>
  <si>
    <t>Year</t>
    <phoneticPr fontId="50"/>
  </si>
  <si>
    <t>Forest area</t>
    <phoneticPr fontId="50"/>
  </si>
  <si>
    <t>Dense</t>
    <phoneticPr fontId="47"/>
  </si>
  <si>
    <t>Comoro</t>
  </si>
  <si>
    <t>Forest area</t>
    <phoneticPr fontId="47"/>
  </si>
  <si>
    <t>Laclo</t>
  </si>
  <si>
    <t>Tafara</t>
  </si>
  <si>
    <t>Caraulun</t>
  </si>
  <si>
    <t>Year</t>
    <phoneticPr fontId="47"/>
  </si>
  <si>
    <r>
      <t>DF</t>
    </r>
    <r>
      <rPr>
        <sz val="11"/>
        <color theme="1"/>
        <rFont val="ＭＳ Ｐ明朝"/>
        <family val="1"/>
        <charset val="128"/>
      </rPr>
      <t>→</t>
    </r>
    <r>
      <rPr>
        <sz val="11"/>
        <color theme="1"/>
        <rFont val="Times New Roman"/>
        <family val="1"/>
      </rPr>
      <t>SF</t>
    </r>
    <phoneticPr fontId="50"/>
  </si>
  <si>
    <r>
      <t>SF</t>
    </r>
    <r>
      <rPr>
        <sz val="11"/>
        <color theme="1"/>
        <rFont val="ＭＳ Ｐ明朝"/>
        <family val="1"/>
        <charset val="128"/>
      </rPr>
      <t>→</t>
    </r>
    <r>
      <rPr>
        <sz val="11"/>
        <color theme="1"/>
        <rFont val="Times New Roman"/>
        <family val="1"/>
      </rPr>
      <t>NF</t>
    </r>
    <phoneticPr fontId="50"/>
  </si>
  <si>
    <t>Total</t>
    <phoneticPr fontId="50"/>
  </si>
  <si>
    <t>Sparse</t>
    <phoneticPr fontId="47"/>
  </si>
  <si>
    <t>Total</t>
  </si>
  <si>
    <t>Proejct area (ha)</t>
    <phoneticPr fontId="47"/>
  </si>
  <si>
    <t>Ratio</t>
    <phoneticPr fontId="1"/>
  </si>
  <si>
    <t>Average villalge area</t>
    <phoneticPr fontId="1"/>
  </si>
  <si>
    <t>ha</t>
    <phoneticPr fontId="1"/>
  </si>
  <si>
    <t>villages</t>
    <phoneticPr fontId="1"/>
  </si>
  <si>
    <t>4th year</t>
    <phoneticPr fontId="1"/>
  </si>
  <si>
    <t>5th year</t>
    <phoneticPr fontId="1"/>
  </si>
  <si>
    <t>6th year</t>
    <phoneticPr fontId="1"/>
  </si>
  <si>
    <t>Average</t>
    <phoneticPr fontId="1"/>
  </si>
  <si>
    <t>Year</t>
  </si>
  <si>
    <t>With-Project Condition</t>
  </si>
  <si>
    <t>Without-Project Condition</t>
  </si>
  <si>
    <t>(unit: ha)</t>
  </si>
  <si>
    <r>
      <t>Note</t>
    </r>
    <r>
      <rPr>
        <sz val="10"/>
        <color theme="1"/>
        <rFont val="ＭＳ Ｐゴシック"/>
        <family val="2"/>
        <charset val="128"/>
      </rPr>
      <t>：</t>
    </r>
    <r>
      <rPr>
        <sz val="10"/>
        <color theme="1"/>
        <rFont val="Times New Roman"/>
        <family val="2"/>
      </rPr>
      <t>Transition of areas of dense forest was estimated using the following forest degardation rate observed between 2003 and 2012</t>
    </r>
    <r>
      <rPr>
        <sz val="10"/>
        <color theme="1"/>
        <rFont val="Times New Roman"/>
        <family val="1"/>
      </rPr>
      <t>.</t>
    </r>
    <phoneticPr fontId="1"/>
  </si>
  <si>
    <t>Laclo: 3.47%/year, Comoro: 5.91%/year, Tafara: 8.62%/year, Caraulun: 7.02%/year</t>
    <phoneticPr fontId="1"/>
  </si>
  <si>
    <r>
      <t>(unit: tCO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)</t>
    </r>
  </si>
  <si>
    <r>
      <t>CO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 xml:space="preserve"> emission each year = Changes in dense forests from the previous year x (Average carbon stock of dense forest – Average carbon stock of sparse forest) x 3.67</t>
    </r>
    <phoneticPr fontId="1"/>
  </si>
  <si>
    <t>Number of villages to be introducted PLUP</t>
    <phoneticPr fontId="47"/>
  </si>
  <si>
    <t xml:space="preserve">Note: Average area of target villages was used for cacluclating total areas to be introducted PLUP each watershed. </t>
    <phoneticPr fontId="1"/>
  </si>
  <si>
    <t xml:space="preserve">It is assumbed that introduction of PLUP would be constantly reduced forest degaradtation at a rate of 20% annually and cut to zero within 5 years after PLUP. </t>
    <phoneticPr fontId="1"/>
  </si>
  <si>
    <t>Dense forest</t>
    <phoneticPr fontId="1"/>
  </si>
  <si>
    <t>Reduction of CO2 emission (tCO2) x (1-discounting Factor)</t>
    <phoneticPr fontId="47"/>
  </si>
  <si>
    <t>Discount Factor</t>
    <phoneticPr fontId="1"/>
  </si>
  <si>
    <t>Total areas to be introduced PLUP each Watershed (%)</t>
    <phoneticPr fontId="47"/>
  </si>
  <si>
    <t>Area of dense forest protected by the project
(Differences between With and Without-Project Condition)</t>
    <phoneticPr fontId="1"/>
  </si>
  <si>
    <t>Effects of reducing forest degaradation (%)</t>
    <phoneticPr fontId="1"/>
  </si>
  <si>
    <r>
      <t>Note</t>
    </r>
    <r>
      <rPr>
        <sz val="10"/>
        <color theme="1"/>
        <rFont val="ＭＳ Ｐゴシック"/>
        <family val="2"/>
        <charset val="128"/>
      </rPr>
      <t>：</t>
    </r>
    <r>
      <rPr>
        <sz val="10"/>
        <color theme="1"/>
        <rFont val="Times New Roman"/>
        <family val="2"/>
      </rPr>
      <t>CO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2"/>
      </rPr>
      <t xml:space="preserve"> emission from forest degradation with and without-project condition was calculated by the following calculating formula.</t>
    </r>
    <phoneticPr fontId="1"/>
  </si>
  <si>
    <r>
      <t>Note</t>
    </r>
    <r>
      <rPr>
        <sz val="10"/>
        <color theme="1"/>
        <rFont val="ＭＳ Ｐゴシック"/>
        <family val="2"/>
        <charset val="128"/>
      </rPr>
      <t>：</t>
    </r>
    <r>
      <rPr>
        <sz val="10"/>
        <color theme="1"/>
        <rFont val="Times New Roman"/>
        <family val="2"/>
      </rPr>
      <t>CO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2"/>
      </rPr>
      <t xml:space="preserve"> emission from deforestation and forest degradation with and without-project condition was calculated by the following calculating formula.</t>
    </r>
    <phoneticPr fontId="1"/>
  </si>
  <si>
    <r>
      <t>(a) CO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 xml:space="preserve"> Emission from forest degradation each watershed</t>
    </r>
    <phoneticPr fontId="1"/>
  </si>
  <si>
    <r>
      <t>(b) CO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 xml:space="preserve"> Emission from deforestation and forest degradation each watershed</t>
    </r>
    <phoneticPr fontId="1"/>
  </si>
  <si>
    <r>
      <t>Note</t>
    </r>
    <r>
      <rPr>
        <sz val="10"/>
        <color theme="1"/>
        <rFont val="ＭＳ Ｐゴシック"/>
        <family val="2"/>
        <charset val="128"/>
      </rPr>
      <t>：</t>
    </r>
    <r>
      <rPr>
        <sz val="10"/>
        <color theme="1"/>
        <rFont val="Times New Roman"/>
        <family val="1"/>
      </rPr>
      <t>CO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 xml:space="preserve"> emission reductions resulting from project activities was adjusted using 20% discount factor for the risk of reversals during a monitoring period.</t>
    </r>
    <phoneticPr fontId="1"/>
  </si>
  <si>
    <r>
      <t>Estimated Reduction of CO</t>
    </r>
    <r>
      <rPr>
        <b/>
        <vertAlign val="subscript"/>
        <sz val="8"/>
        <rFont val="Times New Roman"/>
        <family val="1"/>
      </rPr>
      <t>2</t>
    </r>
    <r>
      <rPr>
        <b/>
        <sz val="8"/>
        <rFont val="Times New Roman"/>
        <family val="1"/>
      </rPr>
      <t xml:space="preserve"> Emission
(Differences between With and Without-Project Condition)</t>
    </r>
    <phoneticPr fontId="1"/>
  </si>
  <si>
    <t>Number of villages to be introduced PLUP</t>
    <phoneticPr fontId="47"/>
  </si>
  <si>
    <r>
      <t xml:space="preserve"> Effect of CO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 xml:space="preserve"> reducing forest degradation by implementation of PLUP</t>
    </r>
    <phoneticPr fontId="1"/>
  </si>
  <si>
    <t>Areas of Dense Forests in the Target Watersheds under the With-Project and Without-Project Conditions</t>
    <phoneticPr fontId="1"/>
  </si>
  <si>
    <r>
      <t>CO</t>
    </r>
    <r>
      <rPr>
        <b/>
        <vertAlign val="sub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 xml:space="preserve"> Emission from forest degradation in the Target Watersheds under the without-project condition</t>
    </r>
    <phoneticPr fontId="1"/>
  </si>
  <si>
    <r>
      <t>Estimated CO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 xml:space="preserve"> emission reductions to be credited</t>
    </r>
    <phoneticPr fontId="1"/>
  </si>
  <si>
    <t>Forest area (ha)</t>
    <phoneticPr fontId="50"/>
  </si>
  <si>
    <t>Dense Forest</t>
    <phoneticPr fontId="50"/>
  </si>
  <si>
    <t>Baseline emission in Laclo Watershed</t>
    <phoneticPr fontId="47"/>
  </si>
  <si>
    <t>Project emission in Laclo Watershed</t>
    <phoneticPr fontId="47"/>
  </si>
  <si>
    <t>Dense forest (ha)</t>
    <phoneticPr fontId="50"/>
  </si>
  <si>
    <t>Forest area with project condiction</t>
    <phoneticPr fontId="47"/>
  </si>
  <si>
    <t>Area of dense forest protected by the project</t>
    <phoneticPr fontId="47"/>
  </si>
  <si>
    <t>Forest area (ha)</t>
    <phoneticPr fontId="52"/>
  </si>
  <si>
    <r>
      <t>CO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 xml:space="preserve"> emission (tCO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)</t>
    </r>
    <phoneticPr fontId="52"/>
  </si>
  <si>
    <t>Carbon emission (C-ton)</t>
    <phoneticPr fontId="52"/>
  </si>
  <si>
    <t>Foerst transition in Laclo Watershed</t>
    <phoneticPr fontId="1"/>
  </si>
  <si>
    <t>Carbon emission (C-ton)</t>
    <phoneticPr fontId="50"/>
  </si>
  <si>
    <t>CO2 emission (tCO2)</t>
    <phoneticPr fontId="50"/>
  </si>
  <si>
    <r>
      <t>CO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 xml:space="preserve"> emission (tCO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)</t>
    </r>
    <phoneticPr fontId="52"/>
  </si>
  <si>
    <r>
      <t>DF</t>
    </r>
    <r>
      <rPr>
        <sz val="9"/>
        <color theme="1"/>
        <rFont val="ＭＳ Ｐ明朝"/>
        <family val="1"/>
        <charset val="128"/>
      </rPr>
      <t>→</t>
    </r>
    <r>
      <rPr>
        <sz val="9"/>
        <color theme="1"/>
        <rFont val="Times New Roman"/>
        <family val="1"/>
      </rPr>
      <t>SF</t>
    </r>
    <phoneticPr fontId="50"/>
  </si>
  <si>
    <r>
      <t>SF</t>
    </r>
    <r>
      <rPr>
        <sz val="9"/>
        <color theme="1"/>
        <rFont val="ＭＳ Ｐ明朝"/>
        <family val="1"/>
        <charset val="128"/>
      </rPr>
      <t>→</t>
    </r>
    <r>
      <rPr>
        <sz val="9"/>
        <color theme="1"/>
        <rFont val="Times New Roman"/>
        <family val="1"/>
      </rPr>
      <t>NF</t>
    </r>
    <phoneticPr fontId="50"/>
  </si>
  <si>
    <t>a) Laclo Watershed</t>
    <phoneticPr fontId="47"/>
  </si>
  <si>
    <t>Dense forest</t>
    <phoneticPr fontId="47"/>
  </si>
  <si>
    <t>Caron stock (t C/ha))</t>
    <phoneticPr fontId="1"/>
  </si>
  <si>
    <t>Sparse Forest</t>
    <phoneticPr fontId="47"/>
  </si>
  <si>
    <t>Difference</t>
    <phoneticPr fontId="47"/>
  </si>
  <si>
    <t>Watershed</t>
    <phoneticPr fontId="1"/>
  </si>
  <si>
    <t>Forest Degradation</t>
    <phoneticPr fontId="1"/>
  </si>
  <si>
    <t>Grassland</t>
    <phoneticPr fontId="1"/>
  </si>
  <si>
    <t>Difference</t>
    <phoneticPr fontId="1"/>
  </si>
  <si>
    <t xml:space="preserve">Deforestation </t>
    <phoneticPr fontId="1"/>
  </si>
  <si>
    <t>Foerst transition in Comoro Watershed</t>
    <phoneticPr fontId="1"/>
  </si>
  <si>
    <t>b) Comoro Watershed</t>
    <phoneticPr fontId="47"/>
  </si>
  <si>
    <t>Baseline emission in Comoro Watershed</t>
    <phoneticPr fontId="47"/>
  </si>
  <si>
    <t>Project emission in Comoro Watershed</t>
    <phoneticPr fontId="47"/>
  </si>
  <si>
    <t>Foerst transition in Tafara Watershed</t>
    <phoneticPr fontId="1"/>
  </si>
  <si>
    <t>Baseline emission in Tafara Watershed</t>
    <phoneticPr fontId="47"/>
  </si>
  <si>
    <t>Project emission in Tafara Watershed</t>
    <phoneticPr fontId="47"/>
  </si>
  <si>
    <t>Foerst transition in Caraulun Watershed</t>
    <phoneticPr fontId="1"/>
  </si>
  <si>
    <t>Baseline emission in Caraulun Watershed</t>
    <phoneticPr fontId="47"/>
  </si>
  <si>
    <t>Project emission in Caraulun Watershed</t>
    <phoneticPr fontId="47"/>
  </si>
  <si>
    <t>d) Caraulun Watershed</t>
    <phoneticPr fontId="47"/>
  </si>
  <si>
    <t>c) Tafara Watershed</t>
    <phoneticPr fontId="47"/>
  </si>
  <si>
    <t>Reduction of CO2 emission (tCO2) (Baseline emission - Project emission)</t>
    <phoneticPr fontId="47"/>
  </si>
  <si>
    <t>Baseline emission  (tCO2)</t>
    <phoneticPr fontId="47"/>
  </si>
  <si>
    <t>Project emission  (tCO2)</t>
    <phoneticPr fontId="47"/>
  </si>
  <si>
    <t>Assumptions</t>
    <phoneticPr fontId="1"/>
  </si>
  <si>
    <t>Total watershed Area (ha)</t>
    <phoneticPr fontId="1"/>
  </si>
  <si>
    <t>Area of Dense forest (ha)</t>
    <phoneticPr fontId="1"/>
  </si>
  <si>
    <t>Target village in the Watershed</t>
    <phoneticPr fontId="1"/>
  </si>
  <si>
    <t>Target village in the Watersheds</t>
    <phoneticPr fontId="1"/>
  </si>
  <si>
    <t>Baseline Scenario &amp; Project Scenario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</si>
</sst>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.0%"/>
    <numFmt numFmtId="177" formatCode="_(* #,##0_);_(* \(#,##0\);_(* &quot;-&quot;_);_(@_)"/>
    <numFmt numFmtId="178" formatCode="_-* #,##0.00\ _D_M_-;\-* #,##0.00\ _D_M_-;_-* &quot;-&quot;??\ _D_M_-;_-@_-"/>
    <numFmt numFmtId="179" formatCode="0.000"/>
    <numFmt numFmtId="180" formatCode="_(* #,##0.000_);_(* \(#,##0.000\);_(* &quot;-&quot;???_);_(@_)"/>
    <numFmt numFmtId="181" formatCode="0.00_ "/>
    <numFmt numFmtId="182" formatCode="#,##0_ "/>
    <numFmt numFmtId="183" formatCode="#,##0_);[Red]\(#,##0\)"/>
    <numFmt numFmtId="184" formatCode="_(* #,##0.00_);_(* \(#,##0.00\);_(* &quot;-&quot;??_);_(@_)"/>
    <numFmt numFmtId="185" formatCode="0.0_ "/>
    <numFmt numFmtId="186" formatCode="#,##0.0_);[Red]\(#,##0.0\)"/>
    <numFmt numFmtId="187" formatCode="0_);[Red]\(0\)"/>
  </numFmts>
  <fonts count="7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Times New Roman"/>
      <family val="1"/>
    </font>
    <font>
      <sz val="10"/>
      <name val="Arial Narrow"/>
      <family val="2"/>
    </font>
    <font>
      <sz val="10"/>
      <name val="Arial"/>
      <family val="2"/>
    </font>
    <font>
      <sz val="13"/>
      <color indexed="8"/>
      <name val="Times New Roman"/>
      <family val="1"/>
    </font>
    <font>
      <sz val="11"/>
      <color indexed="8"/>
      <name val="Cambria"/>
      <family val="1"/>
      <charset val="238"/>
    </font>
    <font>
      <sz val="13"/>
      <color indexed="9"/>
      <name val="Times New Roman"/>
      <family val="1"/>
    </font>
    <font>
      <sz val="11"/>
      <color indexed="9"/>
      <name val="Cambria"/>
      <family val="1"/>
      <charset val="238"/>
    </font>
    <font>
      <sz val="13"/>
      <color indexed="20"/>
      <name val="Times New Roman"/>
      <family val="1"/>
    </font>
    <font>
      <b/>
      <sz val="13"/>
      <color indexed="52"/>
      <name val="Times New Roman"/>
      <family val="1"/>
    </font>
    <font>
      <b/>
      <sz val="13"/>
      <color indexed="9"/>
      <name val="Times New Roman"/>
      <family val="1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2"/>
      <name val="VNI-Times"/>
      <family val="2"/>
    </font>
    <font>
      <sz val="11"/>
      <color indexed="62"/>
      <name val="Cambria"/>
      <family val="1"/>
      <charset val="238"/>
    </font>
    <font>
      <b/>
      <sz val="11"/>
      <color indexed="63"/>
      <name val="Cambria"/>
      <family val="1"/>
      <charset val="238"/>
    </font>
    <font>
      <sz val="11"/>
      <color indexed="17"/>
      <name val="Cambria"/>
      <family val="1"/>
      <charset val="238"/>
    </font>
    <font>
      <i/>
      <sz val="13"/>
      <color indexed="23"/>
      <name val="Times New Roman"/>
      <family val="1"/>
    </font>
    <font>
      <sz val="13"/>
      <color indexed="17"/>
      <name val="Times New Roman"/>
      <family val="1"/>
    </font>
    <font>
      <b/>
      <sz val="18"/>
      <name val="Arial"/>
      <family val="2"/>
    </font>
    <font>
      <b/>
      <sz val="12"/>
      <name val="Arial"/>
      <family val="2"/>
    </font>
    <font>
      <b/>
      <sz val="11"/>
      <color indexed="56"/>
      <name val="Times New Roman"/>
      <family val="1"/>
    </font>
    <font>
      <sz val="13"/>
      <color indexed="62"/>
      <name val="Times New Roman"/>
      <family val="1"/>
    </font>
    <font>
      <sz val="11"/>
      <color indexed="53"/>
      <name val="Cambria"/>
      <family val="1"/>
      <charset val="238"/>
    </font>
    <font>
      <b/>
      <sz val="11"/>
      <color indexed="9"/>
      <name val="Cambria"/>
      <family val="1"/>
      <charset val="238"/>
    </font>
    <font>
      <sz val="13"/>
      <color indexed="52"/>
      <name val="Times New Roman"/>
      <family val="1"/>
    </font>
    <font>
      <b/>
      <sz val="15"/>
      <color indexed="40"/>
      <name val="Cambria"/>
      <family val="1"/>
      <charset val="238"/>
    </font>
    <font>
      <b/>
      <sz val="13"/>
      <color indexed="40"/>
      <name val="Cambria"/>
      <family val="1"/>
      <charset val="238"/>
    </font>
    <font>
      <b/>
      <sz val="11"/>
      <color indexed="40"/>
      <name val="Cambria"/>
      <family val="1"/>
      <charset val="238"/>
    </font>
    <font>
      <sz val="13"/>
      <color indexed="60"/>
      <name val="Times New Roman"/>
      <family val="1"/>
    </font>
    <font>
      <sz val="11"/>
      <color indexed="60"/>
      <name val="Cambria"/>
      <family val="1"/>
      <charset val="238"/>
    </font>
    <font>
      <sz val="11"/>
      <name val="VNI-Times"/>
      <family val="2"/>
    </font>
    <font>
      <b/>
      <sz val="11"/>
      <color indexed="53"/>
      <name val="Cambria"/>
      <family val="1"/>
      <charset val="238"/>
    </font>
    <font>
      <b/>
      <sz val="13"/>
      <color indexed="63"/>
      <name val="Times New Roman"/>
      <family val="1"/>
    </font>
    <font>
      <b/>
      <sz val="11"/>
      <color indexed="8"/>
      <name val="Cambria"/>
      <family val="1"/>
      <charset val="238"/>
    </font>
    <font>
      <i/>
      <sz val="11"/>
      <color indexed="23"/>
      <name val="Cambria"/>
      <family val="1"/>
      <charset val="238"/>
    </font>
    <font>
      <sz val="11"/>
      <color indexed="10"/>
      <name val="Cambria"/>
      <family val="1"/>
      <charset val="238"/>
    </font>
    <font>
      <b/>
      <sz val="18"/>
      <color indexed="56"/>
      <name val="Cambria"/>
      <family val="1"/>
    </font>
    <font>
      <b/>
      <sz val="18"/>
      <color indexed="40"/>
      <name val="Cambria"/>
      <family val="1"/>
      <charset val="238"/>
    </font>
    <font>
      <sz val="10"/>
      <name val="Arial"/>
      <family val="2"/>
      <charset val="238"/>
    </font>
    <font>
      <sz val="13"/>
      <color indexed="10"/>
      <name val="Times New Roman"/>
      <family val="1"/>
    </font>
    <font>
      <sz val="11"/>
      <color indexed="20"/>
      <name val="Cambria"/>
      <family val="1"/>
      <charset val="238"/>
    </font>
    <font>
      <sz val="10"/>
      <color theme="1"/>
      <name val="Times New Roman"/>
      <family val="1"/>
    </font>
    <font>
      <sz val="12"/>
      <color rgb="FF006100"/>
      <name val="ＭＳ Ｐゴシック"/>
      <family val="2"/>
      <charset val="128"/>
      <scheme val="minor"/>
    </font>
    <font>
      <sz val="10"/>
      <color theme="1"/>
      <name val="Century Gothic"/>
      <family val="2"/>
      <charset val="128"/>
    </font>
    <font>
      <sz val="6"/>
      <name val="Century Gothic"/>
      <family val="2"/>
      <charset val="128"/>
    </font>
    <font>
      <sz val="10"/>
      <color theme="1"/>
      <name val="ＭＳ Ｐゴシック"/>
      <family val="2"/>
      <charset val="128"/>
    </font>
    <font>
      <sz val="10"/>
      <color theme="1"/>
      <name val="Century Gothic"/>
      <family val="2"/>
    </font>
    <font>
      <sz val="6"/>
      <name val="ＭＳ Ｐゴシック"/>
      <family val="3"/>
      <charset val="128"/>
      <scheme val="minor"/>
    </font>
    <font>
      <sz val="10"/>
      <color rgb="FF000000"/>
      <name val="Times New Roman"/>
      <family val="1"/>
    </font>
    <font>
      <sz val="6"/>
      <name val="ＭＳ Ｐゴシック"/>
      <family val="3"/>
      <charset val="128"/>
    </font>
    <font>
      <vertAlign val="subscript"/>
      <sz val="10"/>
      <color theme="1"/>
      <name val="Times New Roman"/>
      <family val="1"/>
    </font>
    <font>
      <sz val="11"/>
      <color theme="1"/>
      <name val="ＭＳ Ｐ明朝"/>
      <family val="1"/>
      <charset val="128"/>
    </font>
    <font>
      <sz val="10"/>
      <name val="Century Gothic"/>
      <family val="2"/>
      <charset val="128"/>
    </font>
    <font>
      <sz val="10"/>
      <color rgb="FFFF0000"/>
      <name val="Century Gothic"/>
      <family val="2"/>
      <charset val="128"/>
    </font>
    <font>
      <sz val="11"/>
      <color theme="1"/>
      <name val="ＭＳ Ｐゴシック"/>
      <family val="2"/>
      <scheme val="minor"/>
    </font>
    <font>
      <b/>
      <sz val="8"/>
      <color theme="1"/>
      <name val="Times New Roman"/>
      <family val="1"/>
    </font>
    <font>
      <b/>
      <sz val="8"/>
      <color rgb="FF000000"/>
      <name val="Times New Roman"/>
      <family val="1"/>
    </font>
    <font>
      <sz val="9"/>
      <color theme="1"/>
      <name val="Times New Roman"/>
      <family val="1"/>
    </font>
    <font>
      <sz val="10"/>
      <color theme="1"/>
      <name val="Times New Roman"/>
      <family val="2"/>
    </font>
    <font>
      <vertAlign val="subscript"/>
      <sz val="9"/>
      <color theme="1"/>
      <name val="Times New Roman"/>
      <family val="1"/>
    </font>
    <font>
      <b/>
      <sz val="12"/>
      <color theme="1"/>
      <name val="Arial"/>
      <family val="2"/>
    </font>
    <font>
      <b/>
      <vertAlign val="subscript"/>
      <sz val="11"/>
      <color theme="1"/>
      <name val="Arial"/>
      <family val="2"/>
    </font>
    <font>
      <b/>
      <sz val="11"/>
      <color theme="1"/>
      <name val="Arial"/>
      <family val="2"/>
    </font>
    <font>
      <b/>
      <vertAlign val="subscript"/>
      <sz val="12"/>
      <name val="Arial"/>
      <family val="2"/>
    </font>
    <font>
      <b/>
      <sz val="8"/>
      <name val="Times New Roman"/>
      <family val="1"/>
    </font>
    <font>
      <b/>
      <vertAlign val="subscript"/>
      <sz val="8"/>
      <name val="Times New Roman"/>
      <family val="1"/>
    </font>
    <font>
      <sz val="11"/>
      <color theme="1"/>
      <name val="Century Gothic"/>
      <family val="2"/>
    </font>
    <font>
      <sz val="12"/>
      <color theme="1"/>
      <name val="Century Gothic"/>
      <family val="2"/>
    </font>
    <font>
      <sz val="11"/>
      <color theme="1"/>
      <name val="Century Gothic"/>
      <family val="2"/>
      <charset val="128"/>
    </font>
    <font>
      <sz val="9"/>
      <color theme="1"/>
      <name val="Century Gothic"/>
      <family val="2"/>
      <charset val="128"/>
    </font>
    <font>
      <sz val="9"/>
      <color theme="1"/>
      <name val="ＭＳ Ｐ明朝"/>
      <family val="1"/>
      <charset val="128"/>
    </font>
    <font>
      <sz val="14"/>
      <color theme="1"/>
      <name val="Century Gothic"/>
      <family val="2"/>
      <charset val="128"/>
    </font>
    <font>
      <u/>
      <sz val="14"/>
      <color theme="1"/>
      <name val="Century Gothic"/>
      <family val="2"/>
      <charset val="128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4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8"/>
      </patternFill>
    </fill>
    <fill>
      <patternFill patternType="solid">
        <fgColor indexed="54"/>
      </patternFill>
    </fill>
    <fill>
      <patternFill patternType="solid">
        <fgColor indexed="55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EEECE1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6795556505021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31"/>
      </bottom>
      <diagonal/>
    </border>
    <border>
      <left/>
      <right/>
      <top/>
      <bottom style="medium">
        <color indexed="3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/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3"/>
      </left>
      <right/>
      <top style="medium">
        <color theme="3"/>
      </top>
      <bottom/>
      <diagonal/>
    </border>
    <border>
      <left/>
      <right/>
      <top style="medium">
        <color theme="3"/>
      </top>
      <bottom/>
      <diagonal/>
    </border>
    <border>
      <left/>
      <right style="medium">
        <color theme="3"/>
      </right>
      <top style="medium">
        <color theme="3"/>
      </top>
      <bottom/>
      <diagonal/>
    </border>
    <border>
      <left style="medium">
        <color theme="3"/>
      </left>
      <right/>
      <top/>
      <bottom/>
      <diagonal/>
    </border>
    <border>
      <left/>
      <right style="medium">
        <color theme="3"/>
      </right>
      <top/>
      <bottom/>
      <diagonal/>
    </border>
    <border>
      <left style="medium">
        <color theme="3"/>
      </left>
      <right/>
      <top/>
      <bottom style="medium">
        <color theme="3"/>
      </bottom>
      <diagonal/>
    </border>
    <border>
      <left/>
      <right/>
      <top/>
      <bottom style="medium">
        <color theme="3"/>
      </bottom>
      <diagonal/>
    </border>
    <border>
      <left/>
      <right style="medium">
        <color theme="3"/>
      </right>
      <top/>
      <bottom style="medium">
        <color theme="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11">
    <xf numFmtId="0" fontId="0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5" fillId="0" borderId="0"/>
    <xf numFmtId="177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8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6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7" fillId="3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3" borderId="0" applyNumberFormat="0" applyBorder="0" applyAlignment="0" applyProtection="0"/>
    <xf numFmtId="0" fontId="7" fillId="8" borderId="0" applyNumberFormat="0" applyBorder="0" applyAlignment="0" applyProtection="0"/>
    <xf numFmtId="0" fontId="8" fillId="17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9" fillId="3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3" borderId="0" applyNumberFormat="0" applyBorder="0" applyAlignment="0" applyProtection="0"/>
    <xf numFmtId="0" fontId="9" fillId="8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6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10" fillId="4" borderId="0" applyNumberFormat="0" applyBorder="0" applyAlignment="0" applyProtection="0"/>
    <xf numFmtId="0" fontId="11" fillId="16" borderId="9" applyNumberFormat="0" applyAlignment="0" applyProtection="0"/>
    <xf numFmtId="0" fontId="12" fillId="27" borderId="10" applyNumberFormat="0" applyAlignment="0" applyProtection="0"/>
    <xf numFmtId="38" fontId="13" fillId="0" borderId="0" applyFont="0" applyFill="0" applyBorder="0" applyAlignment="0" applyProtection="0"/>
    <xf numFmtId="38" fontId="14" fillId="0" borderId="0" applyFont="0" applyFill="0" applyBorder="0" applyAlignment="0" applyProtection="0"/>
    <xf numFmtId="3" fontId="5" fillId="0" borderId="0" applyFont="0" applyFill="0" applyBorder="0" applyAlignment="0" applyProtection="0"/>
    <xf numFmtId="179" fontId="15" fillId="0" borderId="0" applyFont="0" applyFill="0" applyBorder="0" applyAlignment="0" applyProtection="0"/>
    <xf numFmtId="0" fontId="16" fillId="8" borderId="9" applyNumberFormat="0" applyAlignment="0" applyProtection="0"/>
    <xf numFmtId="0" fontId="17" fillId="11" borderId="11" applyNumberFormat="0" applyAlignment="0" applyProtection="0"/>
    <xf numFmtId="0" fontId="5" fillId="0" borderId="0" applyFont="0" applyFill="0" applyBorder="0" applyAlignment="0" applyProtection="0"/>
    <xf numFmtId="0" fontId="18" fillId="5" borderId="0" applyNumberFormat="0" applyBorder="0" applyAlignment="0" applyProtection="0"/>
    <xf numFmtId="38" fontId="14" fillId="0" borderId="0" applyFont="0" applyFill="0" applyBorder="0" applyAlignment="0" applyProtection="0"/>
    <xf numFmtId="0" fontId="19" fillId="0" borderId="0" applyNumberFormat="0" applyFill="0" applyBorder="0" applyAlignment="0" applyProtection="0"/>
    <xf numFmtId="2" fontId="5" fillId="0" borderId="0" applyFont="0" applyFill="0" applyBorder="0" applyAlignment="0" applyProtection="0"/>
    <xf numFmtId="0" fontId="20" fillId="5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24" fillId="8" borderId="9" applyNumberFormat="0" applyAlignment="0" applyProtection="0"/>
    <xf numFmtId="0" fontId="25" fillId="0" borderId="13" applyNumberFormat="0" applyFill="0" applyAlignment="0" applyProtection="0"/>
    <xf numFmtId="0" fontId="26" fillId="27" borderId="10" applyNumberFormat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30" fillId="0" borderId="17" applyNumberFormat="0" applyFill="0" applyAlignment="0" applyProtection="0"/>
    <xf numFmtId="0" fontId="30" fillId="0" borderId="0" applyNumberFormat="0" applyFill="0" applyBorder="0" applyAlignment="0" applyProtection="0"/>
    <xf numFmtId="0" fontId="31" fillId="15" borderId="0" applyNumberFormat="0" applyBorder="0" applyAlignment="0" applyProtection="0"/>
    <xf numFmtId="0" fontId="32" fillId="15" borderId="0" applyNumberFormat="0" applyBorder="0" applyAlignment="0" applyProtection="0"/>
    <xf numFmtId="180" fontId="33" fillId="0" borderId="0"/>
    <xf numFmtId="0" fontId="13" fillId="0" borderId="0"/>
    <xf numFmtId="0" fontId="5" fillId="0" borderId="0"/>
    <xf numFmtId="0" fontId="6" fillId="10" borderId="18" applyNumberFormat="0" applyFont="0" applyAlignment="0" applyProtection="0"/>
    <xf numFmtId="0" fontId="34" fillId="11" borderId="9" applyNumberFormat="0" applyAlignment="0" applyProtection="0"/>
    <xf numFmtId="0" fontId="35" fillId="16" borderId="11" applyNumberFormat="0" applyAlignment="0" applyProtection="0"/>
    <xf numFmtId="9" fontId="13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4" fillId="0" borderId="0" applyNumberFormat="0" applyFill="0" applyBorder="0" applyAlignment="0"/>
    <xf numFmtId="0" fontId="36" fillId="0" borderId="19" applyNumberFormat="0" applyFill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5" fillId="0" borderId="20" applyNumberFormat="0" applyFont="0" applyFill="0" applyAlignment="0" applyProtection="0"/>
    <xf numFmtId="0" fontId="40" fillId="0" borderId="0" applyNumberFormat="0" applyFill="0" applyBorder="0" applyAlignment="0" applyProtection="0"/>
    <xf numFmtId="0" fontId="41" fillId="10" borderId="18" applyNumberFormat="0" applyFont="0" applyAlignment="0" applyProtection="0"/>
    <xf numFmtId="0" fontId="42" fillId="0" borderId="0" applyNumberFormat="0" applyFill="0" applyBorder="0" applyAlignment="0" applyProtection="0"/>
    <xf numFmtId="0" fontId="43" fillId="4" borderId="0" applyNumberFormat="0" applyBorder="0" applyAlignment="0" applyProtection="0"/>
    <xf numFmtId="0" fontId="45" fillId="28" borderId="0" applyNumberFormat="0" applyBorder="0" applyAlignment="0" applyProtection="0"/>
    <xf numFmtId="0" fontId="46" fillId="0" borderId="0"/>
    <xf numFmtId="9" fontId="46" fillId="0" borderId="0" applyFont="0" applyFill="0" applyBorder="0" applyAlignment="0" applyProtection="0">
      <alignment vertical="center"/>
    </xf>
    <xf numFmtId="0" fontId="57" fillId="0" borderId="0"/>
    <xf numFmtId="184" fontId="57" fillId="0" borderId="0" applyFont="0" applyFill="0" applyBorder="0" applyAlignment="0" applyProtection="0"/>
  </cellStyleXfs>
  <cellXfs count="210">
    <xf numFmtId="0" fontId="0" fillId="0" borderId="0" xfId="0">
      <alignment vertical="center"/>
    </xf>
    <xf numFmtId="0" fontId="3" fillId="0" borderId="0" xfId="0" applyFont="1">
      <alignment vertical="center"/>
    </xf>
    <xf numFmtId="0" fontId="46" fillId="0" borderId="0" xfId="107"/>
    <xf numFmtId="0" fontId="46" fillId="29" borderId="3" xfId="107" applyFill="1" applyBorder="1" applyAlignment="1">
      <alignment horizontal="center"/>
    </xf>
    <xf numFmtId="0" fontId="46" fillId="29" borderId="1" xfId="107" applyFill="1" applyBorder="1" applyAlignment="1">
      <alignment horizontal="center"/>
    </xf>
    <xf numFmtId="0" fontId="46" fillId="0" borderId="1" xfId="107" applyBorder="1"/>
    <xf numFmtId="182" fontId="46" fillId="0" borderId="1" xfId="107" applyNumberFormat="1" applyBorder="1"/>
    <xf numFmtId="9" fontId="46" fillId="0" borderId="0" xfId="107" applyNumberFormat="1"/>
    <xf numFmtId="0" fontId="46" fillId="0" borderId="8" xfId="107" applyBorder="1"/>
    <xf numFmtId="182" fontId="46" fillId="0" borderId="0" xfId="107" applyNumberFormat="1"/>
    <xf numFmtId="182" fontId="46" fillId="0" borderId="6" xfId="107" applyNumberFormat="1" applyBorder="1"/>
    <xf numFmtId="0" fontId="48" fillId="0" borderId="0" xfId="107" applyFont="1"/>
    <xf numFmtId="0" fontId="46" fillId="0" borderId="4" xfId="107" applyBorder="1" applyAlignment="1">
      <alignment horizontal="center"/>
    </xf>
    <xf numFmtId="182" fontId="46" fillId="2" borderId="1" xfId="107" applyNumberFormat="1" applyFill="1" applyBorder="1"/>
    <xf numFmtId="0" fontId="51" fillId="31" borderId="1" xfId="107" applyFont="1" applyFill="1" applyBorder="1" applyAlignment="1">
      <alignment horizontal="center" vertical="center"/>
    </xf>
    <xf numFmtId="10" fontId="51" fillId="31" borderId="1" xfId="108" applyNumberFormat="1" applyFont="1" applyFill="1" applyBorder="1" applyAlignment="1">
      <alignment horizontal="center" vertical="center"/>
    </xf>
    <xf numFmtId="0" fontId="46" fillId="2" borderId="1" xfId="107" applyFill="1" applyBorder="1"/>
    <xf numFmtId="0" fontId="3" fillId="29" borderId="1" xfId="107" applyFont="1" applyFill="1" applyBorder="1" applyAlignment="1">
      <alignment horizontal="center" vertical="center"/>
    </xf>
    <xf numFmtId="183" fontId="46" fillId="0" borderId="30" xfId="107" applyNumberFormat="1" applyBorder="1"/>
    <xf numFmtId="183" fontId="46" fillId="0" borderId="1" xfId="107" applyNumberFormat="1" applyBorder="1"/>
    <xf numFmtId="183" fontId="55" fillId="0" borderId="1" xfId="107" applyNumberFormat="1" applyFont="1" applyBorder="1"/>
    <xf numFmtId="183" fontId="46" fillId="0" borderId="4" xfId="107" applyNumberFormat="1" applyBorder="1"/>
    <xf numFmtId="183" fontId="46" fillId="0" borderId="3" xfId="107" applyNumberFormat="1" applyBorder="1"/>
    <xf numFmtId="183" fontId="46" fillId="0" borderId="31" xfId="107" applyNumberFormat="1" applyBorder="1"/>
    <xf numFmtId="183" fontId="46" fillId="0" borderId="6" xfId="107" applyNumberFormat="1" applyBorder="1"/>
    <xf numFmtId="183" fontId="46" fillId="0" borderId="7" xfId="107" applyNumberFormat="1" applyBorder="1"/>
    <xf numFmtId="183" fontId="46" fillId="0" borderId="0" xfId="107" applyNumberFormat="1"/>
    <xf numFmtId="185" fontId="46" fillId="0" borderId="0" xfId="107" applyNumberFormat="1"/>
    <xf numFmtId="0" fontId="3" fillId="32" borderId="0" xfId="0" applyFont="1" applyFill="1">
      <alignment vertical="center"/>
    </xf>
    <xf numFmtId="0" fontId="0" fillId="32" borderId="0" xfId="0" applyFill="1">
      <alignment vertical="center"/>
    </xf>
    <xf numFmtId="0" fontId="59" fillId="33" borderId="43" xfId="0" applyFont="1" applyFill="1" applyBorder="1" applyAlignment="1">
      <alignment horizontal="center" vertical="center" wrapText="1"/>
    </xf>
    <xf numFmtId="0" fontId="59" fillId="33" borderId="36" xfId="0" applyFont="1" applyFill="1" applyBorder="1" applyAlignment="1">
      <alignment horizontal="center" vertical="center" wrapText="1"/>
    </xf>
    <xf numFmtId="0" fontId="59" fillId="33" borderId="49" xfId="0" applyFont="1" applyFill="1" applyBorder="1" applyAlignment="1">
      <alignment horizontal="center" vertical="center" wrapText="1"/>
    </xf>
    <xf numFmtId="0" fontId="59" fillId="33" borderId="28" xfId="0" applyFont="1" applyFill="1" applyBorder="1" applyAlignment="1">
      <alignment horizontal="center" vertical="center" wrapText="1"/>
    </xf>
    <xf numFmtId="183" fontId="44" fillId="32" borderId="29" xfId="107" applyNumberFormat="1" applyFont="1" applyFill="1" applyBorder="1"/>
    <xf numFmtId="183" fontId="44" fillId="32" borderId="0" xfId="107" applyNumberFormat="1" applyFont="1" applyFill="1"/>
    <xf numFmtId="0" fontId="46" fillId="32" borderId="0" xfId="107" applyFill="1"/>
    <xf numFmtId="0" fontId="44" fillId="32" borderId="0" xfId="107" applyFont="1" applyFill="1"/>
    <xf numFmtId="0" fontId="3" fillId="32" borderId="0" xfId="107" applyFont="1" applyFill="1"/>
    <xf numFmtId="0" fontId="60" fillId="32" borderId="0" xfId="0" applyFont="1" applyFill="1" applyAlignment="1">
      <alignment horizontal="right" vertical="center"/>
    </xf>
    <xf numFmtId="182" fontId="46" fillId="32" borderId="0" xfId="107" applyNumberFormat="1" applyFill="1"/>
    <xf numFmtId="0" fontId="60" fillId="0" borderId="33" xfId="0" applyFont="1" applyBorder="1" applyAlignment="1">
      <alignment horizontal="center" vertical="center" wrapText="1"/>
    </xf>
    <xf numFmtId="0" fontId="60" fillId="0" borderId="50" xfId="0" applyFont="1" applyBorder="1" applyAlignment="1">
      <alignment horizontal="center" vertical="center" wrapText="1"/>
    </xf>
    <xf numFmtId="0" fontId="60" fillId="0" borderId="46" xfId="0" applyFont="1" applyBorder="1" applyAlignment="1">
      <alignment horizontal="center" vertical="center" wrapText="1"/>
    </xf>
    <xf numFmtId="3" fontId="60" fillId="0" borderId="0" xfId="0" applyNumberFormat="1" applyFont="1" applyBorder="1" applyAlignment="1">
      <alignment horizontal="right" vertical="center" wrapText="1"/>
    </xf>
    <xf numFmtId="3" fontId="60" fillId="0" borderId="38" xfId="0" applyNumberFormat="1" applyFont="1" applyBorder="1" applyAlignment="1">
      <alignment horizontal="right" vertical="center" wrapText="1"/>
    </xf>
    <xf numFmtId="3" fontId="60" fillId="0" borderId="32" xfId="0" applyNumberFormat="1" applyFont="1" applyBorder="1" applyAlignment="1">
      <alignment horizontal="right" vertical="center" wrapText="1"/>
    </xf>
    <xf numFmtId="3" fontId="60" fillId="0" borderId="21" xfId="0" applyNumberFormat="1" applyFont="1" applyBorder="1" applyAlignment="1">
      <alignment horizontal="right" vertical="center" wrapText="1"/>
    </xf>
    <xf numFmtId="3" fontId="60" fillId="0" borderId="5" xfId="0" applyNumberFormat="1" applyFont="1" applyBorder="1" applyAlignment="1">
      <alignment horizontal="right" vertical="center" wrapText="1"/>
    </xf>
    <xf numFmtId="3" fontId="60" fillId="0" borderId="1" xfId="0" applyNumberFormat="1" applyFont="1" applyBorder="1" applyAlignment="1">
      <alignment horizontal="right" vertical="center" wrapText="1"/>
    </xf>
    <xf numFmtId="3" fontId="60" fillId="0" borderId="51" xfId="0" applyNumberFormat="1" applyFont="1" applyBorder="1" applyAlignment="1">
      <alignment horizontal="right" vertical="center" wrapText="1"/>
    </xf>
    <xf numFmtId="3" fontId="60" fillId="0" borderId="2" xfId="0" applyNumberFormat="1" applyFont="1" applyBorder="1" applyAlignment="1">
      <alignment horizontal="right" vertical="center" wrapText="1"/>
    </xf>
    <xf numFmtId="3" fontId="60" fillId="0" borderId="26" xfId="0" applyNumberFormat="1" applyFont="1" applyBorder="1" applyAlignment="1">
      <alignment horizontal="right" vertical="center" wrapText="1"/>
    </xf>
    <xf numFmtId="3" fontId="60" fillId="0" borderId="23" xfId="0" applyNumberFormat="1" applyFont="1" applyBorder="1" applyAlignment="1">
      <alignment horizontal="right" vertical="center" wrapText="1"/>
    </xf>
    <xf numFmtId="3" fontId="60" fillId="0" borderId="24" xfId="0" applyNumberFormat="1" applyFont="1" applyBorder="1" applyAlignment="1">
      <alignment horizontal="right" vertical="center" wrapText="1"/>
    </xf>
    <xf numFmtId="3" fontId="60" fillId="0" borderId="40" xfId="0" applyNumberFormat="1" applyFont="1" applyBorder="1" applyAlignment="1">
      <alignment horizontal="right" vertical="center" wrapText="1"/>
    </xf>
    <xf numFmtId="182" fontId="60" fillId="0" borderId="48" xfId="107" applyNumberFormat="1" applyFont="1" applyBorder="1" applyAlignment="1">
      <alignment horizontal="right"/>
    </xf>
    <xf numFmtId="182" fontId="60" fillId="0" borderId="1" xfId="107" applyNumberFormat="1" applyFont="1" applyBorder="1" applyAlignment="1">
      <alignment horizontal="right"/>
    </xf>
    <xf numFmtId="182" fontId="60" fillId="0" borderId="45" xfId="107" applyNumberFormat="1" applyFont="1" applyBorder="1" applyAlignment="1">
      <alignment horizontal="right"/>
    </xf>
    <xf numFmtId="0" fontId="44" fillId="0" borderId="50" xfId="107" applyFont="1" applyBorder="1" applyAlignment="1">
      <alignment horizontal="center"/>
    </xf>
    <xf numFmtId="0" fontId="44" fillId="0" borderId="44" xfId="107" applyFont="1" applyBorder="1" applyAlignment="1">
      <alignment horizontal="center"/>
    </xf>
    <xf numFmtId="0" fontId="44" fillId="0" borderId="46" xfId="107" applyFont="1" applyBorder="1" applyAlignment="1">
      <alignment horizontal="center"/>
    </xf>
    <xf numFmtId="182" fontId="60" fillId="0" borderId="26" xfId="107" applyNumberFormat="1" applyFont="1" applyBorder="1" applyAlignment="1">
      <alignment horizontal="right"/>
    </xf>
    <xf numFmtId="182" fontId="60" fillId="0" borderId="23" xfId="107" applyNumberFormat="1" applyFont="1" applyBorder="1" applyAlignment="1">
      <alignment horizontal="right"/>
    </xf>
    <xf numFmtId="182" fontId="60" fillId="0" borderId="24" xfId="107" applyNumberFormat="1" applyFont="1" applyBorder="1" applyAlignment="1">
      <alignment horizontal="right"/>
    </xf>
    <xf numFmtId="0" fontId="60" fillId="32" borderId="0" xfId="0" applyFont="1" applyFill="1" applyAlignment="1">
      <alignment horizontal="left" vertical="center"/>
    </xf>
    <xf numFmtId="0" fontId="60" fillId="0" borderId="34" xfId="0" applyFont="1" applyBorder="1" applyAlignment="1">
      <alignment horizontal="center" vertical="center" wrapText="1"/>
    </xf>
    <xf numFmtId="0" fontId="60" fillId="0" borderId="44" xfId="0" applyFont="1" applyBorder="1" applyAlignment="1">
      <alignment horizontal="center" vertical="center" wrapText="1"/>
    </xf>
    <xf numFmtId="0" fontId="60" fillId="32" borderId="44" xfId="0" applyFont="1" applyFill="1" applyBorder="1" applyAlignment="1">
      <alignment horizontal="center" vertical="center" wrapText="1"/>
    </xf>
    <xf numFmtId="0" fontId="60" fillId="32" borderId="34" xfId="0" applyFont="1" applyFill="1" applyBorder="1" applyAlignment="1">
      <alignment horizontal="center" vertical="center" wrapText="1"/>
    </xf>
    <xf numFmtId="0" fontId="60" fillId="32" borderId="46" xfId="0" applyFont="1" applyFill="1" applyBorder="1" applyAlignment="1">
      <alignment horizontal="center" vertical="center" wrapText="1"/>
    </xf>
    <xf numFmtId="0" fontId="60" fillId="32" borderId="0" xfId="0" applyFont="1" applyFill="1">
      <alignment vertical="center"/>
    </xf>
    <xf numFmtId="183" fontId="44" fillId="32" borderId="0" xfId="107" applyNumberFormat="1" applyFont="1" applyFill="1" applyBorder="1" applyAlignment="1"/>
    <xf numFmtId="0" fontId="46" fillId="29" borderId="52" xfId="107" applyFill="1" applyBorder="1" applyAlignment="1">
      <alignment horizontal="center"/>
    </xf>
    <xf numFmtId="176" fontId="46" fillId="0" borderId="1" xfId="107" applyNumberFormat="1" applyBorder="1"/>
    <xf numFmtId="9" fontId="56" fillId="0" borderId="0" xfId="107" applyNumberFormat="1" applyFont="1" applyAlignment="1">
      <alignment horizontal="left"/>
    </xf>
    <xf numFmtId="183" fontId="46" fillId="0" borderId="52" xfId="107" applyNumberFormat="1" applyBorder="1"/>
    <xf numFmtId="187" fontId="46" fillId="0" borderId="1" xfId="107" applyNumberFormat="1" applyBorder="1"/>
    <xf numFmtId="0" fontId="63" fillId="32" borderId="0" xfId="0" applyFont="1" applyFill="1">
      <alignment vertical="center"/>
    </xf>
    <xf numFmtId="3" fontId="60" fillId="0" borderId="53" xfId="0" applyNumberFormat="1" applyFont="1" applyBorder="1" applyAlignment="1">
      <alignment horizontal="right" vertical="center" wrapText="1"/>
    </xf>
    <xf numFmtId="3" fontId="60" fillId="0" borderId="39" xfId="0" applyNumberFormat="1" applyFont="1" applyBorder="1" applyAlignment="1">
      <alignment horizontal="right" vertical="center" wrapText="1"/>
    </xf>
    <xf numFmtId="3" fontId="60" fillId="0" borderId="54" xfId="0" applyNumberFormat="1" applyFont="1" applyBorder="1" applyAlignment="1">
      <alignment horizontal="right" vertical="center" wrapText="1"/>
    </xf>
    <xf numFmtId="3" fontId="60" fillId="0" borderId="45" xfId="0" applyNumberFormat="1" applyFont="1" applyBorder="1" applyAlignment="1">
      <alignment horizontal="right" vertical="center" wrapText="1"/>
    </xf>
    <xf numFmtId="182" fontId="44" fillId="0" borderId="25" xfId="107" applyNumberFormat="1" applyFont="1" applyFill="1" applyBorder="1"/>
    <xf numFmtId="182" fontId="44" fillId="0" borderId="21" xfId="107" applyNumberFormat="1" applyFont="1" applyFill="1" applyBorder="1"/>
    <xf numFmtId="182" fontId="44" fillId="0" borderId="47" xfId="107" applyNumberFormat="1" applyFont="1" applyFill="1" applyBorder="1"/>
    <xf numFmtId="176" fontId="44" fillId="0" borderId="25" xfId="107" applyNumberFormat="1" applyFont="1" applyFill="1" applyBorder="1"/>
    <xf numFmtId="176" fontId="44" fillId="0" borderId="21" xfId="107" applyNumberFormat="1" applyFont="1" applyFill="1" applyBorder="1"/>
    <xf numFmtId="176" fontId="44" fillId="0" borderId="22" xfId="107" applyNumberFormat="1" applyFont="1" applyFill="1" applyBorder="1"/>
    <xf numFmtId="182" fontId="44" fillId="0" borderId="48" xfId="107" applyNumberFormat="1" applyFont="1" applyFill="1" applyBorder="1"/>
    <xf numFmtId="182" fontId="44" fillId="0" borderId="1" xfId="107" applyNumberFormat="1" applyFont="1" applyFill="1" applyBorder="1"/>
    <xf numFmtId="182" fontId="44" fillId="0" borderId="4" xfId="107" applyNumberFormat="1" applyFont="1" applyFill="1" applyBorder="1"/>
    <xf numFmtId="176" fontId="44" fillId="0" borderId="48" xfId="107" applyNumberFormat="1" applyFont="1" applyFill="1" applyBorder="1"/>
    <xf numFmtId="176" fontId="44" fillId="0" borderId="1" xfId="107" applyNumberFormat="1" applyFont="1" applyFill="1" applyBorder="1"/>
    <xf numFmtId="176" fontId="44" fillId="0" borderId="45" xfId="107" applyNumberFormat="1" applyFont="1" applyFill="1" applyBorder="1"/>
    <xf numFmtId="182" fontId="44" fillId="0" borderId="26" xfId="107" applyNumberFormat="1" applyFont="1" applyFill="1" applyBorder="1"/>
    <xf numFmtId="182" fontId="44" fillId="0" borderId="23" xfId="107" applyNumberFormat="1" applyFont="1" applyFill="1" applyBorder="1"/>
    <xf numFmtId="182" fontId="44" fillId="0" borderId="42" xfId="107" applyNumberFormat="1" applyFont="1" applyFill="1" applyBorder="1"/>
    <xf numFmtId="176" fontId="44" fillId="0" borderId="26" xfId="107" applyNumberFormat="1" applyFont="1" applyFill="1" applyBorder="1"/>
    <xf numFmtId="176" fontId="44" fillId="0" borderId="23" xfId="107" applyNumberFormat="1" applyFont="1" applyFill="1" applyBorder="1"/>
    <xf numFmtId="176" fontId="44" fillId="0" borderId="24" xfId="107" applyNumberFormat="1" applyFont="1" applyFill="1" applyBorder="1"/>
    <xf numFmtId="0" fontId="46" fillId="29" borderId="4" xfId="107" applyFill="1" applyBorder="1" applyAlignment="1">
      <alignment horizontal="center"/>
    </xf>
    <xf numFmtId="0" fontId="46" fillId="29" borderId="6" xfId="107" applyFill="1" applyBorder="1" applyAlignment="1">
      <alignment horizontal="center"/>
    </xf>
    <xf numFmtId="0" fontId="59" fillId="33" borderId="27" xfId="0" applyFont="1" applyFill="1" applyBorder="1" applyAlignment="1">
      <alignment horizontal="center" vertical="center" wrapText="1"/>
    </xf>
    <xf numFmtId="0" fontId="59" fillId="33" borderId="36" xfId="0" applyFont="1" applyFill="1" applyBorder="1" applyAlignment="1">
      <alignment horizontal="center" vertical="center" wrapText="1"/>
    </xf>
    <xf numFmtId="0" fontId="46" fillId="0" borderId="0" xfId="107" applyFill="1"/>
    <xf numFmtId="0" fontId="22" fillId="32" borderId="0" xfId="0" applyFont="1" applyFill="1">
      <alignment vertical="center"/>
    </xf>
    <xf numFmtId="0" fontId="55" fillId="32" borderId="0" xfId="107" applyFont="1" applyFill="1"/>
    <xf numFmtId="0" fontId="67" fillId="33" borderId="49" xfId="0" applyFont="1" applyFill="1" applyBorder="1" applyAlignment="1">
      <alignment horizontal="center" vertical="center" wrapText="1"/>
    </xf>
    <xf numFmtId="0" fontId="67" fillId="33" borderId="28" xfId="0" applyFont="1" applyFill="1" applyBorder="1" applyAlignment="1">
      <alignment horizontal="center" vertical="center" wrapText="1"/>
    </xf>
    <xf numFmtId="0" fontId="67" fillId="33" borderId="36" xfId="0" applyFont="1" applyFill="1" applyBorder="1" applyAlignment="1">
      <alignment horizontal="center" vertical="center" wrapText="1"/>
    </xf>
    <xf numFmtId="183" fontId="46" fillId="0" borderId="0" xfId="107" applyNumberFormat="1" applyFill="1"/>
    <xf numFmtId="182" fontId="46" fillId="0" borderId="0" xfId="107" applyNumberFormat="1" applyFill="1"/>
    <xf numFmtId="0" fontId="46" fillId="0" borderId="0" xfId="107" applyBorder="1"/>
    <xf numFmtId="0" fontId="48" fillId="0" borderId="0" xfId="107" applyFont="1" applyBorder="1"/>
    <xf numFmtId="0" fontId="46" fillId="0" borderId="55" xfId="107" applyBorder="1"/>
    <xf numFmtId="0" fontId="46" fillId="0" borderId="56" xfId="107" applyBorder="1"/>
    <xf numFmtId="0" fontId="46" fillId="0" borderId="57" xfId="107" applyBorder="1"/>
    <xf numFmtId="0" fontId="46" fillId="0" borderId="58" xfId="107" applyBorder="1"/>
    <xf numFmtId="0" fontId="46" fillId="0" borderId="59" xfId="107" applyBorder="1"/>
    <xf numFmtId="9" fontId="46" fillId="2" borderId="0" xfId="107" applyNumberFormat="1" applyFill="1" applyBorder="1"/>
    <xf numFmtId="0" fontId="46" fillId="0" borderId="0" xfId="107" applyBorder="1" applyAlignment="1">
      <alignment horizontal="center" vertical="center" wrapText="1"/>
    </xf>
    <xf numFmtId="0" fontId="46" fillId="0" borderId="0" xfId="107" applyBorder="1" applyAlignment="1">
      <alignment vertical="center"/>
    </xf>
    <xf numFmtId="0" fontId="46" fillId="0" borderId="0" xfId="107" applyBorder="1" applyAlignment="1">
      <alignment horizontal="center"/>
    </xf>
    <xf numFmtId="182" fontId="46" fillId="0" borderId="0" xfId="107" applyNumberFormat="1" applyBorder="1"/>
    <xf numFmtId="176" fontId="46" fillId="0" borderId="0" xfId="107" applyNumberFormat="1" applyBorder="1"/>
    <xf numFmtId="182" fontId="46" fillId="2" borderId="0" xfId="107" applyNumberFormat="1" applyFill="1" applyBorder="1"/>
    <xf numFmtId="182" fontId="46" fillId="0" borderId="58" xfId="107" applyNumberFormat="1" applyBorder="1"/>
    <xf numFmtId="0" fontId="46" fillId="0" borderId="0" xfId="107" applyFill="1" applyBorder="1"/>
    <xf numFmtId="0" fontId="55" fillId="0" borderId="0" xfId="107" applyFont="1" applyFill="1" applyBorder="1"/>
    <xf numFmtId="0" fontId="46" fillId="0" borderId="60" xfId="107" applyBorder="1"/>
    <xf numFmtId="0" fontId="46" fillId="0" borderId="61" xfId="107" applyBorder="1"/>
    <xf numFmtId="0" fontId="46" fillId="0" borderId="62" xfId="107" applyBorder="1"/>
    <xf numFmtId="0" fontId="71" fillId="0" borderId="0" xfId="107" applyFont="1"/>
    <xf numFmtId="0" fontId="72" fillId="29" borderId="52" xfId="107" applyFont="1" applyFill="1" applyBorder="1" applyAlignment="1">
      <alignment horizontal="center"/>
    </xf>
    <xf numFmtId="0" fontId="72" fillId="29" borderId="3" xfId="107" applyFont="1" applyFill="1" applyBorder="1" applyAlignment="1">
      <alignment horizontal="center"/>
    </xf>
    <xf numFmtId="0" fontId="60" fillId="29" borderId="1" xfId="107" applyFont="1" applyFill="1" applyBorder="1" applyAlignment="1">
      <alignment horizontal="center" vertical="center"/>
    </xf>
    <xf numFmtId="0" fontId="60" fillId="29" borderId="4" xfId="107" applyFont="1" applyFill="1" applyBorder="1" applyAlignment="1">
      <alignment horizontal="center" vertical="center"/>
    </xf>
    <xf numFmtId="0" fontId="46" fillId="34" borderId="1" xfId="107" applyFill="1" applyBorder="1" applyAlignment="1">
      <alignment horizontal="center"/>
    </xf>
    <xf numFmtId="0" fontId="74" fillId="0" borderId="0" xfId="107" applyFont="1" applyBorder="1"/>
    <xf numFmtId="0" fontId="44" fillId="0" borderId="0" xfId="107" applyFont="1" applyBorder="1" applyAlignment="1">
      <alignment horizontal="center" vertical="distributed"/>
    </xf>
    <xf numFmtId="10" fontId="46" fillId="0" borderId="0" xfId="107" applyNumberFormat="1" applyBorder="1"/>
    <xf numFmtId="10" fontId="51" fillId="0" borderId="0" xfId="108" applyNumberFormat="1" applyFont="1" applyBorder="1" applyAlignment="1">
      <alignment horizontal="center" vertical="center"/>
    </xf>
    <xf numFmtId="0" fontId="70" fillId="0" borderId="0" xfId="107" applyFont="1" applyBorder="1"/>
    <xf numFmtId="0" fontId="56" fillId="0" borderId="0" xfId="107" applyFont="1" applyBorder="1"/>
    <xf numFmtId="183" fontId="46" fillId="0" borderId="0" xfId="107" applyNumberFormat="1" applyBorder="1"/>
    <xf numFmtId="183" fontId="46" fillId="0" borderId="0" xfId="107" applyNumberFormat="1" applyFill="1" applyBorder="1"/>
    <xf numFmtId="0" fontId="46" fillId="0" borderId="63" xfId="107" applyBorder="1"/>
    <xf numFmtId="0" fontId="46" fillId="0" borderId="29" xfId="107" applyBorder="1"/>
    <xf numFmtId="0" fontId="46" fillId="0" borderId="64" xfId="107" applyBorder="1"/>
    <xf numFmtId="0" fontId="46" fillId="0" borderId="30" xfId="107" applyBorder="1"/>
    <xf numFmtId="0" fontId="46" fillId="0" borderId="31" xfId="107" applyBorder="1"/>
    <xf numFmtId="0" fontId="46" fillId="0" borderId="65" xfId="107" applyBorder="1"/>
    <xf numFmtId="182" fontId="46" fillId="0" borderId="8" xfId="107" applyNumberFormat="1" applyBorder="1"/>
    <xf numFmtId="183" fontId="46" fillId="0" borderId="8" xfId="107" applyNumberFormat="1" applyBorder="1"/>
    <xf numFmtId="0" fontId="56" fillId="0" borderId="8" xfId="107" applyFont="1" applyBorder="1"/>
    <xf numFmtId="0" fontId="46" fillId="0" borderId="7" xfId="107" applyBorder="1"/>
    <xf numFmtId="182" fontId="46" fillId="0" borderId="0" xfId="107" applyNumberFormat="1" applyFill="1" applyBorder="1"/>
    <xf numFmtId="182" fontId="46" fillId="0" borderId="8" xfId="107" applyNumberFormat="1" applyFill="1" applyBorder="1"/>
    <xf numFmtId="0" fontId="46" fillId="0" borderId="8" xfId="107" applyFill="1" applyBorder="1"/>
    <xf numFmtId="183" fontId="46" fillId="0" borderId="8" xfId="107" applyNumberFormat="1" applyFill="1" applyBorder="1"/>
    <xf numFmtId="0" fontId="74" fillId="0" borderId="29" xfId="107" applyFont="1" applyBorder="1"/>
    <xf numFmtId="182" fontId="46" fillId="0" borderId="29" xfId="107" applyNumberFormat="1" applyFill="1" applyBorder="1"/>
    <xf numFmtId="0" fontId="46" fillId="0" borderId="29" xfId="107" applyFill="1" applyBorder="1"/>
    <xf numFmtId="183" fontId="46" fillId="0" borderId="29" xfId="107" applyNumberFormat="1" applyFill="1" applyBorder="1"/>
    <xf numFmtId="182" fontId="46" fillId="0" borderId="29" xfId="107" applyNumberFormat="1" applyBorder="1"/>
    <xf numFmtId="183" fontId="46" fillId="0" borderId="29" xfId="107" applyNumberFormat="1" applyBorder="1"/>
    <xf numFmtId="186" fontId="46" fillId="0" borderId="0" xfId="107" applyNumberFormat="1" applyBorder="1"/>
    <xf numFmtId="0" fontId="69" fillId="0" borderId="0" xfId="107" applyFont="1"/>
    <xf numFmtId="0" fontId="69" fillId="0" borderId="0" xfId="107" applyFont="1" applyAlignment="1">
      <alignment vertical="center"/>
    </xf>
    <xf numFmtId="181" fontId="46" fillId="0" borderId="1" xfId="107" applyNumberFormat="1" applyBorder="1"/>
    <xf numFmtId="0" fontId="46" fillId="34" borderId="1" xfId="107" applyFill="1" applyBorder="1" applyAlignment="1">
      <alignment horizontal="center" vertical="center"/>
    </xf>
    <xf numFmtId="0" fontId="75" fillId="0" borderId="0" xfId="107" applyFont="1" applyBorder="1"/>
    <xf numFmtId="0" fontId="58" fillId="33" borderId="37" xfId="0" applyFont="1" applyFill="1" applyBorder="1" applyAlignment="1">
      <alignment horizontal="center" vertical="center" wrapText="1"/>
    </xf>
    <xf numFmtId="0" fontId="58" fillId="33" borderId="41" xfId="0" applyFont="1" applyFill="1" applyBorder="1" applyAlignment="1">
      <alignment horizontal="center" vertical="center" wrapText="1"/>
    </xf>
    <xf numFmtId="0" fontId="59" fillId="33" borderId="27" xfId="0" applyFont="1" applyFill="1" applyBorder="1" applyAlignment="1">
      <alignment horizontal="center" vertical="center" wrapText="1"/>
    </xf>
    <xf numFmtId="0" fontId="59" fillId="33" borderId="35" xfId="0" applyFont="1" applyFill="1" applyBorder="1" applyAlignment="1">
      <alignment horizontal="center" vertical="center" wrapText="1"/>
    </xf>
    <xf numFmtId="0" fontId="59" fillId="33" borderId="36" xfId="0" applyFont="1" applyFill="1" applyBorder="1" applyAlignment="1">
      <alignment horizontal="center" vertical="center" wrapText="1"/>
    </xf>
    <xf numFmtId="0" fontId="67" fillId="33" borderId="27" xfId="0" applyFont="1" applyFill="1" applyBorder="1" applyAlignment="1">
      <alignment horizontal="center" vertical="center" wrapText="1"/>
    </xf>
    <xf numFmtId="0" fontId="67" fillId="33" borderId="35" xfId="0" applyFont="1" applyFill="1" applyBorder="1" applyAlignment="1">
      <alignment horizontal="center" vertical="center" wrapText="1"/>
    </xf>
    <xf numFmtId="0" fontId="67" fillId="33" borderId="36" xfId="0" applyFont="1" applyFill="1" applyBorder="1" applyAlignment="1">
      <alignment horizontal="center" vertical="center" wrapText="1"/>
    </xf>
    <xf numFmtId="0" fontId="67" fillId="33" borderId="37" xfId="0" applyFont="1" applyFill="1" applyBorder="1" applyAlignment="1">
      <alignment horizontal="center" vertical="center" wrapText="1"/>
    </xf>
    <xf numFmtId="0" fontId="67" fillId="33" borderId="41" xfId="0" applyFont="1" applyFill="1" applyBorder="1" applyAlignment="1">
      <alignment horizontal="center" vertical="center" wrapText="1"/>
    </xf>
    <xf numFmtId="0" fontId="60" fillId="29" borderId="4" xfId="107" applyFont="1" applyFill="1" applyBorder="1" applyAlignment="1">
      <alignment horizontal="center" vertical="center"/>
    </xf>
    <xf numFmtId="0" fontId="60" fillId="29" borderId="6" xfId="107" applyFont="1" applyFill="1" applyBorder="1" applyAlignment="1">
      <alignment horizontal="center" vertical="center"/>
    </xf>
    <xf numFmtId="0" fontId="60" fillId="29" borderId="5" xfId="107" applyFont="1" applyFill="1" applyBorder="1" applyAlignment="1">
      <alignment horizontal="center" vertical="center"/>
    </xf>
    <xf numFmtId="0" fontId="44" fillId="29" borderId="4" xfId="107" applyFont="1" applyFill="1" applyBorder="1" applyAlignment="1">
      <alignment horizontal="center" vertical="center"/>
    </xf>
    <xf numFmtId="0" fontId="44" fillId="29" borderId="5" xfId="107" applyFont="1" applyFill="1" applyBorder="1" applyAlignment="1">
      <alignment horizontal="center" vertical="center"/>
    </xf>
    <xf numFmtId="0" fontId="44" fillId="29" borderId="6" xfId="107" applyFont="1" applyFill="1" applyBorder="1" applyAlignment="1">
      <alignment horizontal="center" vertical="center"/>
    </xf>
    <xf numFmtId="0" fontId="44" fillId="30" borderId="1" xfId="107" applyFont="1" applyFill="1" applyBorder="1" applyAlignment="1">
      <alignment horizontal="center" vertical="distributed"/>
    </xf>
    <xf numFmtId="0" fontId="44" fillId="30" borderId="4" xfId="107" applyFont="1" applyFill="1" applyBorder="1" applyAlignment="1">
      <alignment horizontal="center" vertical="distributed"/>
    </xf>
    <xf numFmtId="0" fontId="44" fillId="30" borderId="6" xfId="107" applyFont="1" applyFill="1" applyBorder="1" applyAlignment="1">
      <alignment horizontal="center" vertical="distributed"/>
    </xf>
    <xf numFmtId="0" fontId="60" fillId="29" borderId="64" xfId="107" applyFont="1" applyFill="1" applyBorder="1" applyAlignment="1">
      <alignment horizontal="center" vertical="center" wrapText="1"/>
    </xf>
    <xf numFmtId="0" fontId="60" fillId="29" borderId="7" xfId="107" applyFont="1" applyFill="1" applyBorder="1" applyAlignment="1">
      <alignment horizontal="center" vertical="center" wrapText="1"/>
    </xf>
    <xf numFmtId="0" fontId="72" fillId="29" borderId="52" xfId="107" applyFont="1" applyFill="1" applyBorder="1" applyAlignment="1">
      <alignment horizontal="center" vertical="center"/>
    </xf>
    <xf numFmtId="0" fontId="72" fillId="29" borderId="3" xfId="107" applyFont="1" applyFill="1" applyBorder="1" applyAlignment="1">
      <alignment horizontal="center" vertical="center"/>
    </xf>
    <xf numFmtId="0" fontId="60" fillId="29" borderId="52" xfId="107" applyFont="1" applyFill="1" applyBorder="1" applyAlignment="1">
      <alignment horizontal="center" vertical="center" wrapText="1"/>
    </xf>
    <xf numFmtId="0" fontId="60" fillId="29" borderId="3" xfId="107" applyFont="1" applyFill="1" applyBorder="1" applyAlignment="1">
      <alignment horizontal="center" vertical="center" wrapText="1"/>
    </xf>
    <xf numFmtId="0" fontId="46" fillId="29" borderId="4" xfId="107" applyFill="1" applyBorder="1" applyAlignment="1">
      <alignment horizontal="center" wrapText="1"/>
    </xf>
    <xf numFmtId="0" fontId="46" fillId="29" borderId="5" xfId="107" applyFill="1" applyBorder="1" applyAlignment="1">
      <alignment horizontal="center" wrapText="1"/>
    </xf>
    <xf numFmtId="0" fontId="46" fillId="29" borderId="6" xfId="107" applyFill="1" applyBorder="1" applyAlignment="1">
      <alignment horizontal="center" wrapText="1"/>
    </xf>
    <xf numFmtId="0" fontId="46" fillId="29" borderId="4" xfId="107" applyFill="1" applyBorder="1" applyAlignment="1">
      <alignment horizontal="center"/>
    </xf>
    <xf numFmtId="0" fontId="46" fillId="29" borderId="5" xfId="107" applyFill="1" applyBorder="1" applyAlignment="1">
      <alignment horizontal="center"/>
    </xf>
    <xf numFmtId="0" fontId="46" fillId="29" borderId="6" xfId="107" applyFill="1" applyBorder="1" applyAlignment="1">
      <alignment horizontal="center"/>
    </xf>
    <xf numFmtId="0" fontId="49" fillId="29" borderId="4" xfId="107" applyFont="1" applyFill="1" applyBorder="1" applyAlignment="1">
      <alignment horizontal="center" wrapText="1"/>
    </xf>
    <xf numFmtId="0" fontId="49" fillId="29" borderId="5" xfId="107" applyFont="1" applyFill="1" applyBorder="1" applyAlignment="1">
      <alignment horizontal="center" wrapText="1"/>
    </xf>
    <xf numFmtId="0" fontId="49" fillId="29" borderId="6" xfId="107" applyFont="1" applyFill="1" applyBorder="1" applyAlignment="1">
      <alignment horizontal="center" wrapText="1"/>
    </xf>
    <xf numFmtId="0" fontId="46" fillId="34" borderId="1" xfId="107" applyFill="1" applyBorder="1" applyAlignment="1">
      <alignment horizontal="center" wrapText="1"/>
    </xf>
    <xf numFmtId="0" fontId="46" fillId="34" borderId="1" xfId="107" applyFill="1" applyBorder="1" applyAlignment="1">
      <alignment horizontal="center" vertical="center"/>
    </xf>
    <xf numFmtId="0" fontId="46" fillId="34" borderId="1" xfId="107" applyFill="1" applyBorder="1" applyAlignment="1">
      <alignment horizontal="center" vertical="center" wrapText="1"/>
    </xf>
  </cellXfs>
  <cellStyles count="111">
    <cellStyle name="20% - Accent1" xfId="11"/>
    <cellStyle name="20% - Accent2" xfId="12"/>
    <cellStyle name="20% - Accent3" xfId="13"/>
    <cellStyle name="20% - Accent4" xfId="14"/>
    <cellStyle name="20% - Accent5" xfId="15"/>
    <cellStyle name="20% - Accent6" xfId="16"/>
    <cellStyle name="20% - akcent 1" xfId="17"/>
    <cellStyle name="20% - akcent 2" xfId="18"/>
    <cellStyle name="20% - akcent 3" xfId="19"/>
    <cellStyle name="20% - akcent 4" xfId="20"/>
    <cellStyle name="20% - akcent 5" xfId="21"/>
    <cellStyle name="20% - akcent 6" xfId="22"/>
    <cellStyle name="40% - Accent1" xfId="23"/>
    <cellStyle name="40% - Accent2" xfId="24"/>
    <cellStyle name="40% - Accent3" xfId="25"/>
    <cellStyle name="40% - Accent4" xfId="26"/>
    <cellStyle name="40% - Accent5" xfId="27"/>
    <cellStyle name="40% - Accent6" xfId="28"/>
    <cellStyle name="40% - akcent 1" xfId="29"/>
    <cellStyle name="40% - akcent 2" xfId="30"/>
    <cellStyle name="40% - akcent 3" xfId="31"/>
    <cellStyle name="40% - akcent 4" xfId="32"/>
    <cellStyle name="40% - akcent 5" xfId="33"/>
    <cellStyle name="40% - akcent 6" xfId="34"/>
    <cellStyle name="60% - Accent1" xfId="35"/>
    <cellStyle name="60% - Accent2" xfId="36"/>
    <cellStyle name="60% - Accent3" xfId="37"/>
    <cellStyle name="60% - Accent4" xfId="38"/>
    <cellStyle name="60% - Accent5" xfId="39"/>
    <cellStyle name="60% - Accent6" xfId="40"/>
    <cellStyle name="60% - akcent 1" xfId="41"/>
    <cellStyle name="60% - akcent 2" xfId="42"/>
    <cellStyle name="60% - akcent 3" xfId="43"/>
    <cellStyle name="60% - akcent 4" xfId="44"/>
    <cellStyle name="60% - akcent 5" xfId="45"/>
    <cellStyle name="60% - akcent 6" xfId="46"/>
    <cellStyle name="Accent1" xfId="47"/>
    <cellStyle name="Accent2" xfId="48"/>
    <cellStyle name="Accent3" xfId="49"/>
    <cellStyle name="Accent4" xfId="50"/>
    <cellStyle name="Accent5" xfId="51"/>
    <cellStyle name="Accent6" xfId="52"/>
    <cellStyle name="Akcent 1" xfId="53"/>
    <cellStyle name="Akcent 2" xfId="54"/>
    <cellStyle name="Akcent 3" xfId="55"/>
    <cellStyle name="Akcent 4" xfId="56"/>
    <cellStyle name="Akcent 5" xfId="57"/>
    <cellStyle name="Akcent 6" xfId="58"/>
    <cellStyle name="Bad" xfId="59"/>
    <cellStyle name="Calculation" xfId="60"/>
    <cellStyle name="Check Cell" xfId="61"/>
    <cellStyle name="Comma [0] 2" xfId="62"/>
    <cellStyle name="Comma [0] 3" xfId="63"/>
    <cellStyle name="Comma_Copy of Plantation cost-benfit ananlysis" xfId="9"/>
    <cellStyle name="Comma0" xfId="64"/>
    <cellStyle name="Currency0" xfId="65"/>
    <cellStyle name="Dane wejściowe" xfId="66"/>
    <cellStyle name="Dane wyjściowe" xfId="67"/>
    <cellStyle name="Date" xfId="68"/>
    <cellStyle name="Dobre" xfId="69"/>
    <cellStyle name="Dziesiętny [0] 2" xfId="70"/>
    <cellStyle name="Explanatory Text" xfId="71"/>
    <cellStyle name="Fixed" xfId="72"/>
    <cellStyle name="Good" xfId="73"/>
    <cellStyle name="Heading 1" xfId="74"/>
    <cellStyle name="Heading 2" xfId="75"/>
    <cellStyle name="Heading 3" xfId="76"/>
    <cellStyle name="Heading 4" xfId="77"/>
    <cellStyle name="Input" xfId="78"/>
    <cellStyle name="Komórka połączona" xfId="79"/>
    <cellStyle name="Komórka zaznaczona" xfId="80"/>
    <cellStyle name="Linked Cell" xfId="81"/>
    <cellStyle name="Nagłówek 1" xfId="82"/>
    <cellStyle name="Nagłówek 2" xfId="83"/>
    <cellStyle name="Nagłówek 3" xfId="84"/>
    <cellStyle name="Nagłówek 4" xfId="85"/>
    <cellStyle name="Neutral" xfId="86"/>
    <cellStyle name="Neutralne" xfId="87"/>
    <cellStyle name="Normal - Style1" xfId="88"/>
    <cellStyle name="Normal 2" xfId="89"/>
    <cellStyle name="Normal_Sheet1" xfId="90"/>
    <cellStyle name="Note" xfId="91"/>
    <cellStyle name="Obliczenia" xfId="92"/>
    <cellStyle name="Output" xfId="93"/>
    <cellStyle name="Percent 2" xfId="94"/>
    <cellStyle name="Percent 3" xfId="95"/>
    <cellStyle name="PgLen" xfId="96"/>
    <cellStyle name="Suma" xfId="97"/>
    <cellStyle name="Tekst objaśnienia" xfId="98"/>
    <cellStyle name="Tekst ostrzeżenia" xfId="99"/>
    <cellStyle name="Title" xfId="100"/>
    <cellStyle name="Total" xfId="101"/>
    <cellStyle name="Tytuł" xfId="102"/>
    <cellStyle name="Uwaga" xfId="103"/>
    <cellStyle name="Warning Text" xfId="104"/>
    <cellStyle name="Złe" xfId="105"/>
    <cellStyle name="パーセント 2" xfId="3"/>
    <cellStyle name="パーセント 2 2" xfId="10"/>
    <cellStyle name="パーセント 3" xfId="4"/>
    <cellStyle name="パーセント 4" xfId="108"/>
    <cellStyle name="桁区切り [0.00] 2" xfId="110"/>
    <cellStyle name="桁区切り 2" xfId="2"/>
    <cellStyle name="桁区切り 2 2" xfId="8"/>
    <cellStyle name="桁区切り 3" xfId="5"/>
    <cellStyle name="標準" xfId="0" builtinId="0"/>
    <cellStyle name="標準 2" xfId="1"/>
    <cellStyle name="標準 2 2" xfId="7"/>
    <cellStyle name="標準 3" xfId="6"/>
    <cellStyle name="標準 4" xfId="107"/>
    <cellStyle name="標準 5" xfId="109"/>
    <cellStyle name="良い 2" xfId="10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My%20Documents\XTieu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7348/Desktop/&#26481;&#12486;&#12451;&#12514;&#12540;&#12523;&#26989;&#21209;&#31649;&#29702;/1_&#26989;&#21209;&#31649;&#29702;/4_GCF/202004/1_Cost/Simplified_Approval_Process_-_Annex_3_TL_20043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thau"/>
      <sheetName val="1-2-4"/>
      <sheetName val="CPXL"/>
      <sheetName val="Sheet1"/>
      <sheetName val="CPTB"/>
      <sheetName val="TN"/>
      <sheetName val="TH"/>
      <sheetName val="DTCT"/>
      <sheetName val="Daysu"/>
      <sheetName val="GIA"/>
      <sheetName val="NCONG"/>
      <sheetName val="00000000"/>
      <sheetName val="XL4Popp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ed Budget Plan"/>
      <sheetName val="Detailed Budget Notes"/>
      <sheetName val="A1_UnitCost_PLUP"/>
      <sheetName val="A2_UnitCost_WMC"/>
      <sheetName val="A4_UnitCost_CF"/>
      <sheetName val="B1_UnitCost_MP_SU"/>
      <sheetName val="B1_UnitCost_MP_SP"/>
      <sheetName val="B1_UnitCost_MP_IG"/>
      <sheetName val="A3_UnitCost_Allowance"/>
      <sheetName val="B2_UnitCost_Workshop"/>
      <sheetName val="C4_UnitCost_COP"/>
      <sheetName val="D2_UnitCost_M&amp;E"/>
      <sheetName val="D1_UnitCost_equipment"/>
      <sheetName val="Consultant_fee(JICA)"/>
      <sheetName val="Instructions"/>
      <sheetName val="Title Lists"/>
      <sheetName val="Dashboar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">
          <cell r="B1" t="str">
            <v>Components</v>
          </cell>
          <cell r="D1" t="str">
            <v>Outputs</v>
          </cell>
          <cell r="F1" t="str">
            <v>Budget Categories</v>
          </cell>
          <cell r="H1" t="str">
            <v>List of Funding Source</v>
          </cell>
        </row>
        <row r="2">
          <cell r="B2" t="str">
            <v>Component 1:Enhancement of local leaders’ capacity for sustainable protection and management of natural resources to maintain and improve forest ecosystem services in the watersheds through introduction of CBNRM and CF</v>
          </cell>
          <cell r="D2" t="str">
            <v>Output 1.1 : Improved management and protection of existing forests through introduction of PLUP and community-based NRM monitoring</v>
          </cell>
          <cell r="F2" t="str">
            <v>Consultant - Individual - International</v>
          </cell>
          <cell r="H2" t="str">
            <v>GCF</v>
          </cell>
        </row>
        <row r="3">
          <cell r="B3" t="str">
            <v>Component 2: Improvement of local livelihood resilience and reduction of climate change vulnerability of local communities through introduction of climate resilient agriculture, sustainable land and forest management, and livelihood improvement through hands-on training courses</v>
          </cell>
          <cell r="D3" t="str">
            <v>Output 1.2 : Rehabilitated degraded forests and lands through reforestation and sustainable forest management with introduction of CF</v>
          </cell>
          <cell r="F3" t="str">
            <v>Consultant - Individual - Local</v>
          </cell>
          <cell r="H3" t="str">
            <v>Timor-Leste</v>
          </cell>
        </row>
        <row r="4">
          <cell r="B4" t="str">
            <v>Component 3: Development of an enabling environment for promotion of sustainable natural resource management and climate change adaptation measures</v>
          </cell>
          <cell r="D4" t="str">
            <v>Output 1.3 : Enhanced governance capacity of local leaders in the post-administratives for sustainable forest and natural resource management</v>
          </cell>
          <cell r="F4" t="str">
            <v>Equipment</v>
          </cell>
          <cell r="H4" t="str">
            <v>JICA</v>
          </cell>
        </row>
        <row r="5">
          <cell r="B5" t="str">
            <v>Component 4 :Project Management Component</v>
          </cell>
          <cell r="D5" t="str">
            <v>Output 2.1: Enhanced adaptive capacity of vulnerable communities living in hills and mountains in the 4 target watersheds through continuous hands-on training on climate resilient agriculture, agroforestry, and livelihood development</v>
          </cell>
          <cell r="F5" t="str">
            <v>Materials &amp; Goods</v>
          </cell>
          <cell r="H5" t="str">
            <v>FAO</v>
          </cell>
        </row>
        <row r="6">
          <cell r="B6" t="str">
            <v>Consulting service</v>
          </cell>
          <cell r="D6" t="str">
            <v>Output 2.2 : Enhanced capacity of MAF field officials for provision of hands-on training and coaching on relevant adaptation measures, such as climate resilient agriculture, agroforestry, and livelihood development</v>
          </cell>
          <cell r="F6" t="str">
            <v>Office Supplies</v>
          </cell>
          <cell r="H6" t="str">
            <v>GEF</v>
          </cell>
        </row>
        <row r="7">
          <cell r="B7" t="str">
            <v>Monitoring &amp; Evaluation</v>
          </cell>
          <cell r="D7" t="str">
            <v>Output 3.1 : Strengthened institutional and regulatory systems for implementation of the CBNRM and CF approaches in other watersheds</v>
          </cell>
          <cell r="F7" t="str">
            <v>Professional Services – Companies/Firm</v>
          </cell>
          <cell r="H7"/>
        </row>
        <row r="8">
          <cell r="B8"/>
          <cell r="D8" t="str">
            <v>Output 3.2: Enhanced MAF technical officials’ capacity for implementation of the CBNRM and CF approaches, particularly PLUP, CCVA, enhancement of local governance capacity, CF, and climate change adaptation measures</v>
          </cell>
          <cell r="F8" t="str">
            <v>Travel</v>
          </cell>
          <cell r="H8"/>
        </row>
        <row r="9">
          <cell r="B9"/>
          <cell r="D9"/>
          <cell r="F9" t="str">
            <v xml:space="preserve">Workshop/Training </v>
          </cell>
          <cell r="H9"/>
        </row>
        <row r="10">
          <cell r="B10"/>
          <cell r="D10"/>
          <cell r="F10" t="str">
            <v>Participatory Land Use Planning</v>
          </cell>
          <cell r="H10"/>
        </row>
        <row r="11">
          <cell r="B11"/>
          <cell r="D11"/>
          <cell r="F11" t="str">
            <v>Watershed Management Council</v>
          </cell>
          <cell r="H11"/>
        </row>
        <row r="12">
          <cell r="B12"/>
          <cell r="D12"/>
          <cell r="F12" t="str">
            <v>Micro Program</v>
          </cell>
          <cell r="H12"/>
        </row>
        <row r="13">
          <cell r="B13"/>
          <cell r="D13" t="str">
            <v>Program Management Sub-component</v>
          </cell>
          <cell r="F13" t="str">
            <v>International Consultant</v>
          </cell>
          <cell r="H13"/>
        </row>
        <row r="14">
          <cell r="B14"/>
          <cell r="D14" t="str">
            <v>Monitoring and Environment</v>
          </cell>
          <cell r="F14" t="str">
            <v>Monitoring &amp; Evaluation</v>
          </cell>
          <cell r="H14"/>
        </row>
        <row r="15">
          <cell r="B15"/>
          <cell r="D15" t="str">
            <v>PMC</v>
          </cell>
          <cell r="F15" t="str">
            <v>Project Management Cost</v>
          </cell>
          <cell r="H15"/>
        </row>
        <row r="16">
          <cell r="B16"/>
          <cell r="D16"/>
          <cell r="F16" t="str">
            <v xml:space="preserve">Staff time contribution to activity </v>
          </cell>
          <cell r="H16"/>
        </row>
        <row r="17">
          <cell r="B17"/>
          <cell r="D17"/>
          <cell r="F17" t="str">
            <v>Maintenance Cost</v>
          </cell>
          <cell r="H17"/>
        </row>
        <row r="18">
          <cell r="B18"/>
          <cell r="D18"/>
          <cell r="F18" t="str">
            <v>Management Cost</v>
          </cell>
          <cell r="H18"/>
        </row>
        <row r="19">
          <cell r="B19"/>
          <cell r="D19"/>
          <cell r="F19"/>
          <cell r="H19"/>
        </row>
        <row r="20">
          <cell r="B20"/>
          <cell r="D20"/>
          <cell r="F20"/>
          <cell r="H20"/>
        </row>
        <row r="21">
          <cell r="B21"/>
          <cell r="D21"/>
          <cell r="F21"/>
          <cell r="H21"/>
        </row>
        <row r="22">
          <cell r="B22"/>
          <cell r="D22"/>
          <cell r="F22"/>
          <cell r="H22"/>
        </row>
        <row r="23">
          <cell r="B23"/>
          <cell r="D23"/>
          <cell r="F23"/>
          <cell r="H23"/>
        </row>
        <row r="24">
          <cell r="B24"/>
          <cell r="D24"/>
          <cell r="F24"/>
          <cell r="H24"/>
        </row>
        <row r="25">
          <cell r="B25"/>
          <cell r="D25"/>
          <cell r="F25"/>
          <cell r="H25"/>
        </row>
        <row r="26">
          <cell r="B26"/>
          <cell r="D26"/>
          <cell r="F26"/>
          <cell r="H26"/>
        </row>
        <row r="27">
          <cell r="B27"/>
          <cell r="D27"/>
          <cell r="F27"/>
          <cell r="H27"/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38"/>
  <sheetViews>
    <sheetView tabSelected="1" view="pageBreakPreview" topLeftCell="A76" zoomScale="60" zoomScaleNormal="70" workbookViewId="0">
      <selection activeCell="D94" sqref="D94"/>
    </sheetView>
  </sheetViews>
  <sheetFormatPr defaultColWidth="8.75" defaultRowHeight="13.5"/>
  <cols>
    <col min="1" max="1" width="8.75" style="2"/>
    <col min="2" max="6" width="10.125" style="2" customWidth="1"/>
    <col min="7" max="7" width="10.25" style="2" customWidth="1"/>
    <col min="8" max="12" width="10.875" style="2" customWidth="1"/>
    <col min="13" max="17" width="10.125" style="2" customWidth="1"/>
    <col min="18" max="18" width="8.75" style="2" customWidth="1"/>
    <col min="19" max="19" width="8.875" style="2" customWidth="1"/>
    <col min="20" max="20" width="11.125" style="2" customWidth="1"/>
    <col min="21" max="21" width="10.625" style="2" customWidth="1"/>
    <col min="22" max="22" width="9.75" style="2" customWidth="1"/>
    <col min="23" max="25" width="8.75" style="2"/>
    <col min="26" max="26" width="11.5" style="2" customWidth="1"/>
    <col min="27" max="27" width="8.75" style="2"/>
    <col min="28" max="28" width="11" style="2" customWidth="1"/>
    <col min="29" max="29" width="8.75" style="2"/>
    <col min="30" max="30" width="8.875" style="2" bestFit="1" customWidth="1"/>
    <col min="31" max="31" width="10.125" style="2" bestFit="1" customWidth="1"/>
    <col min="32" max="32" width="13.25" style="2" customWidth="1"/>
    <col min="33" max="16384" width="8.75" style="2"/>
  </cols>
  <sheetData>
    <row r="1" spans="1:30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</row>
    <row r="2" spans="1:30" ht="19.5" thickBot="1">
      <c r="A2" s="36"/>
      <c r="B2" s="106" t="s">
        <v>59</v>
      </c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36"/>
    </row>
    <row r="3" spans="1:30" ht="14.25" thickBot="1">
      <c r="A3" s="36"/>
      <c r="B3" s="181" t="s">
        <v>0</v>
      </c>
      <c r="C3" s="178" t="s">
        <v>43</v>
      </c>
      <c r="D3" s="179"/>
      <c r="E3" s="179"/>
      <c r="F3" s="179"/>
      <c r="G3" s="180"/>
      <c r="H3" s="178" t="s">
        <v>49</v>
      </c>
      <c r="I3" s="179"/>
      <c r="J3" s="179"/>
      <c r="K3" s="179"/>
      <c r="L3" s="180"/>
      <c r="M3" s="178" t="s">
        <v>51</v>
      </c>
      <c r="N3" s="179"/>
      <c r="O3" s="179"/>
      <c r="P3" s="179"/>
      <c r="Q3" s="180"/>
      <c r="R3" s="36"/>
    </row>
    <row r="4" spans="1:30" ht="14.25" thickBot="1">
      <c r="A4" s="36"/>
      <c r="B4" s="182"/>
      <c r="C4" s="108" t="s">
        <v>1</v>
      </c>
      <c r="D4" s="109" t="s">
        <v>2</v>
      </c>
      <c r="E4" s="109" t="s">
        <v>3</v>
      </c>
      <c r="F4" s="109" t="s">
        <v>4</v>
      </c>
      <c r="G4" s="110" t="s">
        <v>7</v>
      </c>
      <c r="H4" s="108" t="s">
        <v>1</v>
      </c>
      <c r="I4" s="109" t="s">
        <v>2</v>
      </c>
      <c r="J4" s="109" t="s">
        <v>3</v>
      </c>
      <c r="K4" s="109" t="s">
        <v>4</v>
      </c>
      <c r="L4" s="110" t="s">
        <v>7</v>
      </c>
      <c r="M4" s="108" t="s">
        <v>1</v>
      </c>
      <c r="N4" s="109" t="s">
        <v>2</v>
      </c>
      <c r="O4" s="109" t="s">
        <v>3</v>
      </c>
      <c r="P4" s="109" t="s">
        <v>4</v>
      </c>
      <c r="Q4" s="110" t="s">
        <v>7</v>
      </c>
      <c r="R4" s="36"/>
    </row>
    <row r="5" spans="1:30">
      <c r="A5" s="36"/>
      <c r="B5" s="59">
        <v>2021</v>
      </c>
      <c r="C5" s="83">
        <f>'Calculation sheet'!M7</f>
        <v>5</v>
      </c>
      <c r="D5" s="84">
        <f>'Calculation sheet'!N7</f>
        <v>4</v>
      </c>
      <c r="E5" s="84">
        <f>'Calculation sheet'!O7</f>
        <v>1</v>
      </c>
      <c r="F5" s="84">
        <f>'Calculation sheet'!P7</f>
        <v>3</v>
      </c>
      <c r="G5" s="85">
        <f>'Calculation sheet'!Q7</f>
        <v>13</v>
      </c>
      <c r="H5" s="86">
        <f>ROUND('Calculation sheet'!H7/'Calculation sheet'!$AA$19,4)</f>
        <v>0.13700000000000001</v>
      </c>
      <c r="I5" s="87">
        <f>ROUND('Calculation sheet'!I7/'Calculation sheet'!$AA$20,4)</f>
        <v>0.17460000000000001</v>
      </c>
      <c r="J5" s="87">
        <f>ROUND('Calculation sheet'!J7/'Calculation sheet'!$AA$21,4)</f>
        <v>8.7999999999999995E-2</v>
      </c>
      <c r="K5" s="87">
        <f>ROUND('Calculation sheet'!K7/'Calculation sheet'!$AA$22,4)</f>
        <v>0.11559999999999999</v>
      </c>
      <c r="L5" s="88">
        <f>ROUND('Calculation sheet'!L7/'Calculation sheet'!$AA$23,4)</f>
        <v>0.12809999999999999</v>
      </c>
      <c r="M5" s="86">
        <f>'Calculation sheet'!C7</f>
        <v>0</v>
      </c>
      <c r="N5" s="87">
        <f>'Calculation sheet'!D7</f>
        <v>0</v>
      </c>
      <c r="O5" s="87">
        <f>'Calculation sheet'!E7</f>
        <v>0</v>
      </c>
      <c r="P5" s="87">
        <f>'Calculation sheet'!F7</f>
        <v>0</v>
      </c>
      <c r="Q5" s="88">
        <f>'Calculation sheet'!G7</f>
        <v>0</v>
      </c>
      <c r="R5" s="36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</row>
    <row r="6" spans="1:30">
      <c r="A6" s="36"/>
      <c r="B6" s="60">
        <v>2022</v>
      </c>
      <c r="C6" s="89">
        <f>'Calculation sheet'!M8</f>
        <v>8</v>
      </c>
      <c r="D6" s="90">
        <f>'Calculation sheet'!N8</f>
        <v>4</v>
      </c>
      <c r="E6" s="90">
        <f>'Calculation sheet'!O8</f>
        <v>3</v>
      </c>
      <c r="F6" s="90">
        <f>'Calculation sheet'!P8</f>
        <v>5</v>
      </c>
      <c r="G6" s="91">
        <f>'Calculation sheet'!Q8</f>
        <v>20</v>
      </c>
      <c r="H6" s="92">
        <f>ROUND('Calculation sheet'!H8/'Calculation sheet'!$AA$19,4)</f>
        <v>0.35630000000000001</v>
      </c>
      <c r="I6" s="93">
        <f>ROUND('Calculation sheet'!I8/'Calculation sheet'!$AA$20,4)</f>
        <v>0.34910000000000002</v>
      </c>
      <c r="J6" s="93">
        <f>ROUND('Calculation sheet'!J8/'Calculation sheet'!$AA$21,4)</f>
        <v>0.35189999999999999</v>
      </c>
      <c r="K6" s="93">
        <f>ROUND('Calculation sheet'!K8/'Calculation sheet'!$AA$22,4)</f>
        <v>0.30819999999999997</v>
      </c>
      <c r="L6" s="94">
        <f>ROUND('Calculation sheet'!L8/'Calculation sheet'!$AA$23,4)</f>
        <v>0.33979999999999999</v>
      </c>
      <c r="M6" s="92">
        <f>'Calculation sheet'!C8</f>
        <v>2.7400000000000001E-2</v>
      </c>
      <c r="N6" s="93">
        <f>'Calculation sheet'!D8</f>
        <v>3.49E-2</v>
      </c>
      <c r="O6" s="93">
        <f>'Calculation sheet'!E8</f>
        <v>1.7600000000000001E-2</v>
      </c>
      <c r="P6" s="93">
        <f>'Calculation sheet'!F8</f>
        <v>2.3099999999999999E-2</v>
      </c>
      <c r="Q6" s="94">
        <f>'Calculation sheet'!G8</f>
        <v>2.5600000000000001E-2</v>
      </c>
      <c r="R6" s="36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</row>
    <row r="7" spans="1:30">
      <c r="A7" s="36"/>
      <c r="B7" s="60">
        <v>2023</v>
      </c>
      <c r="C7" s="89">
        <f>'Calculation sheet'!M9</f>
        <v>9</v>
      </c>
      <c r="D7" s="90">
        <f>'Calculation sheet'!N9</f>
        <v>3</v>
      </c>
      <c r="E7" s="90">
        <f>'Calculation sheet'!O9</f>
        <v>3</v>
      </c>
      <c r="F7" s="90">
        <f>'Calculation sheet'!P9</f>
        <v>6</v>
      </c>
      <c r="G7" s="91">
        <f>'Calculation sheet'!Q9</f>
        <v>21</v>
      </c>
      <c r="H7" s="92">
        <f>ROUND('Calculation sheet'!H9/'Calculation sheet'!$AA$19,4)</f>
        <v>0.60299999999999998</v>
      </c>
      <c r="I7" s="93">
        <f>ROUND('Calculation sheet'!I9/'Calculation sheet'!$AA$20,4)</f>
        <v>0.48</v>
      </c>
      <c r="J7" s="93">
        <f>ROUND('Calculation sheet'!J9/'Calculation sheet'!$AA$21,4)</f>
        <v>0.6159</v>
      </c>
      <c r="K7" s="93">
        <f>ROUND('Calculation sheet'!K9/'Calculation sheet'!$AA$22,4)</f>
        <v>0.53939999999999999</v>
      </c>
      <c r="L7" s="94">
        <f>ROUND('Calculation sheet'!L9/'Calculation sheet'!$AA$23,4)</f>
        <v>0.56940000000000002</v>
      </c>
      <c r="M7" s="92">
        <f>'Calculation sheet'!C9</f>
        <v>9.8699999999999996E-2</v>
      </c>
      <c r="N7" s="93">
        <f>'Calculation sheet'!D9</f>
        <v>0.1047</v>
      </c>
      <c r="O7" s="93">
        <f>'Calculation sheet'!E9</f>
        <v>8.7999999999999995E-2</v>
      </c>
      <c r="P7" s="93">
        <f>'Calculation sheet'!F9</f>
        <v>8.48E-2</v>
      </c>
      <c r="Q7" s="94">
        <f>'Calculation sheet'!G9</f>
        <v>9.3600000000000003E-2</v>
      </c>
      <c r="R7" s="36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</row>
    <row r="8" spans="1:30">
      <c r="A8" s="36"/>
      <c r="B8" s="60">
        <v>2024</v>
      </c>
      <c r="C8" s="89">
        <f>'Calculation sheet'!M10</f>
        <v>8</v>
      </c>
      <c r="D8" s="90">
        <f>'Calculation sheet'!N10</f>
        <v>3</v>
      </c>
      <c r="E8" s="90">
        <f>'Calculation sheet'!O10</f>
        <v>3</v>
      </c>
      <c r="F8" s="90">
        <f>'Calculation sheet'!P10</f>
        <v>6</v>
      </c>
      <c r="G8" s="91">
        <f>'Calculation sheet'!Q10</f>
        <v>20</v>
      </c>
      <c r="H8" s="92">
        <f>ROUND('Calculation sheet'!H10/'Calculation sheet'!$AA$19,4)</f>
        <v>0.82230000000000003</v>
      </c>
      <c r="I8" s="93">
        <f>ROUND('Calculation sheet'!I10/'Calculation sheet'!$AA$20,4)</f>
        <v>0.61099999999999999</v>
      </c>
      <c r="J8" s="93">
        <f>ROUND('Calculation sheet'!J10/'Calculation sheet'!$AA$21,4)</f>
        <v>0.87990000000000002</v>
      </c>
      <c r="K8" s="93">
        <f>ROUND('Calculation sheet'!K10/'Calculation sheet'!$AA$22,4)</f>
        <v>0.77059999999999995</v>
      </c>
      <c r="L8" s="94">
        <f>ROUND('Calculation sheet'!L10/'Calculation sheet'!$AA$23,4)</f>
        <v>0.78749999999999998</v>
      </c>
      <c r="M8" s="92">
        <f>'Calculation sheet'!C10</f>
        <v>0.21929999999999999</v>
      </c>
      <c r="N8" s="93">
        <f>'Calculation sheet'!D10</f>
        <v>0.20069999999999999</v>
      </c>
      <c r="O8" s="93">
        <f>'Calculation sheet'!E10</f>
        <v>0.2112</v>
      </c>
      <c r="P8" s="93">
        <f>'Calculation sheet'!F10</f>
        <v>0.19259999999999999</v>
      </c>
      <c r="Q8" s="94">
        <f>'Calculation sheet'!G10</f>
        <v>0.20749999999999999</v>
      </c>
      <c r="R8" s="36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</row>
    <row r="9" spans="1:30">
      <c r="A9" s="36"/>
      <c r="B9" s="60">
        <v>2025</v>
      </c>
      <c r="C9" s="89">
        <f>'Calculation sheet'!M11</f>
        <v>0</v>
      </c>
      <c r="D9" s="90">
        <f>'Calculation sheet'!N11</f>
        <v>0</v>
      </c>
      <c r="E9" s="90">
        <f>'Calculation sheet'!O11</f>
        <v>0</v>
      </c>
      <c r="F9" s="90">
        <f>'Calculation sheet'!P11</f>
        <v>0</v>
      </c>
      <c r="G9" s="91">
        <f>'Calculation sheet'!Q11</f>
        <v>0</v>
      </c>
      <c r="H9" s="92">
        <f>ROUND('Calculation sheet'!H11/'Calculation sheet'!$AA$19,4)</f>
        <v>0.82230000000000003</v>
      </c>
      <c r="I9" s="93">
        <f>ROUND('Calculation sheet'!I11/'Calculation sheet'!$AA$20,4)</f>
        <v>0.61099999999999999</v>
      </c>
      <c r="J9" s="93">
        <f>ROUND('Calculation sheet'!J11/'Calculation sheet'!$AA$21,4)</f>
        <v>0.87990000000000002</v>
      </c>
      <c r="K9" s="93">
        <f>ROUND('Calculation sheet'!K11/'Calculation sheet'!$AA$22,4)</f>
        <v>0.77059999999999995</v>
      </c>
      <c r="L9" s="94">
        <f>ROUND('Calculation sheet'!L11/'Calculation sheet'!$AA$23,4)</f>
        <v>0.78749999999999998</v>
      </c>
      <c r="M9" s="92">
        <f>'Calculation sheet'!C11</f>
        <v>0.38369999999999999</v>
      </c>
      <c r="N9" s="93">
        <f>'Calculation sheet'!D11</f>
        <v>0.32290000000000002</v>
      </c>
      <c r="O9" s="93">
        <f>'Calculation sheet'!E11</f>
        <v>0.3871</v>
      </c>
      <c r="P9" s="93">
        <f>'Calculation sheet'!F11</f>
        <v>0.3468</v>
      </c>
      <c r="Q9" s="94">
        <f>'Calculation sheet'!G11</f>
        <v>0.36499999999999999</v>
      </c>
      <c r="R9" s="36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</row>
    <row r="10" spans="1:30">
      <c r="A10" s="36"/>
      <c r="B10" s="60">
        <v>2026</v>
      </c>
      <c r="C10" s="89">
        <f>'Calculation sheet'!M12</f>
        <v>0</v>
      </c>
      <c r="D10" s="90">
        <f>'Calculation sheet'!N12</f>
        <v>0</v>
      </c>
      <c r="E10" s="90">
        <f>'Calculation sheet'!O12</f>
        <v>0</v>
      </c>
      <c r="F10" s="90">
        <f>'Calculation sheet'!P12</f>
        <v>0</v>
      </c>
      <c r="G10" s="91">
        <f>'Calculation sheet'!Q12</f>
        <v>0</v>
      </c>
      <c r="H10" s="92">
        <f>ROUND('Calculation sheet'!H12/'Calculation sheet'!$AA$19,4)</f>
        <v>0.82230000000000003</v>
      </c>
      <c r="I10" s="93">
        <f>ROUND('Calculation sheet'!I12/'Calculation sheet'!$AA$20,4)</f>
        <v>0.61099999999999999</v>
      </c>
      <c r="J10" s="93">
        <f>ROUND('Calculation sheet'!J12/'Calculation sheet'!$AA$21,4)</f>
        <v>0.87990000000000002</v>
      </c>
      <c r="K10" s="93">
        <f>ROUND('Calculation sheet'!K12/'Calculation sheet'!$AA$22,4)</f>
        <v>0.77059999999999995</v>
      </c>
      <c r="L10" s="94">
        <f>ROUND('Calculation sheet'!L12/'Calculation sheet'!$AA$23,4)</f>
        <v>0.78749999999999998</v>
      </c>
      <c r="M10" s="92">
        <f>'Calculation sheet'!C12</f>
        <v>0.54820000000000002</v>
      </c>
      <c r="N10" s="93">
        <f>'Calculation sheet'!D12</f>
        <v>0.4451</v>
      </c>
      <c r="O10" s="93">
        <f>'Calculation sheet'!E12</f>
        <v>0.56310000000000004</v>
      </c>
      <c r="P10" s="93">
        <f>'Calculation sheet'!F12</f>
        <v>0.50090000000000001</v>
      </c>
      <c r="Q10" s="94">
        <f>'Calculation sheet'!G12</f>
        <v>0.52249999999999996</v>
      </c>
      <c r="R10" s="36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</row>
    <row r="11" spans="1:30">
      <c r="A11" s="36"/>
      <c r="B11" s="60">
        <v>2027</v>
      </c>
      <c r="C11" s="89">
        <f>'Calculation sheet'!M13</f>
        <v>0</v>
      </c>
      <c r="D11" s="90">
        <f>'Calculation sheet'!N13</f>
        <v>0</v>
      </c>
      <c r="E11" s="90">
        <f>'Calculation sheet'!O13</f>
        <v>0</v>
      </c>
      <c r="F11" s="90">
        <f>'Calculation sheet'!P13</f>
        <v>0</v>
      </c>
      <c r="G11" s="91">
        <f>'Calculation sheet'!Q13</f>
        <v>0</v>
      </c>
      <c r="H11" s="92">
        <f>ROUND('Calculation sheet'!H13/'Calculation sheet'!$AA$19,4)</f>
        <v>0.82230000000000003</v>
      </c>
      <c r="I11" s="93">
        <f>ROUND('Calculation sheet'!I13/'Calculation sheet'!$AA$20,4)</f>
        <v>0.61099999999999999</v>
      </c>
      <c r="J11" s="93">
        <f>ROUND('Calculation sheet'!J13/'Calculation sheet'!$AA$21,4)</f>
        <v>0.87990000000000002</v>
      </c>
      <c r="K11" s="93">
        <f>ROUND('Calculation sheet'!K13/'Calculation sheet'!$AA$22,4)</f>
        <v>0.77059999999999995</v>
      </c>
      <c r="L11" s="94">
        <f>ROUND('Calculation sheet'!L13/'Calculation sheet'!$AA$23,4)</f>
        <v>0.78749999999999998</v>
      </c>
      <c r="M11" s="92">
        <f>'Calculation sheet'!C13</f>
        <v>0.68520000000000003</v>
      </c>
      <c r="N11" s="93">
        <f>'Calculation sheet'!D13</f>
        <v>0.53239999999999998</v>
      </c>
      <c r="O11" s="93">
        <f>'Calculation sheet'!E13</f>
        <v>0.72150000000000003</v>
      </c>
      <c r="P11" s="93">
        <f>'Calculation sheet'!F13</f>
        <v>0.63190000000000002</v>
      </c>
      <c r="Q11" s="94">
        <f>'Calculation sheet'!G13</f>
        <v>0.65429999999999999</v>
      </c>
      <c r="R11" s="36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</row>
    <row r="12" spans="1:30">
      <c r="A12" s="36"/>
      <c r="B12" s="60">
        <v>2028</v>
      </c>
      <c r="C12" s="89">
        <f>'Calculation sheet'!M14</f>
        <v>0</v>
      </c>
      <c r="D12" s="90">
        <f>'Calculation sheet'!N14</f>
        <v>0</v>
      </c>
      <c r="E12" s="90">
        <f>'Calculation sheet'!O14</f>
        <v>0</v>
      </c>
      <c r="F12" s="90">
        <f>'Calculation sheet'!P14</f>
        <v>0</v>
      </c>
      <c r="G12" s="91">
        <f>'Calculation sheet'!Q14</f>
        <v>0</v>
      </c>
      <c r="H12" s="92">
        <f>ROUND('Calculation sheet'!H14/'Calculation sheet'!$AA$19,4)</f>
        <v>0.82230000000000003</v>
      </c>
      <c r="I12" s="93">
        <f>ROUND('Calculation sheet'!I14/'Calculation sheet'!$AA$20,4)</f>
        <v>0.61099999999999999</v>
      </c>
      <c r="J12" s="93">
        <f>ROUND('Calculation sheet'!J14/'Calculation sheet'!$AA$21,4)</f>
        <v>0.87990000000000002</v>
      </c>
      <c r="K12" s="93">
        <f>ROUND('Calculation sheet'!K14/'Calculation sheet'!$AA$22,4)</f>
        <v>0.77059999999999995</v>
      </c>
      <c r="L12" s="94">
        <f>ROUND('Calculation sheet'!L14/'Calculation sheet'!$AA$23,4)</f>
        <v>0.78749999999999998</v>
      </c>
      <c r="M12" s="92">
        <f>'Calculation sheet'!C14</f>
        <v>0.77839999999999998</v>
      </c>
      <c r="N12" s="93">
        <f>'Calculation sheet'!D14</f>
        <v>0.58479999999999999</v>
      </c>
      <c r="O12" s="93">
        <f>'Calculation sheet'!E14</f>
        <v>0.82709999999999995</v>
      </c>
      <c r="P12" s="93">
        <f>'Calculation sheet'!F14</f>
        <v>0.72430000000000005</v>
      </c>
      <c r="Q12" s="94">
        <f>'Calculation sheet'!G14</f>
        <v>0.74380000000000002</v>
      </c>
      <c r="R12" s="36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</row>
    <row r="13" spans="1:30">
      <c r="A13" s="36"/>
      <c r="B13" s="60">
        <v>2029</v>
      </c>
      <c r="C13" s="89">
        <f>'Calculation sheet'!M15</f>
        <v>0</v>
      </c>
      <c r="D13" s="90">
        <f>'Calculation sheet'!N15</f>
        <v>0</v>
      </c>
      <c r="E13" s="90">
        <f>'Calculation sheet'!O15</f>
        <v>0</v>
      </c>
      <c r="F13" s="90">
        <f>'Calculation sheet'!P15</f>
        <v>0</v>
      </c>
      <c r="G13" s="91">
        <f>'Calculation sheet'!Q15</f>
        <v>0</v>
      </c>
      <c r="H13" s="92">
        <f>ROUND('Calculation sheet'!H15/'Calculation sheet'!$AA$19,4)</f>
        <v>0.82230000000000003</v>
      </c>
      <c r="I13" s="93">
        <f>ROUND('Calculation sheet'!I15/'Calculation sheet'!$AA$20,4)</f>
        <v>0.61099999999999999</v>
      </c>
      <c r="J13" s="93">
        <f>ROUND('Calculation sheet'!J15/'Calculation sheet'!$AA$21,4)</f>
        <v>0.87990000000000002</v>
      </c>
      <c r="K13" s="93">
        <f>ROUND('Calculation sheet'!K15/'Calculation sheet'!$AA$22,4)</f>
        <v>0.77059999999999995</v>
      </c>
      <c r="L13" s="94">
        <f>ROUND('Calculation sheet'!L15/'Calculation sheet'!$AA$23,4)</f>
        <v>0.78749999999999998</v>
      </c>
      <c r="M13" s="92">
        <f>'Calculation sheet'!C15</f>
        <v>0.82230000000000003</v>
      </c>
      <c r="N13" s="93">
        <f>'Calculation sheet'!D15</f>
        <v>0.61099999999999999</v>
      </c>
      <c r="O13" s="93">
        <f>'Calculation sheet'!E15</f>
        <v>0.87990000000000002</v>
      </c>
      <c r="P13" s="93">
        <f>'Calculation sheet'!F15</f>
        <v>0.77059999999999995</v>
      </c>
      <c r="Q13" s="94">
        <f>'Calculation sheet'!G15</f>
        <v>0.78749999999999998</v>
      </c>
      <c r="R13" s="36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</row>
    <row r="14" spans="1:30">
      <c r="A14" s="36"/>
      <c r="B14" s="60">
        <v>2030</v>
      </c>
      <c r="C14" s="89">
        <f>'Calculation sheet'!M16</f>
        <v>0</v>
      </c>
      <c r="D14" s="90">
        <f>'Calculation sheet'!N16</f>
        <v>0</v>
      </c>
      <c r="E14" s="90">
        <f>'Calculation sheet'!O16</f>
        <v>0</v>
      </c>
      <c r="F14" s="90">
        <f>'Calculation sheet'!P16</f>
        <v>0</v>
      </c>
      <c r="G14" s="91">
        <f>'Calculation sheet'!Q16</f>
        <v>0</v>
      </c>
      <c r="H14" s="92">
        <f>ROUND('Calculation sheet'!H16/'Calculation sheet'!$AA$19,4)</f>
        <v>0.82230000000000003</v>
      </c>
      <c r="I14" s="93">
        <f>ROUND('Calculation sheet'!I16/'Calculation sheet'!$AA$20,4)</f>
        <v>0.61099999999999999</v>
      </c>
      <c r="J14" s="93">
        <f>ROUND('Calculation sheet'!J16/'Calculation sheet'!$AA$21,4)</f>
        <v>0.87990000000000002</v>
      </c>
      <c r="K14" s="93">
        <f>ROUND('Calculation sheet'!K16/'Calculation sheet'!$AA$22,4)</f>
        <v>0.77059999999999995</v>
      </c>
      <c r="L14" s="94">
        <f>ROUND('Calculation sheet'!L16/'Calculation sheet'!$AA$23,4)</f>
        <v>0.78749999999999998</v>
      </c>
      <c r="M14" s="92">
        <f>'Calculation sheet'!C16</f>
        <v>0.82230000000000003</v>
      </c>
      <c r="N14" s="93">
        <f>'Calculation sheet'!D16</f>
        <v>0.61099999999999999</v>
      </c>
      <c r="O14" s="93">
        <f>'Calculation sheet'!E16</f>
        <v>0.87990000000000002</v>
      </c>
      <c r="P14" s="93">
        <f>'Calculation sheet'!F16</f>
        <v>0.77059999999999995</v>
      </c>
      <c r="Q14" s="94">
        <f>'Calculation sheet'!G16</f>
        <v>0.78749999999999998</v>
      </c>
      <c r="R14" s="36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</row>
    <row r="15" spans="1:30">
      <c r="A15" s="36"/>
      <c r="B15" s="60">
        <v>2031</v>
      </c>
      <c r="C15" s="89">
        <f>'Calculation sheet'!M17</f>
        <v>0</v>
      </c>
      <c r="D15" s="90">
        <f>'Calculation sheet'!N17</f>
        <v>0</v>
      </c>
      <c r="E15" s="90">
        <f>'Calculation sheet'!O17</f>
        <v>0</v>
      </c>
      <c r="F15" s="90">
        <f>'Calculation sheet'!P17</f>
        <v>0</v>
      </c>
      <c r="G15" s="91">
        <f>'Calculation sheet'!Q17</f>
        <v>0</v>
      </c>
      <c r="H15" s="92">
        <f>ROUND('Calculation sheet'!H17/'Calculation sheet'!$AA$19,4)</f>
        <v>0.82230000000000003</v>
      </c>
      <c r="I15" s="93">
        <f>ROUND('Calculation sheet'!I17/'Calculation sheet'!$AA$20,4)</f>
        <v>0.61099999999999999</v>
      </c>
      <c r="J15" s="93">
        <f>ROUND('Calculation sheet'!J17/'Calculation sheet'!$AA$21,4)</f>
        <v>0.87990000000000002</v>
      </c>
      <c r="K15" s="93">
        <f>ROUND('Calculation sheet'!K17/'Calculation sheet'!$AA$22,4)</f>
        <v>0.77059999999999995</v>
      </c>
      <c r="L15" s="94">
        <f>ROUND('Calculation sheet'!L17/'Calculation sheet'!$AA$23,4)</f>
        <v>0.78749999999999998</v>
      </c>
      <c r="M15" s="92">
        <f>'Calculation sheet'!C17</f>
        <v>0.82230000000000003</v>
      </c>
      <c r="N15" s="93">
        <f>'Calculation sheet'!D17</f>
        <v>0.61099999999999999</v>
      </c>
      <c r="O15" s="93">
        <f>'Calculation sheet'!E17</f>
        <v>0.87990000000000002</v>
      </c>
      <c r="P15" s="93">
        <f>'Calculation sheet'!F17</f>
        <v>0.77059999999999995</v>
      </c>
      <c r="Q15" s="94">
        <f>'Calculation sheet'!G17</f>
        <v>0.78749999999999998</v>
      </c>
      <c r="R15" s="36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</row>
    <row r="16" spans="1:30">
      <c r="A16" s="36"/>
      <c r="B16" s="60">
        <v>2032</v>
      </c>
      <c r="C16" s="89">
        <f>'Calculation sheet'!M18</f>
        <v>0</v>
      </c>
      <c r="D16" s="90">
        <f>'Calculation sheet'!N18</f>
        <v>0</v>
      </c>
      <c r="E16" s="90">
        <f>'Calculation sheet'!O18</f>
        <v>0</v>
      </c>
      <c r="F16" s="90">
        <f>'Calculation sheet'!P18</f>
        <v>0</v>
      </c>
      <c r="G16" s="91">
        <f>'Calculation sheet'!Q18</f>
        <v>0</v>
      </c>
      <c r="H16" s="92">
        <f>ROUND('Calculation sheet'!H18/'Calculation sheet'!$AA$19,4)</f>
        <v>0.82230000000000003</v>
      </c>
      <c r="I16" s="93">
        <f>ROUND('Calculation sheet'!I18/'Calculation sheet'!$AA$20,4)</f>
        <v>0.61099999999999999</v>
      </c>
      <c r="J16" s="93">
        <f>ROUND('Calculation sheet'!J18/'Calculation sheet'!$AA$21,4)</f>
        <v>0.87990000000000002</v>
      </c>
      <c r="K16" s="93">
        <f>ROUND('Calculation sheet'!K18/'Calculation sheet'!$AA$22,4)</f>
        <v>0.77059999999999995</v>
      </c>
      <c r="L16" s="94">
        <f>ROUND('Calculation sheet'!L18/'Calculation sheet'!$AA$23,4)</f>
        <v>0.78749999999999998</v>
      </c>
      <c r="M16" s="92">
        <f>'Calculation sheet'!C18</f>
        <v>0.82230000000000003</v>
      </c>
      <c r="N16" s="93">
        <f>'Calculation sheet'!D18</f>
        <v>0.61099999999999999</v>
      </c>
      <c r="O16" s="93">
        <f>'Calculation sheet'!E18</f>
        <v>0.87990000000000002</v>
      </c>
      <c r="P16" s="93">
        <f>'Calculation sheet'!F18</f>
        <v>0.77059999999999995</v>
      </c>
      <c r="Q16" s="94">
        <f>'Calculation sheet'!G18</f>
        <v>0.78749999999999998</v>
      </c>
      <c r="R16" s="36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</row>
    <row r="17" spans="1:30">
      <c r="A17" s="36"/>
      <c r="B17" s="60">
        <v>2033</v>
      </c>
      <c r="C17" s="89">
        <f>'Calculation sheet'!M19</f>
        <v>0</v>
      </c>
      <c r="D17" s="90">
        <f>'Calculation sheet'!N19</f>
        <v>0</v>
      </c>
      <c r="E17" s="90">
        <f>'Calculation sheet'!O19</f>
        <v>0</v>
      </c>
      <c r="F17" s="90">
        <f>'Calculation sheet'!P19</f>
        <v>0</v>
      </c>
      <c r="G17" s="91">
        <f>'Calculation sheet'!Q19</f>
        <v>0</v>
      </c>
      <c r="H17" s="92">
        <f>ROUND('Calculation sheet'!H19/'Calculation sheet'!$AA$19,4)</f>
        <v>0.82230000000000003</v>
      </c>
      <c r="I17" s="93">
        <f>ROUND('Calculation sheet'!I19/'Calculation sheet'!$AA$20,4)</f>
        <v>0.61099999999999999</v>
      </c>
      <c r="J17" s="93">
        <f>ROUND('Calculation sheet'!J19/'Calculation sheet'!$AA$21,4)</f>
        <v>0.87990000000000002</v>
      </c>
      <c r="K17" s="93">
        <f>ROUND('Calculation sheet'!K19/'Calculation sheet'!$AA$22,4)</f>
        <v>0.77059999999999995</v>
      </c>
      <c r="L17" s="94">
        <f>ROUND('Calculation sheet'!L19/'Calculation sheet'!$AA$23,4)</f>
        <v>0.78749999999999998</v>
      </c>
      <c r="M17" s="92">
        <f>'Calculation sheet'!C19</f>
        <v>0.82230000000000003</v>
      </c>
      <c r="N17" s="93">
        <f>'Calculation sheet'!D19</f>
        <v>0.61099999999999999</v>
      </c>
      <c r="O17" s="93">
        <f>'Calculation sheet'!E19</f>
        <v>0.87990000000000002</v>
      </c>
      <c r="P17" s="93">
        <f>'Calculation sheet'!F19</f>
        <v>0.77059999999999995</v>
      </c>
      <c r="Q17" s="94">
        <f>'Calculation sheet'!G19</f>
        <v>0.78749999999999998</v>
      </c>
      <c r="R17" s="36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</row>
    <row r="18" spans="1:30">
      <c r="A18" s="36"/>
      <c r="B18" s="60">
        <v>2034</v>
      </c>
      <c r="C18" s="89">
        <f>'Calculation sheet'!M20</f>
        <v>0</v>
      </c>
      <c r="D18" s="90">
        <f>'Calculation sheet'!N20</f>
        <v>0</v>
      </c>
      <c r="E18" s="90">
        <f>'Calculation sheet'!O20</f>
        <v>0</v>
      </c>
      <c r="F18" s="90">
        <f>'Calculation sheet'!P20</f>
        <v>0</v>
      </c>
      <c r="G18" s="91">
        <f>'Calculation sheet'!Q20</f>
        <v>0</v>
      </c>
      <c r="H18" s="92">
        <f>ROUND('Calculation sheet'!H20/'Calculation sheet'!$AA$19,4)</f>
        <v>0.82230000000000003</v>
      </c>
      <c r="I18" s="93">
        <f>ROUND('Calculation sheet'!I20/'Calculation sheet'!$AA$20,4)</f>
        <v>0.61099999999999999</v>
      </c>
      <c r="J18" s="93">
        <f>ROUND('Calculation sheet'!J20/'Calculation sheet'!$AA$21,4)</f>
        <v>0.87990000000000002</v>
      </c>
      <c r="K18" s="93">
        <f>ROUND('Calculation sheet'!K20/'Calculation sheet'!$AA$22,4)</f>
        <v>0.77059999999999995</v>
      </c>
      <c r="L18" s="94">
        <f>ROUND('Calculation sheet'!L20/'Calculation sheet'!$AA$23,4)</f>
        <v>0.78749999999999998</v>
      </c>
      <c r="M18" s="92">
        <f>'Calculation sheet'!C20</f>
        <v>0.82230000000000003</v>
      </c>
      <c r="N18" s="93">
        <f>'Calculation sheet'!D20</f>
        <v>0.61099999999999999</v>
      </c>
      <c r="O18" s="93">
        <f>'Calculation sheet'!E20</f>
        <v>0.87990000000000002</v>
      </c>
      <c r="P18" s="93">
        <f>'Calculation sheet'!F20</f>
        <v>0.77059999999999995</v>
      </c>
      <c r="Q18" s="94">
        <f>'Calculation sheet'!G20</f>
        <v>0.78749999999999998</v>
      </c>
      <c r="R18" s="36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</row>
    <row r="19" spans="1:30">
      <c r="A19" s="36"/>
      <c r="B19" s="60">
        <v>2035</v>
      </c>
      <c r="C19" s="89">
        <f>'Calculation sheet'!M21</f>
        <v>0</v>
      </c>
      <c r="D19" s="90">
        <f>'Calculation sheet'!N21</f>
        <v>0</v>
      </c>
      <c r="E19" s="90">
        <f>'Calculation sheet'!O21</f>
        <v>0</v>
      </c>
      <c r="F19" s="90">
        <f>'Calculation sheet'!P21</f>
        <v>0</v>
      </c>
      <c r="G19" s="91">
        <f>'Calculation sheet'!Q21</f>
        <v>0</v>
      </c>
      <c r="H19" s="92">
        <f>ROUND('Calculation sheet'!H21/'Calculation sheet'!$AA$19,4)</f>
        <v>0.82230000000000003</v>
      </c>
      <c r="I19" s="93">
        <f>ROUND('Calculation sheet'!I21/'Calculation sheet'!$AA$20,4)</f>
        <v>0.61099999999999999</v>
      </c>
      <c r="J19" s="93">
        <f>ROUND('Calculation sheet'!J21/'Calculation sheet'!$AA$21,4)</f>
        <v>0.87990000000000002</v>
      </c>
      <c r="K19" s="93">
        <f>ROUND('Calculation sheet'!K21/'Calculation sheet'!$AA$22,4)</f>
        <v>0.77059999999999995</v>
      </c>
      <c r="L19" s="94">
        <f>ROUND('Calculation sheet'!L21/'Calculation sheet'!$AA$23,4)</f>
        <v>0.78749999999999998</v>
      </c>
      <c r="M19" s="92">
        <f>'Calculation sheet'!C21</f>
        <v>0.82230000000000003</v>
      </c>
      <c r="N19" s="93">
        <f>'Calculation sheet'!D21</f>
        <v>0.61099999999999999</v>
      </c>
      <c r="O19" s="93">
        <f>'Calculation sheet'!E21</f>
        <v>0.87990000000000002</v>
      </c>
      <c r="P19" s="93">
        <f>'Calculation sheet'!F21</f>
        <v>0.77059999999999995</v>
      </c>
      <c r="Q19" s="94">
        <f>'Calculation sheet'!G21</f>
        <v>0.78749999999999998</v>
      </c>
      <c r="R19" s="36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</row>
    <row r="20" spans="1:30">
      <c r="A20" s="36"/>
      <c r="B20" s="60">
        <v>2036</v>
      </c>
      <c r="C20" s="89">
        <f>'Calculation sheet'!M22</f>
        <v>0</v>
      </c>
      <c r="D20" s="90">
        <f>'Calculation sheet'!N22</f>
        <v>0</v>
      </c>
      <c r="E20" s="90">
        <f>'Calculation sheet'!O22</f>
        <v>0</v>
      </c>
      <c r="F20" s="90">
        <f>'Calculation sheet'!P22</f>
        <v>0</v>
      </c>
      <c r="G20" s="91">
        <f>'Calculation sheet'!Q22</f>
        <v>0</v>
      </c>
      <c r="H20" s="92">
        <f>ROUND('Calculation sheet'!H22/'Calculation sheet'!$AA$19,4)</f>
        <v>0.82230000000000003</v>
      </c>
      <c r="I20" s="93">
        <f>ROUND('Calculation sheet'!I22/'Calculation sheet'!$AA$20,4)</f>
        <v>0.61099999999999999</v>
      </c>
      <c r="J20" s="93">
        <f>ROUND('Calculation sheet'!J22/'Calculation sheet'!$AA$21,4)</f>
        <v>0.87990000000000002</v>
      </c>
      <c r="K20" s="93">
        <f>ROUND('Calculation sheet'!K22/'Calculation sheet'!$AA$22,4)</f>
        <v>0.77059999999999995</v>
      </c>
      <c r="L20" s="94">
        <f>ROUND('Calculation sheet'!L22/'Calculation sheet'!$AA$23,4)</f>
        <v>0.78749999999999998</v>
      </c>
      <c r="M20" s="92">
        <f>'Calculation sheet'!C22</f>
        <v>0.82230000000000003</v>
      </c>
      <c r="N20" s="93">
        <f>'Calculation sheet'!D22</f>
        <v>0.61099999999999999</v>
      </c>
      <c r="O20" s="93">
        <f>'Calculation sheet'!E22</f>
        <v>0.87990000000000002</v>
      </c>
      <c r="P20" s="93">
        <f>'Calculation sheet'!F22</f>
        <v>0.77059999999999995</v>
      </c>
      <c r="Q20" s="94">
        <f>'Calculation sheet'!G22</f>
        <v>0.78749999999999998</v>
      </c>
      <c r="R20" s="36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</row>
    <row r="21" spans="1:30">
      <c r="A21" s="36"/>
      <c r="B21" s="60">
        <v>2037</v>
      </c>
      <c r="C21" s="89">
        <f>'Calculation sheet'!M23</f>
        <v>0</v>
      </c>
      <c r="D21" s="90">
        <f>'Calculation sheet'!N23</f>
        <v>0</v>
      </c>
      <c r="E21" s="90">
        <f>'Calculation sheet'!O23</f>
        <v>0</v>
      </c>
      <c r="F21" s="90">
        <f>'Calculation sheet'!P23</f>
        <v>0</v>
      </c>
      <c r="G21" s="91">
        <f>'Calculation sheet'!Q23</f>
        <v>0</v>
      </c>
      <c r="H21" s="92">
        <f>ROUND('Calculation sheet'!H23/'Calculation sheet'!$AA$19,4)</f>
        <v>0.82230000000000003</v>
      </c>
      <c r="I21" s="93">
        <f>ROUND('Calculation sheet'!I23/'Calculation sheet'!$AA$20,4)</f>
        <v>0.61099999999999999</v>
      </c>
      <c r="J21" s="93">
        <f>ROUND('Calculation sheet'!J23/'Calculation sheet'!$AA$21,4)</f>
        <v>0.87990000000000002</v>
      </c>
      <c r="K21" s="93">
        <f>ROUND('Calculation sheet'!K23/'Calculation sheet'!$AA$22,4)</f>
        <v>0.77059999999999995</v>
      </c>
      <c r="L21" s="94">
        <f>ROUND('Calculation sheet'!L23/'Calculation sheet'!$AA$23,4)</f>
        <v>0.78749999999999998</v>
      </c>
      <c r="M21" s="92">
        <f>'Calculation sheet'!C23</f>
        <v>0.82230000000000003</v>
      </c>
      <c r="N21" s="93">
        <f>'Calculation sheet'!D23</f>
        <v>0.61099999999999999</v>
      </c>
      <c r="O21" s="93">
        <f>'Calculation sheet'!E23</f>
        <v>0.87990000000000002</v>
      </c>
      <c r="P21" s="93">
        <f>'Calculation sheet'!F23</f>
        <v>0.77059999999999995</v>
      </c>
      <c r="Q21" s="94">
        <f>'Calculation sheet'!G23</f>
        <v>0.78749999999999998</v>
      </c>
      <c r="R21" s="36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</row>
    <row r="22" spans="1:30">
      <c r="A22" s="36"/>
      <c r="B22" s="60">
        <v>2038</v>
      </c>
      <c r="C22" s="89">
        <f>'Calculation sheet'!M24</f>
        <v>0</v>
      </c>
      <c r="D22" s="90">
        <f>'Calculation sheet'!N24</f>
        <v>0</v>
      </c>
      <c r="E22" s="90">
        <f>'Calculation sheet'!O24</f>
        <v>0</v>
      </c>
      <c r="F22" s="90">
        <f>'Calculation sheet'!P24</f>
        <v>0</v>
      </c>
      <c r="G22" s="91">
        <f>'Calculation sheet'!Q24</f>
        <v>0</v>
      </c>
      <c r="H22" s="92">
        <f>ROUND('Calculation sheet'!H24/'Calculation sheet'!$AA$19,4)</f>
        <v>0.82230000000000003</v>
      </c>
      <c r="I22" s="93">
        <f>ROUND('Calculation sheet'!I24/'Calculation sheet'!$AA$20,4)</f>
        <v>0.61099999999999999</v>
      </c>
      <c r="J22" s="93">
        <f>ROUND('Calculation sheet'!J24/'Calculation sheet'!$AA$21,4)</f>
        <v>0.87990000000000002</v>
      </c>
      <c r="K22" s="93">
        <f>ROUND('Calculation sheet'!K24/'Calculation sheet'!$AA$22,4)</f>
        <v>0.77059999999999995</v>
      </c>
      <c r="L22" s="94">
        <f>ROUND('Calculation sheet'!L24/'Calculation sheet'!$AA$23,4)</f>
        <v>0.78749999999999998</v>
      </c>
      <c r="M22" s="92">
        <f>'Calculation sheet'!C24</f>
        <v>0.82230000000000003</v>
      </c>
      <c r="N22" s="93">
        <f>'Calculation sheet'!D24</f>
        <v>0.61099999999999999</v>
      </c>
      <c r="O22" s="93">
        <f>'Calculation sheet'!E24</f>
        <v>0.87990000000000002</v>
      </c>
      <c r="P22" s="93">
        <f>'Calculation sheet'!F24</f>
        <v>0.77059999999999995</v>
      </c>
      <c r="Q22" s="94">
        <f>'Calculation sheet'!G24</f>
        <v>0.78749999999999998</v>
      </c>
      <c r="R22" s="36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</row>
    <row r="23" spans="1:30">
      <c r="A23" s="36"/>
      <c r="B23" s="60">
        <v>2039</v>
      </c>
      <c r="C23" s="89">
        <f>'Calculation sheet'!M25</f>
        <v>0</v>
      </c>
      <c r="D23" s="90">
        <f>'Calculation sheet'!N25</f>
        <v>0</v>
      </c>
      <c r="E23" s="90">
        <f>'Calculation sheet'!O25</f>
        <v>0</v>
      </c>
      <c r="F23" s="90">
        <f>'Calculation sheet'!P25</f>
        <v>0</v>
      </c>
      <c r="G23" s="91">
        <f>'Calculation sheet'!Q25</f>
        <v>0</v>
      </c>
      <c r="H23" s="92">
        <f>ROUND('Calculation sheet'!H25/'Calculation sheet'!$AA$19,4)</f>
        <v>0.82230000000000003</v>
      </c>
      <c r="I23" s="93">
        <f>ROUND('Calculation sheet'!I25/'Calculation sheet'!$AA$20,4)</f>
        <v>0.61099999999999999</v>
      </c>
      <c r="J23" s="93">
        <f>ROUND('Calculation sheet'!J25/'Calculation sheet'!$AA$21,4)</f>
        <v>0.87990000000000002</v>
      </c>
      <c r="K23" s="93">
        <f>ROUND('Calculation sheet'!K25/'Calculation sheet'!$AA$22,4)</f>
        <v>0.77059999999999995</v>
      </c>
      <c r="L23" s="94">
        <f>ROUND('Calculation sheet'!L25/'Calculation sheet'!$AA$23,4)</f>
        <v>0.78749999999999998</v>
      </c>
      <c r="M23" s="92">
        <f>'Calculation sheet'!C25</f>
        <v>0.82230000000000003</v>
      </c>
      <c r="N23" s="93">
        <f>'Calculation sheet'!D25</f>
        <v>0.61099999999999999</v>
      </c>
      <c r="O23" s="93">
        <f>'Calculation sheet'!E25</f>
        <v>0.87990000000000002</v>
      </c>
      <c r="P23" s="93">
        <f>'Calculation sheet'!F25</f>
        <v>0.77059999999999995</v>
      </c>
      <c r="Q23" s="94">
        <f>'Calculation sheet'!G25</f>
        <v>0.78749999999999998</v>
      </c>
      <c r="R23" s="36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</row>
    <row r="24" spans="1:30" ht="14.25" thickBot="1">
      <c r="A24" s="36"/>
      <c r="B24" s="61">
        <v>2040</v>
      </c>
      <c r="C24" s="95">
        <f>'Calculation sheet'!M26</f>
        <v>0</v>
      </c>
      <c r="D24" s="96">
        <f>'Calculation sheet'!N26</f>
        <v>0</v>
      </c>
      <c r="E24" s="96">
        <f>'Calculation sheet'!O26</f>
        <v>0</v>
      </c>
      <c r="F24" s="96">
        <f>'Calculation sheet'!P26</f>
        <v>0</v>
      </c>
      <c r="G24" s="97">
        <f>'Calculation sheet'!Q26</f>
        <v>0</v>
      </c>
      <c r="H24" s="98">
        <f>ROUND('Calculation sheet'!H26/'Calculation sheet'!$AA$19,4)</f>
        <v>0.82230000000000003</v>
      </c>
      <c r="I24" s="99">
        <f>ROUND('Calculation sheet'!I26/'Calculation sheet'!$AA$20,4)</f>
        <v>0.61099999999999999</v>
      </c>
      <c r="J24" s="99">
        <f>ROUND('Calculation sheet'!J26/'Calculation sheet'!$AA$21,4)</f>
        <v>0.87990000000000002</v>
      </c>
      <c r="K24" s="99">
        <f>ROUND('Calculation sheet'!K26/'Calculation sheet'!$AA$22,4)</f>
        <v>0.77059999999999995</v>
      </c>
      <c r="L24" s="100">
        <f>ROUND('Calculation sheet'!L26/'Calculation sheet'!$AA$23,4)</f>
        <v>0.78749999999999998</v>
      </c>
      <c r="M24" s="98">
        <f>'Calculation sheet'!C26</f>
        <v>0.82230000000000003</v>
      </c>
      <c r="N24" s="99">
        <f>'Calculation sheet'!D26</f>
        <v>0.61099999999999999</v>
      </c>
      <c r="O24" s="99">
        <f>'Calculation sheet'!E26</f>
        <v>0.87990000000000002</v>
      </c>
      <c r="P24" s="99">
        <f>'Calculation sheet'!F26</f>
        <v>0.77059999999999995</v>
      </c>
      <c r="Q24" s="100">
        <f>'Calculation sheet'!G26</f>
        <v>0.78749999999999998</v>
      </c>
      <c r="R24" s="36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</row>
    <row r="25" spans="1:30">
      <c r="A25" s="36"/>
      <c r="B25" s="34" t="s">
        <v>44</v>
      </c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</row>
    <row r="26" spans="1:30">
      <c r="A26" s="36"/>
      <c r="B26" s="72" t="s">
        <v>45</v>
      </c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</row>
    <row r="27" spans="1:30">
      <c r="A27" s="36"/>
      <c r="B27" s="72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</row>
    <row r="28" spans="1:30">
      <c r="A28" s="36"/>
      <c r="B28" s="72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</row>
    <row r="29" spans="1:30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</row>
    <row r="30" spans="1:30" ht="15.75">
      <c r="A30" s="36"/>
      <c r="B30" s="78" t="s">
        <v>60</v>
      </c>
      <c r="C30" s="29"/>
      <c r="D30" s="29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</row>
    <row r="31" spans="1:30" ht="14.25" thickBot="1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9"/>
      <c r="M31" s="36"/>
      <c r="N31" s="36"/>
      <c r="O31" s="36"/>
      <c r="P31" s="36"/>
      <c r="Q31" s="39" t="s">
        <v>38</v>
      </c>
      <c r="R31" s="36"/>
    </row>
    <row r="32" spans="1:30" ht="29.45" customHeight="1" thickBot="1">
      <c r="A32" s="36"/>
      <c r="B32" s="173" t="s">
        <v>35</v>
      </c>
      <c r="C32" s="175" t="s">
        <v>36</v>
      </c>
      <c r="D32" s="176"/>
      <c r="E32" s="176"/>
      <c r="F32" s="176"/>
      <c r="G32" s="177"/>
      <c r="H32" s="175" t="s">
        <v>37</v>
      </c>
      <c r="I32" s="176"/>
      <c r="J32" s="176"/>
      <c r="K32" s="176"/>
      <c r="L32" s="177"/>
      <c r="M32" s="178" t="s">
        <v>50</v>
      </c>
      <c r="N32" s="179"/>
      <c r="O32" s="179"/>
      <c r="P32" s="179"/>
      <c r="Q32" s="180"/>
      <c r="R32" s="36"/>
    </row>
    <row r="33" spans="1:18" ht="13.5" customHeight="1" thickBot="1">
      <c r="A33" s="36"/>
      <c r="B33" s="174"/>
      <c r="C33" s="32" t="s">
        <v>17</v>
      </c>
      <c r="D33" s="33" t="s">
        <v>15</v>
      </c>
      <c r="E33" s="33" t="s">
        <v>18</v>
      </c>
      <c r="F33" s="33" t="s">
        <v>19</v>
      </c>
      <c r="G33" s="31" t="s">
        <v>25</v>
      </c>
      <c r="H33" s="32" t="s">
        <v>17</v>
      </c>
      <c r="I33" s="33" t="s">
        <v>15</v>
      </c>
      <c r="J33" s="33" t="s">
        <v>18</v>
      </c>
      <c r="K33" s="33" t="s">
        <v>19</v>
      </c>
      <c r="L33" s="30" t="s">
        <v>25</v>
      </c>
      <c r="M33" s="32" t="s">
        <v>17</v>
      </c>
      <c r="N33" s="33" t="s">
        <v>15</v>
      </c>
      <c r="O33" s="33" t="s">
        <v>18</v>
      </c>
      <c r="P33" s="33" t="s">
        <v>19</v>
      </c>
      <c r="Q33" s="30" t="s">
        <v>25</v>
      </c>
      <c r="R33" s="36"/>
    </row>
    <row r="34" spans="1:18">
      <c r="A34" s="36"/>
      <c r="B34" s="59">
        <v>2021</v>
      </c>
      <c r="C34" s="56">
        <f>ROUND('Calculation sheet'!AC114,0)</f>
        <v>12563</v>
      </c>
      <c r="D34" s="57">
        <f>ROUND('Calculation sheet'!AC165,0)</f>
        <v>3064</v>
      </c>
      <c r="E34" s="57">
        <f>ROUND('Calculation sheet'!AC216,0)</f>
        <v>2649</v>
      </c>
      <c r="F34" s="57">
        <f>ROUND('Calculation sheet'!AC269,0)</f>
        <v>6669</v>
      </c>
      <c r="G34" s="58">
        <f>SUM(C34:F34)</f>
        <v>24945</v>
      </c>
      <c r="H34" s="56">
        <f>ROUND('Calculation sheet'!D114,0)</f>
        <v>12563</v>
      </c>
      <c r="I34" s="57">
        <f>ROUNDUP('Calculation sheet'!D165,0)</f>
        <v>3064</v>
      </c>
      <c r="J34" s="57">
        <f>ROUND('Calculation sheet'!D216,0)</f>
        <v>2649</v>
      </c>
      <c r="K34" s="57">
        <f>ROUND('Calculation sheet'!D269,0)</f>
        <v>6669</v>
      </c>
      <c r="L34" s="58">
        <f>SUM(H34:K34)</f>
        <v>24945</v>
      </c>
      <c r="M34" s="56">
        <f t="shared" ref="M34:M53" si="0">C34-H34</f>
        <v>0</v>
      </c>
      <c r="N34" s="57">
        <v>0</v>
      </c>
      <c r="O34" s="57">
        <f t="shared" ref="N34:Q48" si="1">E34-J34</f>
        <v>0</v>
      </c>
      <c r="P34" s="57">
        <f t="shared" si="1"/>
        <v>0</v>
      </c>
      <c r="Q34" s="58">
        <f>G34-L34</f>
        <v>0</v>
      </c>
      <c r="R34" s="36"/>
    </row>
    <row r="35" spans="1:18">
      <c r="A35" s="36"/>
      <c r="B35" s="60">
        <v>2022</v>
      </c>
      <c r="C35" s="56">
        <f>ROUND('Calculation sheet'!AC115,0)</f>
        <v>12139</v>
      </c>
      <c r="D35" s="57">
        <f>ROUND('Calculation sheet'!AC166,0)</f>
        <v>2889</v>
      </c>
      <c r="E35" s="57">
        <f>ROUND('Calculation sheet'!AC217,0)</f>
        <v>2425</v>
      </c>
      <c r="F35" s="57">
        <f>ROUND('Calculation sheet'!AC270,0)</f>
        <v>6212</v>
      </c>
      <c r="G35" s="58">
        <f t="shared" ref="G35:G53" si="2">SUM(C35:F35)</f>
        <v>23665</v>
      </c>
      <c r="H35" s="56">
        <f>ROUND('Calculation sheet'!D115,0)</f>
        <v>12127</v>
      </c>
      <c r="I35" s="57">
        <f>ROUND('Calculation sheet'!D166,0)</f>
        <v>2882</v>
      </c>
      <c r="J35" s="57">
        <f>ROUND('Calculation sheet'!D217,0)</f>
        <v>2421</v>
      </c>
      <c r="K35" s="57">
        <f>ROUND('Calculation sheet'!D270,0)</f>
        <v>6201</v>
      </c>
      <c r="L35" s="58">
        <f t="shared" ref="L35:L53" si="3">SUM(H35:K35)</f>
        <v>23631</v>
      </c>
      <c r="M35" s="56">
        <f t="shared" si="0"/>
        <v>12</v>
      </c>
      <c r="N35" s="57">
        <f>D35-I35</f>
        <v>7</v>
      </c>
      <c r="O35" s="57">
        <f t="shared" si="1"/>
        <v>4</v>
      </c>
      <c r="P35" s="57">
        <f t="shared" si="1"/>
        <v>11</v>
      </c>
      <c r="Q35" s="58">
        <f t="shared" si="1"/>
        <v>34</v>
      </c>
      <c r="R35" s="36"/>
    </row>
    <row r="36" spans="1:18">
      <c r="A36" s="36"/>
      <c r="B36" s="60">
        <v>2023</v>
      </c>
      <c r="C36" s="56">
        <f>ROUND('Calculation sheet'!AC116,0)</f>
        <v>11760</v>
      </c>
      <c r="D36" s="57">
        <f>ROUND('Calculation sheet'!AC167,0)</f>
        <v>2737</v>
      </c>
      <c r="E36" s="57">
        <f>ROUND('Calculation sheet'!AC218,0)</f>
        <v>2234</v>
      </c>
      <c r="F36" s="57">
        <f>ROUND('Calculation sheet'!AC271,0)</f>
        <v>5814</v>
      </c>
      <c r="G36" s="58">
        <f t="shared" si="2"/>
        <v>22545</v>
      </c>
      <c r="H36" s="56">
        <f>ROUND('Calculation sheet'!D116,0)</f>
        <v>11706</v>
      </c>
      <c r="I36" s="57">
        <f>ROUND('Calculation sheet'!D167,0)</f>
        <v>2712</v>
      </c>
      <c r="J36" s="57">
        <f>ROUND('Calculation sheet'!D218,0)</f>
        <v>2212</v>
      </c>
      <c r="K36" s="57">
        <f>ROUND('Calculation sheet'!D271,0)</f>
        <v>5766</v>
      </c>
      <c r="L36" s="58">
        <f t="shared" si="3"/>
        <v>22396</v>
      </c>
      <c r="M36" s="56">
        <f t="shared" si="0"/>
        <v>54</v>
      </c>
      <c r="N36" s="57">
        <f t="shared" si="1"/>
        <v>25</v>
      </c>
      <c r="O36" s="57">
        <f t="shared" si="1"/>
        <v>22</v>
      </c>
      <c r="P36" s="57">
        <f t="shared" si="1"/>
        <v>48</v>
      </c>
      <c r="Q36" s="58">
        <f>G36-L36</f>
        <v>149</v>
      </c>
      <c r="R36" s="36"/>
    </row>
    <row r="37" spans="1:18">
      <c r="A37" s="36"/>
      <c r="B37" s="60">
        <v>2024</v>
      </c>
      <c r="C37" s="56">
        <f>ROUND('Calculation sheet'!AC117,0)</f>
        <v>11442</v>
      </c>
      <c r="D37" s="57">
        <f>ROUND('Calculation sheet'!AC168,0)</f>
        <v>2609</v>
      </c>
      <c r="E37" s="57">
        <f>ROUND('Calculation sheet'!AC219,0)</f>
        <v>2083</v>
      </c>
      <c r="F37" s="57">
        <f>ROUND('Calculation sheet'!AC272,0)</f>
        <v>5487</v>
      </c>
      <c r="G37" s="58">
        <f t="shared" si="2"/>
        <v>21621</v>
      </c>
      <c r="H37" s="56">
        <f>ROUND('Calculation sheet'!D117,0)</f>
        <v>11299</v>
      </c>
      <c r="I37" s="57">
        <f>ROUND('Calculation sheet'!D168,0)</f>
        <v>2552</v>
      </c>
      <c r="J37" s="57">
        <f>ROUND('Calculation sheet'!D219,0)</f>
        <v>2021</v>
      </c>
      <c r="K37" s="57">
        <f>ROUND('Calculation sheet'!D272,0)</f>
        <v>5361</v>
      </c>
      <c r="L37" s="58">
        <f t="shared" si="3"/>
        <v>21233</v>
      </c>
      <c r="M37" s="56">
        <f t="shared" si="0"/>
        <v>143</v>
      </c>
      <c r="N37" s="57">
        <f t="shared" si="1"/>
        <v>57</v>
      </c>
      <c r="O37" s="57">
        <f t="shared" si="1"/>
        <v>62</v>
      </c>
      <c r="P37" s="57">
        <f t="shared" si="1"/>
        <v>126</v>
      </c>
      <c r="Q37" s="58">
        <f t="shared" si="1"/>
        <v>388</v>
      </c>
      <c r="R37" s="36"/>
    </row>
    <row r="38" spans="1:18">
      <c r="A38" s="36"/>
      <c r="B38" s="60">
        <v>2025</v>
      </c>
      <c r="C38" s="56">
        <f>ROUND('Calculation sheet'!AC118,0)</f>
        <v>11200</v>
      </c>
      <c r="D38" s="57">
        <f>ROUND('Calculation sheet'!AC169,0)</f>
        <v>2507</v>
      </c>
      <c r="E38" s="57">
        <f>ROUND('Calculation sheet'!AC220,0)</f>
        <v>1976</v>
      </c>
      <c r="F38" s="57">
        <f>ROUND('Calculation sheet'!AC273,0)</f>
        <v>5241</v>
      </c>
      <c r="G38" s="58">
        <f t="shared" si="2"/>
        <v>20924</v>
      </c>
      <c r="H38" s="56">
        <f>ROUND('Calculation sheet'!D118,0)</f>
        <v>10907</v>
      </c>
      <c r="I38" s="57">
        <f>ROUND('Calculation sheet'!D169,0)</f>
        <v>2401</v>
      </c>
      <c r="J38" s="57">
        <f>ROUND('Calculation sheet'!D220,0)</f>
        <v>1847</v>
      </c>
      <c r="K38" s="57">
        <f>ROUND('Calculation sheet'!D273,0)</f>
        <v>4985</v>
      </c>
      <c r="L38" s="58">
        <f t="shared" si="3"/>
        <v>20140</v>
      </c>
      <c r="M38" s="56">
        <f t="shared" si="0"/>
        <v>293</v>
      </c>
      <c r="N38" s="57">
        <f t="shared" si="1"/>
        <v>106</v>
      </c>
      <c r="O38" s="57">
        <f t="shared" si="1"/>
        <v>129</v>
      </c>
      <c r="P38" s="57">
        <f t="shared" si="1"/>
        <v>256</v>
      </c>
      <c r="Q38" s="58">
        <f t="shared" si="1"/>
        <v>784</v>
      </c>
      <c r="R38" s="36"/>
    </row>
    <row r="39" spans="1:18">
      <c r="A39" s="36"/>
      <c r="B39" s="60">
        <v>2026</v>
      </c>
      <c r="C39" s="56">
        <f>ROUND('Calculation sheet'!AC119,0)</f>
        <v>11029</v>
      </c>
      <c r="D39" s="57">
        <f>ROUND('Calculation sheet'!AC170,0)</f>
        <v>2428</v>
      </c>
      <c r="E39" s="57">
        <f>ROUND('Calculation sheet'!AC221,0)</f>
        <v>1907</v>
      </c>
      <c r="F39" s="57">
        <f>ROUND('Calculation sheet'!AC274,0)</f>
        <v>5066</v>
      </c>
      <c r="G39" s="58">
        <f t="shared" si="2"/>
        <v>20430</v>
      </c>
      <c r="H39" s="56">
        <f>ROUND('Calculation sheet'!D119,0)</f>
        <v>10528</v>
      </c>
      <c r="I39" s="57">
        <f>ROUND('Calculation sheet'!D170,0)</f>
        <v>2259</v>
      </c>
      <c r="J39" s="57">
        <f>ROUND('Calculation sheet'!D221,0)</f>
        <v>1688</v>
      </c>
      <c r="K39" s="57">
        <f>ROUND('Calculation sheet'!D274,0)</f>
        <v>4635</v>
      </c>
      <c r="L39" s="58">
        <f t="shared" si="3"/>
        <v>19110</v>
      </c>
      <c r="M39" s="56">
        <f t="shared" si="0"/>
        <v>501</v>
      </c>
      <c r="N39" s="57">
        <f t="shared" si="1"/>
        <v>169</v>
      </c>
      <c r="O39" s="57">
        <f t="shared" si="1"/>
        <v>219</v>
      </c>
      <c r="P39" s="57">
        <f t="shared" si="1"/>
        <v>431</v>
      </c>
      <c r="Q39" s="58">
        <f t="shared" si="1"/>
        <v>1320</v>
      </c>
      <c r="R39" s="36"/>
    </row>
    <row r="40" spans="1:18">
      <c r="A40" s="36"/>
      <c r="B40" s="60">
        <v>2027</v>
      </c>
      <c r="C40" s="56">
        <f>ROUND('Calculation sheet'!AC120,0)</f>
        <v>10914</v>
      </c>
      <c r="D40" s="57">
        <f>ROUND('Calculation sheet'!AC171,0)</f>
        <v>2366</v>
      </c>
      <c r="E40" s="57">
        <f>ROUND('Calculation sheet'!AC222,0)</f>
        <v>1867</v>
      </c>
      <c r="F40" s="57">
        <f>ROUND('Calculation sheet'!AC275,0)</f>
        <v>4946</v>
      </c>
      <c r="G40" s="58">
        <f t="shared" si="2"/>
        <v>20093</v>
      </c>
      <c r="H40" s="56">
        <f>ROUND('Calculation sheet'!D120,0)</f>
        <v>10162</v>
      </c>
      <c r="I40" s="57">
        <f>ROUND('Calculation sheet'!D171,0)</f>
        <v>2125</v>
      </c>
      <c r="J40" s="57">
        <f>ROUND('Calculation sheet'!D222,0)</f>
        <v>1543</v>
      </c>
      <c r="K40" s="57">
        <f>ROUND('Calculation sheet'!D275,0)</f>
        <v>4309</v>
      </c>
      <c r="L40" s="58">
        <f t="shared" si="3"/>
        <v>18139</v>
      </c>
      <c r="M40" s="56">
        <f t="shared" si="0"/>
        <v>752</v>
      </c>
      <c r="N40" s="57">
        <f t="shared" si="1"/>
        <v>241</v>
      </c>
      <c r="O40" s="57">
        <f t="shared" si="1"/>
        <v>324</v>
      </c>
      <c r="P40" s="57">
        <f t="shared" si="1"/>
        <v>637</v>
      </c>
      <c r="Q40" s="58">
        <f t="shared" si="1"/>
        <v>1954</v>
      </c>
      <c r="R40" s="36"/>
    </row>
    <row r="41" spans="1:18">
      <c r="A41" s="36"/>
      <c r="B41" s="60">
        <v>2028</v>
      </c>
      <c r="C41" s="56">
        <f>ROUND('Calculation sheet'!AC121,0)</f>
        <v>10836</v>
      </c>
      <c r="D41" s="57">
        <f>ROUND('Calculation sheet'!AC172,0)</f>
        <v>2314</v>
      </c>
      <c r="E41" s="57">
        <f>ROUND('Calculation sheet'!AC223,0)</f>
        <v>1844</v>
      </c>
      <c r="F41" s="57">
        <f>ROUND('Calculation sheet'!AC276,0)</f>
        <v>4862</v>
      </c>
      <c r="G41" s="58">
        <f t="shared" si="2"/>
        <v>19856</v>
      </c>
      <c r="H41" s="56">
        <f>ROUND('Calculation sheet'!D121,0)</f>
        <v>9809</v>
      </c>
      <c r="I41" s="57">
        <f>ROUND('Calculation sheet'!D172,0)</f>
        <v>2000</v>
      </c>
      <c r="J41" s="57">
        <f>ROUND('Calculation sheet'!D223,0)</f>
        <v>1410</v>
      </c>
      <c r="K41" s="57">
        <f>ROUND('Calculation sheet'!D276,0)</f>
        <v>4007</v>
      </c>
      <c r="L41" s="58">
        <f t="shared" si="3"/>
        <v>17226</v>
      </c>
      <c r="M41" s="56">
        <f t="shared" si="0"/>
        <v>1027</v>
      </c>
      <c r="N41" s="57">
        <f t="shared" si="1"/>
        <v>314</v>
      </c>
      <c r="O41" s="57">
        <f t="shared" si="1"/>
        <v>434</v>
      </c>
      <c r="P41" s="57">
        <f t="shared" si="1"/>
        <v>855</v>
      </c>
      <c r="Q41" s="58">
        <f t="shared" si="1"/>
        <v>2630</v>
      </c>
      <c r="R41" s="36"/>
    </row>
    <row r="42" spans="1:18">
      <c r="A42" s="36"/>
      <c r="B42" s="60">
        <v>2029</v>
      </c>
      <c r="C42" s="56">
        <f>ROUND('Calculation sheet'!AC122,0)</f>
        <v>10775</v>
      </c>
      <c r="D42" s="57">
        <f>ROUND('Calculation sheet'!AC173,0)</f>
        <v>2268</v>
      </c>
      <c r="E42" s="57">
        <f>ROUND('Calculation sheet'!AC224,0)</f>
        <v>1829</v>
      </c>
      <c r="F42" s="57">
        <f>ROUND('Calculation sheet'!AC277,0)</f>
        <v>4798</v>
      </c>
      <c r="G42" s="58">
        <f t="shared" si="2"/>
        <v>19670</v>
      </c>
      <c r="H42" s="56">
        <f>ROUND('Calculation sheet'!D122,0)</f>
        <v>9468</v>
      </c>
      <c r="I42" s="57">
        <f>ROUND('Calculation sheet'!D173,0)</f>
        <v>1882</v>
      </c>
      <c r="J42" s="57">
        <f>ROUND('Calculation sheet'!D224,0)</f>
        <v>1288</v>
      </c>
      <c r="K42" s="57">
        <f>ROUND('Calculation sheet'!D277,0)</f>
        <v>3726</v>
      </c>
      <c r="L42" s="58">
        <f t="shared" si="3"/>
        <v>16364</v>
      </c>
      <c r="M42" s="56">
        <f t="shared" si="0"/>
        <v>1307</v>
      </c>
      <c r="N42" s="57">
        <f t="shared" si="1"/>
        <v>386</v>
      </c>
      <c r="O42" s="57">
        <f t="shared" si="1"/>
        <v>541</v>
      </c>
      <c r="P42" s="57">
        <f t="shared" si="1"/>
        <v>1072</v>
      </c>
      <c r="Q42" s="58">
        <f t="shared" si="1"/>
        <v>3306</v>
      </c>
      <c r="R42" s="36"/>
    </row>
    <row r="43" spans="1:18">
      <c r="A43" s="36"/>
      <c r="B43" s="60">
        <v>2030</v>
      </c>
      <c r="C43" s="56">
        <f>ROUND('Calculation sheet'!AC123,0)</f>
        <v>10717</v>
      </c>
      <c r="D43" s="57">
        <f>ROUND('Calculation sheet'!AC174,0)</f>
        <v>2225</v>
      </c>
      <c r="E43" s="57">
        <f>ROUND('Calculation sheet'!AC225,0)</f>
        <v>1816</v>
      </c>
      <c r="F43" s="57">
        <f>ROUND('Calculation sheet'!AC278,0)</f>
        <v>4738</v>
      </c>
      <c r="G43" s="58">
        <f t="shared" si="2"/>
        <v>19496</v>
      </c>
      <c r="H43" s="56">
        <f>ROUND('Calculation sheet'!D123,0)</f>
        <v>9139</v>
      </c>
      <c r="I43" s="57">
        <f>ROUND('Calculation sheet'!D174,0)</f>
        <v>1770</v>
      </c>
      <c r="J43" s="57">
        <f>ROUND('Calculation sheet'!D225,0)</f>
        <v>1177</v>
      </c>
      <c r="K43" s="57">
        <f>ROUND('Calculation sheet'!D278,0)</f>
        <v>3464</v>
      </c>
      <c r="L43" s="58">
        <f t="shared" si="3"/>
        <v>15550</v>
      </c>
      <c r="M43" s="56">
        <f t="shared" si="0"/>
        <v>1578</v>
      </c>
      <c r="N43" s="57">
        <f t="shared" si="1"/>
        <v>455</v>
      </c>
      <c r="O43" s="57">
        <f t="shared" si="1"/>
        <v>639</v>
      </c>
      <c r="P43" s="57">
        <f t="shared" si="1"/>
        <v>1274</v>
      </c>
      <c r="Q43" s="58">
        <f t="shared" si="1"/>
        <v>3946</v>
      </c>
      <c r="R43" s="36"/>
    </row>
    <row r="44" spans="1:18">
      <c r="A44" s="36"/>
      <c r="B44" s="60">
        <v>2031</v>
      </c>
      <c r="C44" s="56">
        <f>ROUND('Calculation sheet'!AC124,0)</f>
        <v>10661</v>
      </c>
      <c r="D44" s="57">
        <f>ROUND('Calculation sheet'!AC175,0)</f>
        <v>2184</v>
      </c>
      <c r="E44" s="57">
        <f>ROUND('Calculation sheet'!AC226,0)</f>
        <v>1804</v>
      </c>
      <c r="F44" s="57">
        <f>ROUND('Calculation sheet'!AC279,0)</f>
        <v>4682</v>
      </c>
      <c r="G44" s="58">
        <f t="shared" si="2"/>
        <v>19331</v>
      </c>
      <c r="H44" s="56">
        <f>ROUND('Calculation sheet'!D124,0)</f>
        <v>8822</v>
      </c>
      <c r="I44" s="57">
        <f>ROUND('Calculation sheet'!D175,0)</f>
        <v>1666</v>
      </c>
      <c r="J44" s="57">
        <f>ROUND('Calculation sheet'!D226,0)</f>
        <v>1076</v>
      </c>
      <c r="K44" s="57">
        <f>ROUND('Calculation sheet'!D279,0)</f>
        <v>3221</v>
      </c>
      <c r="L44" s="58">
        <f t="shared" si="3"/>
        <v>14785</v>
      </c>
      <c r="M44" s="56">
        <f t="shared" si="0"/>
        <v>1839</v>
      </c>
      <c r="N44" s="57">
        <f t="shared" si="1"/>
        <v>518</v>
      </c>
      <c r="O44" s="57">
        <f t="shared" si="1"/>
        <v>728</v>
      </c>
      <c r="P44" s="57">
        <f t="shared" si="1"/>
        <v>1461</v>
      </c>
      <c r="Q44" s="58">
        <f t="shared" si="1"/>
        <v>4546</v>
      </c>
      <c r="R44" s="36"/>
    </row>
    <row r="45" spans="1:18">
      <c r="A45" s="36"/>
      <c r="B45" s="60">
        <v>2032</v>
      </c>
      <c r="C45" s="56">
        <f>ROUND('Calculation sheet'!AC125,0)</f>
        <v>10607</v>
      </c>
      <c r="D45" s="57">
        <f>ROUND('Calculation sheet'!AC176,0)</f>
        <v>2146</v>
      </c>
      <c r="E45" s="57">
        <f>ROUND('Calculation sheet'!AC227,0)</f>
        <v>1793</v>
      </c>
      <c r="F45" s="57">
        <f>ROUND('Calculation sheet'!AC280,0)</f>
        <v>4630</v>
      </c>
      <c r="G45" s="58">
        <f t="shared" si="2"/>
        <v>19176</v>
      </c>
      <c r="H45" s="56">
        <f>ROUND('Calculation sheet'!D125,0)</f>
        <v>8515</v>
      </c>
      <c r="I45" s="57">
        <f>ROUND('Calculation sheet'!D176,0)</f>
        <v>1567</v>
      </c>
      <c r="J45" s="57">
        <f>ROUND('Calculation sheet'!D227,0)</f>
        <v>983</v>
      </c>
      <c r="K45" s="57">
        <f>ROUND('Calculation sheet'!D280,0)</f>
        <v>2995</v>
      </c>
      <c r="L45" s="58">
        <f t="shared" si="3"/>
        <v>14060</v>
      </c>
      <c r="M45" s="56">
        <f t="shared" si="0"/>
        <v>2092</v>
      </c>
      <c r="N45" s="57">
        <f t="shared" si="1"/>
        <v>579</v>
      </c>
      <c r="O45" s="57">
        <f t="shared" si="1"/>
        <v>810</v>
      </c>
      <c r="P45" s="57">
        <f t="shared" si="1"/>
        <v>1635</v>
      </c>
      <c r="Q45" s="58">
        <f t="shared" si="1"/>
        <v>5116</v>
      </c>
      <c r="R45" s="36"/>
    </row>
    <row r="46" spans="1:18">
      <c r="A46" s="36"/>
      <c r="B46" s="60">
        <v>2033</v>
      </c>
      <c r="C46" s="56">
        <f>ROUND('Calculation sheet'!AC126,0)</f>
        <v>10554</v>
      </c>
      <c r="D46" s="57">
        <f>ROUND('Calculation sheet'!AC177,0)</f>
        <v>2110</v>
      </c>
      <c r="E46" s="57">
        <f>ROUND('Calculation sheet'!AC228,0)</f>
        <v>1783</v>
      </c>
      <c r="F46" s="57">
        <f>ROUND('Calculation sheet'!AC281,0)</f>
        <v>4582</v>
      </c>
      <c r="G46" s="58">
        <f t="shared" si="2"/>
        <v>19029</v>
      </c>
      <c r="H46" s="56">
        <f>ROUND('Calculation sheet'!D126,0)</f>
        <v>8220</v>
      </c>
      <c r="I46" s="57">
        <f>ROUND('Calculation sheet'!D177,0)</f>
        <v>1475</v>
      </c>
      <c r="J46" s="57">
        <f>ROUND('Calculation sheet'!D228,0)</f>
        <v>898</v>
      </c>
      <c r="K46" s="57">
        <f>ROUND('Calculation sheet'!D281,0)</f>
        <v>2785</v>
      </c>
      <c r="L46" s="58">
        <f t="shared" si="3"/>
        <v>13378</v>
      </c>
      <c r="M46" s="56">
        <f t="shared" si="0"/>
        <v>2334</v>
      </c>
      <c r="N46" s="57">
        <f t="shared" si="1"/>
        <v>635</v>
      </c>
      <c r="O46" s="57">
        <f t="shared" si="1"/>
        <v>885</v>
      </c>
      <c r="P46" s="57">
        <f t="shared" si="1"/>
        <v>1797</v>
      </c>
      <c r="Q46" s="58">
        <f t="shared" si="1"/>
        <v>5651</v>
      </c>
      <c r="R46" s="36"/>
    </row>
    <row r="47" spans="1:18">
      <c r="A47" s="36"/>
      <c r="B47" s="60">
        <v>2034</v>
      </c>
      <c r="C47" s="56">
        <f>ROUND('Calculation sheet'!AC127,0)</f>
        <v>10503</v>
      </c>
      <c r="D47" s="57">
        <f>ROUND('Calculation sheet'!AC178,0)</f>
        <v>2076</v>
      </c>
      <c r="E47" s="57">
        <f>ROUND('Calculation sheet'!AC229,0)</f>
        <v>1774</v>
      </c>
      <c r="F47" s="57">
        <f>ROUND('Calculation sheet'!AC282,0)</f>
        <v>4537</v>
      </c>
      <c r="G47" s="58">
        <f t="shared" si="2"/>
        <v>18890</v>
      </c>
      <c r="H47" s="56">
        <f>ROUND('Calculation sheet'!D127,0)</f>
        <v>7934</v>
      </c>
      <c r="I47" s="57">
        <f>ROUND('Calculation sheet'!D178,0)</f>
        <v>1388</v>
      </c>
      <c r="J47" s="57">
        <f>ROUND('Calculation sheet'!D229,0)</f>
        <v>821</v>
      </c>
      <c r="K47" s="57">
        <f>ROUND('Calculation sheet'!D282,0)</f>
        <v>2589</v>
      </c>
      <c r="L47" s="58">
        <f t="shared" si="3"/>
        <v>12732</v>
      </c>
      <c r="M47" s="56">
        <f t="shared" si="0"/>
        <v>2569</v>
      </c>
      <c r="N47" s="57">
        <f t="shared" si="1"/>
        <v>688</v>
      </c>
      <c r="O47" s="57">
        <f t="shared" si="1"/>
        <v>953</v>
      </c>
      <c r="P47" s="57">
        <f t="shared" si="1"/>
        <v>1948</v>
      </c>
      <c r="Q47" s="58">
        <f t="shared" si="1"/>
        <v>6158</v>
      </c>
      <c r="R47" s="36"/>
    </row>
    <row r="48" spans="1:18">
      <c r="A48" s="36"/>
      <c r="B48" s="60">
        <v>2035</v>
      </c>
      <c r="C48" s="56">
        <f>ROUND('Calculation sheet'!AC128,0)</f>
        <v>10454</v>
      </c>
      <c r="D48" s="57">
        <f>ROUND('Calculation sheet'!AC179,0)</f>
        <v>2044</v>
      </c>
      <c r="E48" s="57">
        <f>ROUND('Calculation sheet'!AC230,0)</f>
        <v>1765</v>
      </c>
      <c r="F48" s="57">
        <f>ROUND('Calculation sheet'!AC283,0)</f>
        <v>4495</v>
      </c>
      <c r="G48" s="58">
        <f t="shared" si="2"/>
        <v>18758</v>
      </c>
      <c r="H48" s="56">
        <f>ROUND('Calculation sheet'!D128,0)</f>
        <v>7659</v>
      </c>
      <c r="I48" s="57">
        <f>ROUND('Calculation sheet'!D179,0)</f>
        <v>1306</v>
      </c>
      <c r="J48" s="57">
        <f>ROUND('Calculation sheet'!D230,0)</f>
        <v>750</v>
      </c>
      <c r="K48" s="57">
        <f>ROUND('Calculation sheet'!D283,0)</f>
        <v>2407</v>
      </c>
      <c r="L48" s="58">
        <f t="shared" si="3"/>
        <v>12122</v>
      </c>
      <c r="M48" s="56">
        <f t="shared" si="0"/>
        <v>2795</v>
      </c>
      <c r="N48" s="57">
        <f t="shared" si="1"/>
        <v>738</v>
      </c>
      <c r="O48" s="57">
        <f t="shared" si="1"/>
        <v>1015</v>
      </c>
      <c r="P48" s="57">
        <f t="shared" si="1"/>
        <v>2088</v>
      </c>
      <c r="Q48" s="58">
        <f t="shared" si="1"/>
        <v>6636</v>
      </c>
      <c r="R48" s="36"/>
    </row>
    <row r="49" spans="1:18">
      <c r="A49" s="36"/>
      <c r="B49" s="60">
        <v>2036</v>
      </c>
      <c r="C49" s="56">
        <f>ROUND('Calculation sheet'!AC129,0)</f>
        <v>10407</v>
      </c>
      <c r="D49" s="57">
        <f>ROUND('Calculation sheet'!AC180,0)</f>
        <v>2014</v>
      </c>
      <c r="E49" s="57">
        <f>ROUND('Calculation sheet'!AC231,0)</f>
        <v>1757</v>
      </c>
      <c r="F49" s="57">
        <f>ROUND('Calculation sheet'!AC284,0)</f>
        <v>4456</v>
      </c>
      <c r="G49" s="58">
        <f t="shared" si="2"/>
        <v>18634</v>
      </c>
      <c r="H49" s="56">
        <f>ROUND('Calculation sheet'!D129,0)</f>
        <v>7392</v>
      </c>
      <c r="I49" s="57">
        <f>ROUND('Calculation sheet'!D180,0)</f>
        <v>1228</v>
      </c>
      <c r="J49" s="57">
        <f>ROUND('Calculation sheet'!D231,0)</f>
        <v>686</v>
      </c>
      <c r="K49" s="57">
        <f>ROUND('Calculation sheet'!D284,0)</f>
        <v>2238</v>
      </c>
      <c r="L49" s="58">
        <f t="shared" si="3"/>
        <v>11544</v>
      </c>
      <c r="M49" s="56">
        <f t="shared" si="0"/>
        <v>3015</v>
      </c>
      <c r="N49" s="57">
        <f t="shared" ref="N49:N53" si="4">D49-I49</f>
        <v>786</v>
      </c>
      <c r="O49" s="57">
        <f t="shared" ref="O49:O52" si="5">E49-J49</f>
        <v>1071</v>
      </c>
      <c r="P49" s="57">
        <f t="shared" ref="P49:P53" si="6">F49-K49</f>
        <v>2218</v>
      </c>
      <c r="Q49" s="58">
        <f t="shared" ref="Q49:Q53" si="7">G49-L49</f>
        <v>7090</v>
      </c>
      <c r="R49" s="36"/>
    </row>
    <row r="50" spans="1:18">
      <c r="A50" s="36"/>
      <c r="B50" s="60">
        <v>2037</v>
      </c>
      <c r="C50" s="56">
        <f>ROUND('Calculation sheet'!AC130,0)</f>
        <v>10361</v>
      </c>
      <c r="D50" s="57">
        <f>ROUND('Calculation sheet'!AC181,0)</f>
        <v>1986</v>
      </c>
      <c r="E50" s="57">
        <f>ROUND('Calculation sheet'!AC232,0)</f>
        <v>1750</v>
      </c>
      <c r="F50" s="57">
        <f>ROUND('Calculation sheet'!AC285,0)</f>
        <v>4420</v>
      </c>
      <c r="G50" s="58">
        <f t="shared" si="2"/>
        <v>18517</v>
      </c>
      <c r="H50" s="56">
        <f>ROUND('Calculation sheet'!D130,0)</f>
        <v>7136</v>
      </c>
      <c r="I50" s="57">
        <f>ROUND('Calculation sheet'!D181,0)</f>
        <v>1156</v>
      </c>
      <c r="J50" s="57">
        <f>ROUND('Calculation sheet'!D232,0)</f>
        <v>627</v>
      </c>
      <c r="K50" s="57">
        <f>ROUND('Calculation sheet'!D285,0)</f>
        <v>2081</v>
      </c>
      <c r="L50" s="58">
        <f t="shared" si="3"/>
        <v>11000</v>
      </c>
      <c r="M50" s="56">
        <f t="shared" si="0"/>
        <v>3225</v>
      </c>
      <c r="N50" s="57">
        <f t="shared" si="4"/>
        <v>830</v>
      </c>
      <c r="O50" s="57">
        <f t="shared" si="5"/>
        <v>1123</v>
      </c>
      <c r="P50" s="57">
        <f t="shared" si="6"/>
        <v>2339</v>
      </c>
      <c r="Q50" s="58">
        <f t="shared" si="7"/>
        <v>7517</v>
      </c>
      <c r="R50" s="36"/>
    </row>
    <row r="51" spans="1:18">
      <c r="A51" s="36"/>
      <c r="B51" s="60">
        <v>2038</v>
      </c>
      <c r="C51" s="56">
        <f>ROUND('Calculation sheet'!AC131,0)</f>
        <v>10317</v>
      </c>
      <c r="D51" s="57">
        <f>ROUND('Calculation sheet'!AC182,0)</f>
        <v>1960</v>
      </c>
      <c r="E51" s="57">
        <f>ROUND('Calculation sheet'!AC233,0)</f>
        <v>1744</v>
      </c>
      <c r="F51" s="57">
        <f>ROUND('Calculation sheet'!AC286,0)</f>
        <v>4387</v>
      </c>
      <c r="G51" s="58">
        <f t="shared" si="2"/>
        <v>18408</v>
      </c>
      <c r="H51" s="56">
        <f>ROUND('Calculation sheet'!D131,0)</f>
        <v>6888</v>
      </c>
      <c r="I51" s="57">
        <f>ROUND('Calculation sheet'!D182,0)</f>
        <v>1088</v>
      </c>
      <c r="J51" s="57">
        <f>ROUND('Calculation sheet'!D233,0)</f>
        <v>573</v>
      </c>
      <c r="K51" s="57">
        <f>ROUND('Calculation sheet'!D286,0)</f>
        <v>1935</v>
      </c>
      <c r="L51" s="58">
        <f t="shared" si="3"/>
        <v>10484</v>
      </c>
      <c r="M51" s="56">
        <f t="shared" si="0"/>
        <v>3429</v>
      </c>
      <c r="N51" s="57">
        <f t="shared" si="4"/>
        <v>872</v>
      </c>
      <c r="O51" s="57">
        <f t="shared" si="5"/>
        <v>1171</v>
      </c>
      <c r="P51" s="57">
        <f t="shared" si="6"/>
        <v>2452</v>
      </c>
      <c r="Q51" s="58">
        <f t="shared" si="7"/>
        <v>7924</v>
      </c>
      <c r="R51" s="36"/>
    </row>
    <row r="52" spans="1:18">
      <c r="A52" s="36"/>
      <c r="B52" s="60">
        <v>2039</v>
      </c>
      <c r="C52" s="56">
        <f>ROUND('Calculation sheet'!AC132,0)</f>
        <v>10275</v>
      </c>
      <c r="D52" s="57">
        <f>ROUND('Calculation sheet'!AC183,0)</f>
        <v>1935</v>
      </c>
      <c r="E52" s="57">
        <f>ROUND('Calculation sheet'!AC234,0)</f>
        <v>1738</v>
      </c>
      <c r="F52" s="57">
        <f>ROUND('Calculation sheet'!AC287,0)</f>
        <v>4356</v>
      </c>
      <c r="G52" s="58">
        <f t="shared" si="2"/>
        <v>18304</v>
      </c>
      <c r="H52" s="56">
        <f>ROUND('Calculation sheet'!D132,0)</f>
        <v>6649</v>
      </c>
      <c r="I52" s="57">
        <f>ROUND('Calculation sheet'!D183,0)</f>
        <v>1023</v>
      </c>
      <c r="J52" s="57">
        <f>ROUND('Calculation sheet'!D234,0)</f>
        <v>523</v>
      </c>
      <c r="K52" s="57">
        <f>ROUND('Calculation sheet'!D287,0)</f>
        <v>1799</v>
      </c>
      <c r="L52" s="58">
        <f t="shared" si="3"/>
        <v>9994</v>
      </c>
      <c r="M52" s="56">
        <f t="shared" si="0"/>
        <v>3626</v>
      </c>
      <c r="N52" s="57">
        <f t="shared" si="4"/>
        <v>912</v>
      </c>
      <c r="O52" s="57">
        <f t="shared" si="5"/>
        <v>1215</v>
      </c>
      <c r="P52" s="57">
        <f t="shared" si="6"/>
        <v>2557</v>
      </c>
      <c r="Q52" s="58">
        <f t="shared" si="7"/>
        <v>8310</v>
      </c>
      <c r="R52" s="36"/>
    </row>
    <row r="53" spans="1:18" ht="14.25" thickBot="1">
      <c r="A53" s="36"/>
      <c r="B53" s="61">
        <v>2040</v>
      </c>
      <c r="C53" s="62">
        <f>ROUND('Calculation sheet'!AC133,0)</f>
        <v>10234</v>
      </c>
      <c r="D53" s="63">
        <f>ROUND('Calculation sheet'!AC184,0)</f>
        <v>1912</v>
      </c>
      <c r="E53" s="63">
        <f>ROUND('Calculation sheet'!AC235,0)</f>
        <v>1733</v>
      </c>
      <c r="F53" s="63">
        <f>ROUND('Calculation sheet'!AC288,0)</f>
        <v>4327</v>
      </c>
      <c r="G53" s="64">
        <f t="shared" si="2"/>
        <v>18206</v>
      </c>
      <c r="H53" s="62">
        <f>ROUND('Calculation sheet'!D133,0)</f>
        <v>6418</v>
      </c>
      <c r="I53" s="63">
        <f>ROUND('Calculation sheet'!D184,0)</f>
        <v>963</v>
      </c>
      <c r="J53" s="63">
        <f>ROUND('Calculation sheet'!D235,0)</f>
        <v>478</v>
      </c>
      <c r="K53" s="63">
        <f>ROUND('Calculation sheet'!D288,0)</f>
        <v>1673</v>
      </c>
      <c r="L53" s="64">
        <f t="shared" si="3"/>
        <v>9532</v>
      </c>
      <c r="M53" s="62">
        <f t="shared" si="0"/>
        <v>3816</v>
      </c>
      <c r="N53" s="63">
        <f t="shared" si="4"/>
        <v>949</v>
      </c>
      <c r="O53" s="63">
        <f>E53-J53</f>
        <v>1255</v>
      </c>
      <c r="P53" s="63">
        <f t="shared" si="6"/>
        <v>2654</v>
      </c>
      <c r="Q53" s="64">
        <f t="shared" si="7"/>
        <v>8674</v>
      </c>
      <c r="R53" s="36"/>
    </row>
    <row r="54" spans="1:18">
      <c r="A54" s="36"/>
      <c r="B54" s="34" t="s">
        <v>39</v>
      </c>
      <c r="C54" s="29"/>
      <c r="D54" s="29"/>
      <c r="E54" s="29"/>
      <c r="F54" s="29"/>
      <c r="G54" s="29"/>
      <c r="H54" s="36"/>
      <c r="I54" s="36"/>
      <c r="J54" s="36"/>
      <c r="K54" s="36"/>
      <c r="L54" s="36"/>
      <c r="M54" s="40"/>
      <c r="N54" s="36"/>
      <c r="O54" s="36"/>
      <c r="P54" s="36"/>
      <c r="Q54" s="36"/>
      <c r="R54" s="36"/>
    </row>
    <row r="55" spans="1:18">
      <c r="A55" s="36"/>
      <c r="B55" s="35" t="s">
        <v>40</v>
      </c>
      <c r="C55" s="29"/>
      <c r="D55" s="29"/>
      <c r="E55" s="29"/>
      <c r="F55" s="29"/>
      <c r="G55" s="29"/>
      <c r="H55" s="36"/>
      <c r="I55" s="36"/>
      <c r="J55" s="36"/>
      <c r="K55" s="36"/>
      <c r="L55" s="36"/>
      <c r="M55" s="40"/>
      <c r="N55" s="36"/>
      <c r="O55" s="36"/>
      <c r="P55" s="36"/>
      <c r="Q55" s="36"/>
      <c r="R55" s="36"/>
    </row>
    <row r="56" spans="1:18">
      <c r="A56" s="36"/>
      <c r="B56" s="35"/>
      <c r="C56" s="29"/>
      <c r="D56" s="29"/>
      <c r="E56" s="29"/>
      <c r="F56" s="29"/>
      <c r="G56" s="29"/>
      <c r="H56" s="36"/>
      <c r="I56" s="36"/>
      <c r="J56" s="36"/>
      <c r="K56" s="36"/>
      <c r="L56" s="36"/>
      <c r="M56" s="40"/>
      <c r="N56" s="36"/>
      <c r="O56" s="36"/>
      <c r="P56" s="36"/>
      <c r="Q56" s="36"/>
      <c r="R56" s="36"/>
    </row>
    <row r="57" spans="1:18" ht="15">
      <c r="A57" s="36"/>
      <c r="B57" s="35"/>
      <c r="C57" s="28"/>
      <c r="D57" s="28"/>
      <c r="E57" s="28"/>
      <c r="F57" s="28"/>
      <c r="G57" s="28"/>
      <c r="H57" s="37"/>
      <c r="I57" s="37"/>
      <c r="J57" s="37"/>
      <c r="K57" s="37"/>
      <c r="L57" s="36"/>
      <c r="M57" s="36"/>
      <c r="N57" s="36"/>
      <c r="O57" s="36"/>
      <c r="P57" s="36"/>
      <c r="Q57" s="36"/>
      <c r="R57" s="36"/>
    </row>
    <row r="58" spans="1:18" ht="16.5">
      <c r="A58" s="36"/>
      <c r="B58" s="78" t="s">
        <v>61</v>
      </c>
      <c r="C58" s="1"/>
      <c r="D58" s="1"/>
      <c r="E58" s="1"/>
      <c r="F58" s="1"/>
      <c r="G58" s="1"/>
      <c r="H58" s="38"/>
      <c r="I58" s="38"/>
      <c r="J58" s="38"/>
      <c r="K58" s="38"/>
      <c r="L58" s="36"/>
      <c r="M58" s="36"/>
      <c r="N58" s="36"/>
      <c r="O58" s="36"/>
      <c r="P58" s="36"/>
      <c r="Q58" s="36"/>
      <c r="R58" s="36"/>
    </row>
    <row r="59" spans="1:18" ht="15.75">
      <c r="A59" s="36"/>
      <c r="B59" s="78"/>
      <c r="C59" s="28"/>
      <c r="D59" s="28"/>
      <c r="E59" s="28"/>
      <c r="F59" s="28"/>
      <c r="G59" s="28"/>
      <c r="H59" s="38"/>
      <c r="I59" s="38"/>
      <c r="J59" s="38"/>
      <c r="K59" s="38"/>
      <c r="L59" s="36"/>
      <c r="M59" s="36"/>
      <c r="N59" s="36"/>
      <c r="O59" s="36"/>
      <c r="P59" s="36"/>
      <c r="Q59" s="36"/>
      <c r="R59" s="36"/>
    </row>
    <row r="60" spans="1:18" ht="14.25" thickBot="1">
      <c r="A60" s="36"/>
      <c r="B60" s="65" t="s">
        <v>54</v>
      </c>
      <c r="C60" s="29"/>
      <c r="D60" s="29"/>
      <c r="E60" s="29"/>
      <c r="F60" s="29"/>
      <c r="G60" s="39"/>
      <c r="H60" s="36"/>
      <c r="I60" s="36"/>
      <c r="J60" s="36"/>
      <c r="K60" s="36"/>
      <c r="L60" s="36"/>
      <c r="M60" s="36"/>
      <c r="N60" s="36"/>
      <c r="O60" s="36"/>
      <c r="P60" s="36"/>
      <c r="Q60" s="39" t="s">
        <v>41</v>
      </c>
      <c r="R60" s="36"/>
    </row>
    <row r="61" spans="1:18" ht="28.5" customHeight="1" thickBot="1">
      <c r="A61" s="36"/>
      <c r="B61" s="173" t="s">
        <v>35</v>
      </c>
      <c r="C61" s="175" t="s">
        <v>36</v>
      </c>
      <c r="D61" s="176"/>
      <c r="E61" s="176"/>
      <c r="F61" s="176"/>
      <c r="G61" s="177"/>
      <c r="H61" s="175" t="s">
        <v>37</v>
      </c>
      <c r="I61" s="176"/>
      <c r="J61" s="176"/>
      <c r="K61" s="176"/>
      <c r="L61" s="177"/>
      <c r="M61" s="178" t="s">
        <v>57</v>
      </c>
      <c r="N61" s="179"/>
      <c r="O61" s="179"/>
      <c r="P61" s="179"/>
      <c r="Q61" s="180"/>
      <c r="R61" s="36"/>
    </row>
    <row r="62" spans="1:18" ht="14.25" thickBot="1">
      <c r="A62" s="36"/>
      <c r="B62" s="174"/>
      <c r="C62" s="32" t="s">
        <v>17</v>
      </c>
      <c r="D62" s="33" t="s">
        <v>15</v>
      </c>
      <c r="E62" s="33" t="s">
        <v>18</v>
      </c>
      <c r="F62" s="33" t="s">
        <v>19</v>
      </c>
      <c r="G62" s="104" t="s">
        <v>25</v>
      </c>
      <c r="H62" s="32" t="s">
        <v>17</v>
      </c>
      <c r="I62" s="33" t="s">
        <v>15</v>
      </c>
      <c r="J62" s="33" t="s">
        <v>18</v>
      </c>
      <c r="K62" s="33" t="s">
        <v>19</v>
      </c>
      <c r="L62" s="30" t="s">
        <v>25</v>
      </c>
      <c r="M62" s="32" t="s">
        <v>17</v>
      </c>
      <c r="N62" s="33" t="s">
        <v>15</v>
      </c>
      <c r="O62" s="33" t="s">
        <v>18</v>
      </c>
      <c r="P62" s="33" t="s">
        <v>19</v>
      </c>
      <c r="Q62" s="30" t="s">
        <v>25</v>
      </c>
      <c r="R62" s="36"/>
    </row>
    <row r="63" spans="1:18">
      <c r="A63" s="36"/>
      <c r="B63" s="41">
        <v>2021</v>
      </c>
      <c r="C63" s="44">
        <f>'Calculation sheet'!X114</f>
        <v>275117</v>
      </c>
      <c r="D63" s="45">
        <f>'Calculation sheet'!X165</f>
        <v>135986</v>
      </c>
      <c r="E63" s="45">
        <f>'Calculation sheet'!X216</f>
        <v>136558</v>
      </c>
      <c r="F63" s="45">
        <f>'Calculation sheet'!X269</f>
        <v>349532</v>
      </c>
      <c r="G63" s="46">
        <f>SUM(C63:F63)</f>
        <v>897193</v>
      </c>
      <c r="H63" s="44">
        <f>'Calculation sheet'!M114</f>
        <v>275117</v>
      </c>
      <c r="I63" s="45">
        <f>'Calculation sheet'!M165</f>
        <v>135986</v>
      </c>
      <c r="J63" s="45">
        <f>'Calculation sheet'!M216</f>
        <v>136558</v>
      </c>
      <c r="K63" s="45">
        <f>'Calculation sheet'!M269</f>
        <v>349532</v>
      </c>
      <c r="L63" s="46">
        <f>SUM(H63:K63)</f>
        <v>897193</v>
      </c>
      <c r="M63" s="44">
        <f t="shared" ref="M63:Q72" si="8">M89</f>
        <v>0</v>
      </c>
      <c r="N63" s="47">
        <f t="shared" si="8"/>
        <v>0</v>
      </c>
      <c r="O63" s="47">
        <f t="shared" si="8"/>
        <v>0</v>
      </c>
      <c r="P63" s="47">
        <f t="shared" si="8"/>
        <v>0</v>
      </c>
      <c r="Q63" s="46">
        <f t="shared" si="8"/>
        <v>0</v>
      </c>
      <c r="R63" s="36"/>
    </row>
    <row r="64" spans="1:18">
      <c r="A64" s="36"/>
      <c r="B64" s="42">
        <v>2022</v>
      </c>
      <c r="C64" s="48">
        <f>'Calculation sheet'!X115</f>
        <v>258075</v>
      </c>
      <c r="D64" s="49">
        <f>'Calculation sheet'!X166</f>
        <v>123944</v>
      </c>
      <c r="E64" s="49">
        <f>'Calculation sheet'!X217</f>
        <v>122353</v>
      </c>
      <c r="F64" s="49">
        <f>'Calculation sheet'!X270</f>
        <v>316936</v>
      </c>
      <c r="G64" s="50">
        <f t="shared" ref="G64:G82" si="9">SUM(C64:F64)</f>
        <v>821308</v>
      </c>
      <c r="H64" s="48">
        <f>'Calculation sheet'!M115</f>
        <v>265379</v>
      </c>
      <c r="I64" s="49">
        <f>'Calculation sheet'!M166</f>
        <v>128194</v>
      </c>
      <c r="J64" s="49">
        <f>'Calculation sheet'!M217</f>
        <v>124538</v>
      </c>
      <c r="K64" s="49">
        <f>'Calculation sheet'!M270</f>
        <v>324566</v>
      </c>
      <c r="L64" s="50">
        <f t="shared" ref="L64:L82" si="10">SUM(H64:K64)</f>
        <v>842677</v>
      </c>
      <c r="M64" s="48">
        <f t="shared" si="8"/>
        <v>7304</v>
      </c>
      <c r="N64" s="49">
        <f t="shared" si="8"/>
        <v>4250</v>
      </c>
      <c r="O64" s="49">
        <f t="shared" si="8"/>
        <v>2185</v>
      </c>
      <c r="P64" s="49">
        <f t="shared" si="8"/>
        <v>7630</v>
      </c>
      <c r="Q64" s="50">
        <f t="shared" si="8"/>
        <v>21369</v>
      </c>
      <c r="R64" s="36"/>
    </row>
    <row r="65" spans="1:18">
      <c r="A65" s="36"/>
      <c r="B65" s="42">
        <v>2023</v>
      </c>
      <c r="C65" s="48">
        <f>'Calculation sheet'!X116</f>
        <v>230685</v>
      </c>
      <c r="D65" s="49">
        <f>'Calculation sheet'!X167</f>
        <v>107653</v>
      </c>
      <c r="E65" s="49">
        <f>'Calculation sheet'!X218</f>
        <v>104328</v>
      </c>
      <c r="F65" s="49">
        <f>'Calculation sheet'!X271</f>
        <v>276019</v>
      </c>
      <c r="G65" s="50">
        <f t="shared" si="9"/>
        <v>718685</v>
      </c>
      <c r="H65" s="48">
        <f>'Calculation sheet'!M116</f>
        <v>256249</v>
      </c>
      <c r="I65" s="49">
        <f>'Calculation sheet'!M167</f>
        <v>120402</v>
      </c>
      <c r="J65" s="49">
        <f>'Calculation sheet'!M218</f>
        <v>114162</v>
      </c>
      <c r="K65" s="49">
        <f>'Calculation sheet'!M271</f>
        <v>301679</v>
      </c>
      <c r="L65" s="50">
        <f t="shared" si="10"/>
        <v>792492</v>
      </c>
      <c r="M65" s="48">
        <f t="shared" si="8"/>
        <v>25564</v>
      </c>
      <c r="N65" s="49">
        <f t="shared" si="8"/>
        <v>12749</v>
      </c>
      <c r="O65" s="49">
        <f t="shared" si="8"/>
        <v>9834</v>
      </c>
      <c r="P65" s="49">
        <f t="shared" si="8"/>
        <v>25660</v>
      </c>
      <c r="Q65" s="50">
        <f t="shared" si="8"/>
        <v>73807</v>
      </c>
      <c r="R65" s="36"/>
    </row>
    <row r="66" spans="1:18">
      <c r="A66" s="36"/>
      <c r="B66" s="42">
        <v>2024</v>
      </c>
      <c r="C66" s="48">
        <f>'Calculation sheet'!X117</f>
        <v>193556</v>
      </c>
      <c r="D66" s="49">
        <f>'Calculation sheet'!X168</f>
        <v>90655</v>
      </c>
      <c r="E66" s="49">
        <f>'Calculation sheet'!X219</f>
        <v>82478</v>
      </c>
      <c r="F66" s="49">
        <f>'Calculation sheet'!X272</f>
        <v>226780</v>
      </c>
      <c r="G66" s="50">
        <f t="shared" si="9"/>
        <v>593469</v>
      </c>
      <c r="H66" s="48">
        <f>'Calculation sheet'!M117</f>
        <v>247727</v>
      </c>
      <c r="I66" s="49">
        <f>'Calculation sheet'!M168</f>
        <v>113322</v>
      </c>
      <c r="J66" s="49">
        <f>'Calculation sheet'!M219</f>
        <v>104328</v>
      </c>
      <c r="K66" s="49">
        <f>'Calculation sheet'!M272</f>
        <v>280874</v>
      </c>
      <c r="L66" s="50">
        <f t="shared" si="10"/>
        <v>746251</v>
      </c>
      <c r="M66" s="48">
        <f t="shared" si="8"/>
        <v>54171</v>
      </c>
      <c r="N66" s="49">
        <f t="shared" si="8"/>
        <v>22667</v>
      </c>
      <c r="O66" s="49">
        <f t="shared" si="8"/>
        <v>21850</v>
      </c>
      <c r="P66" s="49">
        <f t="shared" si="8"/>
        <v>54094</v>
      </c>
      <c r="Q66" s="50">
        <f t="shared" si="8"/>
        <v>152782</v>
      </c>
      <c r="R66" s="36"/>
    </row>
    <row r="67" spans="1:18">
      <c r="A67" s="36"/>
      <c r="B67" s="42">
        <v>2025</v>
      </c>
      <c r="C67" s="48">
        <f>'Calculation sheet'!X118</f>
        <v>147297</v>
      </c>
      <c r="D67" s="49">
        <f>'Calculation sheet'!X169</f>
        <v>72241</v>
      </c>
      <c r="E67" s="49">
        <f>'Calculation sheet'!X220</f>
        <v>58447</v>
      </c>
      <c r="F67" s="49">
        <f>'Calculation sheet'!X273</f>
        <v>170603</v>
      </c>
      <c r="G67" s="50">
        <f t="shared" si="9"/>
        <v>448588</v>
      </c>
      <c r="H67" s="48">
        <f>'Calculation sheet'!M118</f>
        <v>238597</v>
      </c>
      <c r="I67" s="49">
        <f>'Calculation sheet'!M169</f>
        <v>106946</v>
      </c>
      <c r="J67" s="49">
        <f>'Calculation sheet'!M220</f>
        <v>95044</v>
      </c>
      <c r="K67" s="49">
        <f>'Calculation sheet'!M273</f>
        <v>260762</v>
      </c>
      <c r="L67" s="50">
        <f t="shared" si="10"/>
        <v>701349</v>
      </c>
      <c r="M67" s="48">
        <f t="shared" si="8"/>
        <v>91300</v>
      </c>
      <c r="N67" s="49">
        <f t="shared" si="8"/>
        <v>34705</v>
      </c>
      <c r="O67" s="49">
        <f t="shared" si="8"/>
        <v>36597</v>
      </c>
      <c r="P67" s="49">
        <f t="shared" si="8"/>
        <v>90159</v>
      </c>
      <c r="Q67" s="50">
        <f t="shared" si="8"/>
        <v>252761</v>
      </c>
      <c r="R67" s="36"/>
    </row>
    <row r="68" spans="1:18">
      <c r="A68" s="36"/>
      <c r="B68" s="42">
        <v>2026</v>
      </c>
      <c r="C68" s="48">
        <f>'Calculation sheet'!X119</f>
        <v>104082</v>
      </c>
      <c r="D68" s="49">
        <f>'Calculation sheet'!X170</f>
        <v>55953</v>
      </c>
      <c r="E68" s="49">
        <f>'Calculation sheet'!X221</f>
        <v>37690</v>
      </c>
      <c r="F68" s="49">
        <f>'Calculation sheet'!X274</f>
        <v>121367</v>
      </c>
      <c r="G68" s="50">
        <f t="shared" si="9"/>
        <v>319092</v>
      </c>
      <c r="H68" s="48">
        <f>'Calculation sheet'!M119</f>
        <v>230685</v>
      </c>
      <c r="I68" s="49">
        <f>'Calculation sheet'!M170</f>
        <v>100573</v>
      </c>
      <c r="J68" s="49">
        <f>'Calculation sheet'!M221</f>
        <v>86849</v>
      </c>
      <c r="K68" s="49">
        <f>'Calculation sheet'!M274</f>
        <v>242730</v>
      </c>
      <c r="L68" s="50">
        <f t="shared" si="10"/>
        <v>660837</v>
      </c>
      <c r="M68" s="48">
        <f t="shared" si="8"/>
        <v>126603</v>
      </c>
      <c r="N68" s="49">
        <f t="shared" si="8"/>
        <v>44620</v>
      </c>
      <c r="O68" s="49">
        <f t="shared" si="8"/>
        <v>49159</v>
      </c>
      <c r="P68" s="49">
        <f t="shared" si="8"/>
        <v>121363</v>
      </c>
      <c r="Q68" s="50">
        <f t="shared" si="8"/>
        <v>341745</v>
      </c>
      <c r="R68" s="36"/>
    </row>
    <row r="69" spans="1:18">
      <c r="A69" s="36"/>
      <c r="B69" s="42">
        <v>2027</v>
      </c>
      <c r="C69" s="48">
        <f>'Calculation sheet'!X120</f>
        <v>69997</v>
      </c>
      <c r="D69" s="49">
        <f>'Calculation sheet'!X171</f>
        <v>43912</v>
      </c>
      <c r="E69" s="49">
        <f>'Calculation sheet'!X222</f>
        <v>21850</v>
      </c>
      <c r="F69" s="49">
        <f>'Calculation sheet'!X275</f>
        <v>83222</v>
      </c>
      <c r="G69" s="50">
        <f t="shared" si="9"/>
        <v>218981</v>
      </c>
      <c r="H69" s="48">
        <f>'Calculation sheet'!M120</f>
        <v>222772</v>
      </c>
      <c r="I69" s="49">
        <f>'Calculation sheet'!M171</f>
        <v>94197</v>
      </c>
      <c r="J69" s="49">
        <f>'Calculation sheet'!M222</f>
        <v>79204</v>
      </c>
      <c r="K69" s="49">
        <f>'Calculation sheet'!M275</f>
        <v>225394</v>
      </c>
      <c r="L69" s="50">
        <f t="shared" si="10"/>
        <v>621567</v>
      </c>
      <c r="M69" s="48">
        <f t="shared" si="8"/>
        <v>152775</v>
      </c>
      <c r="N69" s="49">
        <f t="shared" si="8"/>
        <v>50285</v>
      </c>
      <c r="O69" s="49">
        <f t="shared" si="8"/>
        <v>57354</v>
      </c>
      <c r="P69" s="49">
        <f t="shared" si="8"/>
        <v>142172</v>
      </c>
      <c r="Q69" s="50">
        <f t="shared" si="8"/>
        <v>402586</v>
      </c>
      <c r="R69" s="36"/>
    </row>
    <row r="70" spans="1:18">
      <c r="A70" s="36"/>
      <c r="B70" s="42">
        <v>2028</v>
      </c>
      <c r="C70" s="48">
        <f>'Calculation sheet'!X121</f>
        <v>47476</v>
      </c>
      <c r="D70" s="49">
        <f>'Calculation sheet'!X172</f>
        <v>36828</v>
      </c>
      <c r="E70" s="49">
        <f>'Calculation sheet'!X223</f>
        <v>12562</v>
      </c>
      <c r="F70" s="49">
        <f>'Calculation sheet'!X276</f>
        <v>58256</v>
      </c>
      <c r="G70" s="50">
        <f t="shared" si="9"/>
        <v>155122</v>
      </c>
      <c r="H70" s="48">
        <f>'Calculation sheet'!M121</f>
        <v>214859</v>
      </c>
      <c r="I70" s="49">
        <f>'Calculation sheet'!M172</f>
        <v>89239</v>
      </c>
      <c r="J70" s="49">
        <f>'Calculation sheet'!M223</f>
        <v>72648</v>
      </c>
      <c r="K70" s="49">
        <f>'Calculation sheet'!M276</f>
        <v>210133</v>
      </c>
      <c r="L70" s="50">
        <f t="shared" si="10"/>
        <v>586879</v>
      </c>
      <c r="M70" s="48">
        <f t="shared" si="8"/>
        <v>167383</v>
      </c>
      <c r="N70" s="49">
        <f t="shared" si="8"/>
        <v>52411</v>
      </c>
      <c r="O70" s="49">
        <f t="shared" si="8"/>
        <v>60086</v>
      </c>
      <c r="P70" s="49">
        <f t="shared" si="8"/>
        <v>151877</v>
      </c>
      <c r="Q70" s="50">
        <f t="shared" si="8"/>
        <v>431757</v>
      </c>
      <c r="R70" s="36"/>
    </row>
    <row r="71" spans="1:18">
      <c r="A71" s="36"/>
      <c r="B71" s="42">
        <v>2029</v>
      </c>
      <c r="C71" s="48">
        <f>'Calculation sheet'!X122</f>
        <v>37129</v>
      </c>
      <c r="D71" s="49">
        <f>'Calculation sheet'!X173</f>
        <v>32578</v>
      </c>
      <c r="E71" s="49">
        <f>'Calculation sheet'!X224</f>
        <v>8195</v>
      </c>
      <c r="F71" s="49">
        <f>'Calculation sheet'!X277</f>
        <v>44385</v>
      </c>
      <c r="G71" s="50">
        <f t="shared" si="9"/>
        <v>122287</v>
      </c>
      <c r="H71" s="48">
        <f>'Calculation sheet'!M122</f>
        <v>207555</v>
      </c>
      <c r="I71" s="49">
        <f>'Calculation sheet'!M173</f>
        <v>83574</v>
      </c>
      <c r="J71" s="49">
        <f>'Calculation sheet'!M224</f>
        <v>66092</v>
      </c>
      <c r="K71" s="49">
        <f>'Calculation sheet'!M277</f>
        <v>194876</v>
      </c>
      <c r="L71" s="50">
        <f t="shared" si="10"/>
        <v>552097</v>
      </c>
      <c r="M71" s="48">
        <f t="shared" si="8"/>
        <v>170426</v>
      </c>
      <c r="N71" s="49">
        <f t="shared" si="8"/>
        <v>50996</v>
      </c>
      <c r="O71" s="49">
        <f t="shared" si="8"/>
        <v>57897</v>
      </c>
      <c r="P71" s="49">
        <f t="shared" si="8"/>
        <v>150491</v>
      </c>
      <c r="Q71" s="50">
        <f t="shared" si="8"/>
        <v>429810</v>
      </c>
      <c r="R71" s="36"/>
    </row>
    <row r="72" spans="1:18">
      <c r="A72" s="36"/>
      <c r="B72" s="42">
        <v>2030</v>
      </c>
      <c r="C72" s="48">
        <f>'Calculation sheet'!X123</f>
        <v>35303</v>
      </c>
      <c r="D72" s="49">
        <f>'Calculation sheet'!X174</f>
        <v>30455</v>
      </c>
      <c r="E72" s="49">
        <f>'Calculation sheet'!X225</f>
        <v>7102</v>
      </c>
      <c r="F72" s="49">
        <f>'Calculation sheet'!X278</f>
        <v>41609</v>
      </c>
      <c r="G72" s="50">
        <f t="shared" si="9"/>
        <v>114469</v>
      </c>
      <c r="H72" s="48">
        <f>'Calculation sheet'!M123</f>
        <v>200251</v>
      </c>
      <c r="I72" s="49">
        <f>'Calculation sheet'!M174</f>
        <v>78617</v>
      </c>
      <c r="J72" s="49">
        <f>'Calculation sheet'!M225</f>
        <v>60632</v>
      </c>
      <c r="K72" s="49">
        <f>'Calculation sheet'!M278</f>
        <v>181702</v>
      </c>
      <c r="L72" s="50">
        <f t="shared" si="10"/>
        <v>521202</v>
      </c>
      <c r="M72" s="48">
        <f t="shared" si="8"/>
        <v>164948</v>
      </c>
      <c r="N72" s="49">
        <f t="shared" si="8"/>
        <v>48162</v>
      </c>
      <c r="O72" s="49">
        <f t="shared" si="8"/>
        <v>53530</v>
      </c>
      <c r="P72" s="49">
        <f t="shared" si="8"/>
        <v>140093</v>
      </c>
      <c r="Q72" s="50">
        <f t="shared" si="8"/>
        <v>406733</v>
      </c>
      <c r="R72" s="36"/>
    </row>
    <row r="73" spans="1:18">
      <c r="A73" s="36"/>
      <c r="B73" s="42">
        <v>2031</v>
      </c>
      <c r="C73" s="48">
        <f>'Calculation sheet'!X124</f>
        <v>34085</v>
      </c>
      <c r="D73" s="49">
        <f>'Calculation sheet'!X175</f>
        <v>29040</v>
      </c>
      <c r="E73" s="49">
        <f>'Calculation sheet'!X226</f>
        <v>6556</v>
      </c>
      <c r="F73" s="49">
        <f>'Calculation sheet'!X279</f>
        <v>38837</v>
      </c>
      <c r="G73" s="50">
        <f t="shared" si="9"/>
        <v>108518</v>
      </c>
      <c r="H73" s="48">
        <f>'Calculation sheet'!M124</f>
        <v>192947</v>
      </c>
      <c r="I73" s="49">
        <f>'Calculation sheet'!M175</f>
        <v>74367</v>
      </c>
      <c r="J73" s="49">
        <f>'Calculation sheet'!M226</f>
        <v>55169</v>
      </c>
      <c r="K73" s="49">
        <f>'Calculation sheet'!M279</f>
        <v>168524</v>
      </c>
      <c r="L73" s="50">
        <f t="shared" si="10"/>
        <v>491007</v>
      </c>
      <c r="M73" s="48">
        <f t="shared" ref="M73:Q82" si="11">M99</f>
        <v>158862</v>
      </c>
      <c r="N73" s="49">
        <f t="shared" si="11"/>
        <v>45327</v>
      </c>
      <c r="O73" s="49">
        <f t="shared" si="11"/>
        <v>48613</v>
      </c>
      <c r="P73" s="49">
        <f t="shared" si="11"/>
        <v>129687</v>
      </c>
      <c r="Q73" s="50">
        <f t="shared" si="11"/>
        <v>382489</v>
      </c>
      <c r="R73" s="36"/>
    </row>
    <row r="74" spans="1:18">
      <c r="A74" s="36"/>
      <c r="B74" s="42">
        <v>2032</v>
      </c>
      <c r="C74" s="48">
        <f>'Calculation sheet'!X125</f>
        <v>32868</v>
      </c>
      <c r="D74" s="49">
        <f>'Calculation sheet'!X176</f>
        <v>26913</v>
      </c>
      <c r="E74" s="49">
        <f>'Calculation sheet'!X227</f>
        <v>6010</v>
      </c>
      <c r="F74" s="49">
        <f>'Calculation sheet'!X280</f>
        <v>36062</v>
      </c>
      <c r="G74" s="50">
        <f t="shared" si="9"/>
        <v>101853</v>
      </c>
      <c r="H74" s="48">
        <f>'Calculation sheet'!M125</f>
        <v>186252</v>
      </c>
      <c r="I74" s="49">
        <f>'Calculation sheet'!M176</f>
        <v>69410</v>
      </c>
      <c r="J74" s="49">
        <f>'Calculation sheet'!M227</f>
        <v>50798</v>
      </c>
      <c r="K74" s="49">
        <f>'Calculation sheet'!M280</f>
        <v>156735</v>
      </c>
      <c r="L74" s="50">
        <f t="shared" si="10"/>
        <v>463195</v>
      </c>
      <c r="M74" s="48">
        <f t="shared" si="11"/>
        <v>153384</v>
      </c>
      <c r="N74" s="49">
        <f t="shared" si="11"/>
        <v>42497</v>
      </c>
      <c r="O74" s="49">
        <f t="shared" si="11"/>
        <v>44788</v>
      </c>
      <c r="P74" s="49">
        <f t="shared" si="11"/>
        <v>120673</v>
      </c>
      <c r="Q74" s="50">
        <f t="shared" si="11"/>
        <v>361342</v>
      </c>
      <c r="R74" s="36"/>
    </row>
    <row r="75" spans="1:18">
      <c r="A75" s="36"/>
      <c r="B75" s="42">
        <v>2033</v>
      </c>
      <c r="C75" s="48">
        <f>'Calculation sheet'!X126</f>
        <v>32259</v>
      </c>
      <c r="D75" s="49">
        <f>'Calculation sheet'!X177</f>
        <v>25498</v>
      </c>
      <c r="E75" s="49">
        <f>'Calculation sheet'!X228</f>
        <v>5463</v>
      </c>
      <c r="F75" s="49">
        <f>'Calculation sheet'!X281</f>
        <v>33290</v>
      </c>
      <c r="G75" s="50">
        <f t="shared" si="9"/>
        <v>96510</v>
      </c>
      <c r="H75" s="48">
        <f>'Calculation sheet'!M126</f>
        <v>180165</v>
      </c>
      <c r="I75" s="49">
        <f>'Calculation sheet'!M177</f>
        <v>65868</v>
      </c>
      <c r="J75" s="49">
        <f>'Calculation sheet'!M228</f>
        <v>46427</v>
      </c>
      <c r="K75" s="49">
        <f>'Calculation sheet'!M281</f>
        <v>145636</v>
      </c>
      <c r="L75" s="50">
        <f t="shared" si="10"/>
        <v>438096</v>
      </c>
      <c r="M75" s="48">
        <f t="shared" si="11"/>
        <v>147906</v>
      </c>
      <c r="N75" s="49">
        <f t="shared" si="11"/>
        <v>40370</v>
      </c>
      <c r="O75" s="49">
        <f t="shared" si="11"/>
        <v>40964</v>
      </c>
      <c r="P75" s="49">
        <f t="shared" si="11"/>
        <v>112346</v>
      </c>
      <c r="Q75" s="50">
        <f t="shared" si="11"/>
        <v>341586</v>
      </c>
      <c r="R75" s="36"/>
    </row>
    <row r="76" spans="1:18">
      <c r="A76" s="36"/>
      <c r="B76" s="42">
        <v>2034</v>
      </c>
      <c r="C76" s="48">
        <f>'Calculation sheet'!X127</f>
        <v>31042</v>
      </c>
      <c r="D76" s="49">
        <f>'Calculation sheet'!X178</f>
        <v>24079</v>
      </c>
      <c r="E76" s="49">
        <f>'Calculation sheet'!X229</f>
        <v>4917</v>
      </c>
      <c r="F76" s="49">
        <f>'Calculation sheet'!X282</f>
        <v>31207</v>
      </c>
      <c r="G76" s="50">
        <f t="shared" si="9"/>
        <v>91245</v>
      </c>
      <c r="H76" s="48">
        <f>'Calculation sheet'!M127</f>
        <v>174079</v>
      </c>
      <c r="I76" s="49">
        <f>'Calculation sheet'!M178</f>
        <v>61618</v>
      </c>
      <c r="J76" s="49">
        <f>'Calculation sheet'!M229</f>
        <v>42060</v>
      </c>
      <c r="K76" s="49">
        <f>'Calculation sheet'!M282</f>
        <v>135234</v>
      </c>
      <c r="L76" s="50">
        <f t="shared" si="10"/>
        <v>412991</v>
      </c>
      <c r="M76" s="48">
        <f t="shared" si="11"/>
        <v>143037</v>
      </c>
      <c r="N76" s="49">
        <f t="shared" si="11"/>
        <v>37539</v>
      </c>
      <c r="O76" s="49">
        <f t="shared" si="11"/>
        <v>37143</v>
      </c>
      <c r="P76" s="49">
        <f t="shared" si="11"/>
        <v>104027</v>
      </c>
      <c r="Q76" s="50">
        <f t="shared" si="11"/>
        <v>321746</v>
      </c>
      <c r="R76" s="36"/>
    </row>
    <row r="77" spans="1:18">
      <c r="A77" s="36"/>
      <c r="B77" s="42">
        <v>2035</v>
      </c>
      <c r="C77" s="48">
        <f>'Calculation sheet'!X128</f>
        <v>29825</v>
      </c>
      <c r="D77" s="49">
        <f>'Calculation sheet'!X179</f>
        <v>22664</v>
      </c>
      <c r="E77" s="49">
        <f>'Calculation sheet'!X230</f>
        <v>4917</v>
      </c>
      <c r="F77" s="49">
        <f>'Calculation sheet'!X283</f>
        <v>29128</v>
      </c>
      <c r="G77" s="50">
        <f t="shared" si="9"/>
        <v>86534</v>
      </c>
      <c r="H77" s="48">
        <f>'Calculation sheet'!M128</f>
        <v>167992</v>
      </c>
      <c r="I77" s="49">
        <f>'Calculation sheet'!M179</f>
        <v>58076</v>
      </c>
      <c r="J77" s="49">
        <f>'Calculation sheet'!M230</f>
        <v>38782</v>
      </c>
      <c r="K77" s="49">
        <f>'Calculation sheet'!M283</f>
        <v>126218</v>
      </c>
      <c r="L77" s="50">
        <f t="shared" si="10"/>
        <v>391068</v>
      </c>
      <c r="M77" s="48">
        <f t="shared" si="11"/>
        <v>138167</v>
      </c>
      <c r="N77" s="49">
        <f t="shared" si="11"/>
        <v>35412</v>
      </c>
      <c r="O77" s="49">
        <f t="shared" si="11"/>
        <v>33865</v>
      </c>
      <c r="P77" s="49">
        <f t="shared" si="11"/>
        <v>97090</v>
      </c>
      <c r="Q77" s="50">
        <f t="shared" si="11"/>
        <v>304534</v>
      </c>
      <c r="R77" s="36"/>
    </row>
    <row r="78" spans="1:18">
      <c r="A78" s="36"/>
      <c r="B78" s="42">
        <v>2036</v>
      </c>
      <c r="C78" s="48">
        <f>'Calculation sheet'!X129</f>
        <v>28607</v>
      </c>
      <c r="D78" s="49">
        <f>'Calculation sheet'!X180</f>
        <v>21248</v>
      </c>
      <c r="E78" s="49">
        <f>'Calculation sheet'!X231</f>
        <v>4371</v>
      </c>
      <c r="F78" s="49">
        <f>'Calculation sheet'!X284</f>
        <v>27045</v>
      </c>
      <c r="G78" s="50">
        <f t="shared" si="9"/>
        <v>81271</v>
      </c>
      <c r="H78" s="48">
        <f>'Calculation sheet'!M129</f>
        <v>161905</v>
      </c>
      <c r="I78" s="49">
        <f>'Calculation sheet'!M180</f>
        <v>54534</v>
      </c>
      <c r="J78" s="49">
        <f>'Calculation sheet'!M231</f>
        <v>35504</v>
      </c>
      <c r="K78" s="49">
        <f>'Calculation sheet'!M284</f>
        <v>117205</v>
      </c>
      <c r="L78" s="50">
        <f t="shared" si="10"/>
        <v>369148</v>
      </c>
      <c r="M78" s="48">
        <f t="shared" si="11"/>
        <v>133298</v>
      </c>
      <c r="N78" s="49">
        <f t="shared" si="11"/>
        <v>33286</v>
      </c>
      <c r="O78" s="49">
        <f t="shared" si="11"/>
        <v>31133</v>
      </c>
      <c r="P78" s="49">
        <f t="shared" si="11"/>
        <v>90160</v>
      </c>
      <c r="Q78" s="50">
        <f t="shared" si="11"/>
        <v>287877</v>
      </c>
      <c r="R78" s="36"/>
    </row>
    <row r="79" spans="1:18">
      <c r="A79" s="36"/>
      <c r="B79" s="42">
        <v>2037</v>
      </c>
      <c r="C79" s="48">
        <f>'Calculation sheet'!X130</f>
        <v>27999</v>
      </c>
      <c r="D79" s="49">
        <f>'Calculation sheet'!X181</f>
        <v>19829</v>
      </c>
      <c r="E79" s="49">
        <f>'Calculation sheet'!X232</f>
        <v>3824</v>
      </c>
      <c r="F79" s="49">
        <f>'Calculation sheet'!X285</f>
        <v>24966</v>
      </c>
      <c r="G79" s="50">
        <f t="shared" si="9"/>
        <v>76618</v>
      </c>
      <c r="H79" s="48">
        <f>'Calculation sheet'!M130</f>
        <v>156427</v>
      </c>
      <c r="I79" s="49">
        <f>'Calculation sheet'!M181</f>
        <v>51704</v>
      </c>
      <c r="J79" s="49">
        <f>'Calculation sheet'!M232</f>
        <v>32226</v>
      </c>
      <c r="K79" s="49">
        <f>'Calculation sheet'!M285</f>
        <v>108882</v>
      </c>
      <c r="L79" s="50">
        <f t="shared" si="10"/>
        <v>349239</v>
      </c>
      <c r="M79" s="48">
        <f t="shared" si="11"/>
        <v>128428</v>
      </c>
      <c r="N79" s="49">
        <f t="shared" si="11"/>
        <v>31875</v>
      </c>
      <c r="O79" s="49">
        <f t="shared" si="11"/>
        <v>28402</v>
      </c>
      <c r="P79" s="49">
        <f t="shared" si="11"/>
        <v>83916</v>
      </c>
      <c r="Q79" s="50">
        <f t="shared" si="11"/>
        <v>272621</v>
      </c>
      <c r="R79" s="36"/>
    </row>
    <row r="80" spans="1:18">
      <c r="A80" s="36"/>
      <c r="B80" s="42">
        <v>2038</v>
      </c>
      <c r="C80" s="48">
        <f>'Calculation sheet'!X131</f>
        <v>26781</v>
      </c>
      <c r="D80" s="49">
        <f>'Calculation sheet'!X182</f>
        <v>18414</v>
      </c>
      <c r="E80" s="49">
        <f>'Calculation sheet'!X233</f>
        <v>3278</v>
      </c>
      <c r="F80" s="49">
        <f>'Calculation sheet'!X286</f>
        <v>22887</v>
      </c>
      <c r="G80" s="50">
        <f t="shared" si="9"/>
        <v>71360</v>
      </c>
      <c r="H80" s="48">
        <f>'Calculation sheet'!M131</f>
        <v>150949</v>
      </c>
      <c r="I80" s="49">
        <f>'Calculation sheet'!M182</f>
        <v>48162</v>
      </c>
      <c r="J80" s="49">
        <f>'Calculation sheet'!M233</f>
        <v>29495</v>
      </c>
      <c r="K80" s="49">
        <f>'Calculation sheet'!M286</f>
        <v>101251</v>
      </c>
      <c r="L80" s="50">
        <f t="shared" si="10"/>
        <v>329857</v>
      </c>
      <c r="M80" s="48">
        <f t="shared" si="11"/>
        <v>124168</v>
      </c>
      <c r="N80" s="49">
        <f t="shared" si="11"/>
        <v>29748</v>
      </c>
      <c r="O80" s="49">
        <f t="shared" si="11"/>
        <v>26217</v>
      </c>
      <c r="P80" s="49">
        <f t="shared" si="11"/>
        <v>78364</v>
      </c>
      <c r="Q80" s="50">
        <f t="shared" si="11"/>
        <v>258497</v>
      </c>
      <c r="R80" s="36"/>
    </row>
    <row r="81" spans="1:18">
      <c r="A81" s="36"/>
      <c r="B81" s="41">
        <v>2039</v>
      </c>
      <c r="C81" s="44">
        <f>'Calculation sheet'!X132</f>
        <v>25564</v>
      </c>
      <c r="D81" s="51">
        <f>'Calculation sheet'!X183</f>
        <v>17706</v>
      </c>
      <c r="E81" s="51">
        <f>'Calculation sheet'!X234</f>
        <v>3278</v>
      </c>
      <c r="F81" s="51">
        <f>'Calculation sheet'!X287</f>
        <v>21498</v>
      </c>
      <c r="G81" s="46">
        <f t="shared" si="9"/>
        <v>68046</v>
      </c>
      <c r="H81" s="44">
        <f>'Calculation sheet'!M132</f>
        <v>145471</v>
      </c>
      <c r="I81" s="51">
        <f>'Calculation sheet'!M183</f>
        <v>45327</v>
      </c>
      <c r="J81" s="51">
        <f>'Calculation sheet'!M234</f>
        <v>26767</v>
      </c>
      <c r="K81" s="51">
        <f>'Calculation sheet'!M287</f>
        <v>94318</v>
      </c>
      <c r="L81" s="46">
        <f t="shared" si="10"/>
        <v>311883</v>
      </c>
      <c r="M81" s="44">
        <f t="shared" si="11"/>
        <v>119907</v>
      </c>
      <c r="N81" s="51">
        <f t="shared" si="11"/>
        <v>27621</v>
      </c>
      <c r="O81" s="51">
        <f t="shared" si="11"/>
        <v>23489</v>
      </c>
      <c r="P81" s="51">
        <f t="shared" si="11"/>
        <v>72820</v>
      </c>
      <c r="Q81" s="46">
        <f t="shared" si="11"/>
        <v>243837</v>
      </c>
      <c r="R81" s="36"/>
    </row>
    <row r="82" spans="1:18" ht="14.25" thickBot="1">
      <c r="A82" s="36"/>
      <c r="B82" s="43">
        <v>2040</v>
      </c>
      <c r="C82" s="52">
        <f>'Calculation sheet'!X133</f>
        <v>24955</v>
      </c>
      <c r="D82" s="53">
        <f>'Calculation sheet'!X184</f>
        <v>16291</v>
      </c>
      <c r="E82" s="53">
        <f>'Calculation sheet'!X235</f>
        <v>2732</v>
      </c>
      <c r="F82" s="53">
        <f>'Calculation sheet'!X288</f>
        <v>20112</v>
      </c>
      <c r="G82" s="54">
        <f t="shared" si="9"/>
        <v>64090</v>
      </c>
      <c r="H82" s="55">
        <f>'Calculation sheet'!M133</f>
        <v>140602</v>
      </c>
      <c r="I82" s="53">
        <f>'Calculation sheet'!M184</f>
        <v>42497</v>
      </c>
      <c r="J82" s="53">
        <f>'Calculation sheet'!M235</f>
        <v>24581</v>
      </c>
      <c r="K82" s="53">
        <f>'Calculation sheet'!M288</f>
        <v>87384</v>
      </c>
      <c r="L82" s="54">
        <f t="shared" si="10"/>
        <v>295064</v>
      </c>
      <c r="M82" s="52">
        <f t="shared" si="11"/>
        <v>115647</v>
      </c>
      <c r="N82" s="53">
        <f t="shared" si="11"/>
        <v>26206</v>
      </c>
      <c r="O82" s="53">
        <f t="shared" si="11"/>
        <v>21849</v>
      </c>
      <c r="P82" s="53">
        <f t="shared" si="11"/>
        <v>67272</v>
      </c>
      <c r="Q82" s="54">
        <f t="shared" si="11"/>
        <v>230974</v>
      </c>
      <c r="R82" s="36"/>
    </row>
    <row r="83" spans="1:18" ht="14.25">
      <c r="A83" s="36"/>
      <c r="B83" s="34" t="s">
        <v>52</v>
      </c>
      <c r="C83" s="29"/>
      <c r="D83" s="29"/>
      <c r="E83" s="29"/>
      <c r="F83" s="29"/>
      <c r="G83" s="29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</row>
    <row r="84" spans="1:18">
      <c r="A84" s="36"/>
      <c r="B84" s="71" t="s">
        <v>42</v>
      </c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</row>
    <row r="85" spans="1:18" ht="15.75">
      <c r="A85" s="36"/>
      <c r="B85" s="78"/>
      <c r="C85" s="28"/>
      <c r="D85" s="28"/>
      <c r="E85" s="28"/>
      <c r="F85" s="28"/>
      <c r="G85" s="28"/>
      <c r="H85" s="38"/>
      <c r="I85" s="38"/>
      <c r="J85" s="38"/>
      <c r="K85" s="38"/>
      <c r="L85" s="36"/>
      <c r="M85" s="36"/>
      <c r="N85" s="36"/>
      <c r="O85" s="36"/>
      <c r="P85" s="36"/>
      <c r="Q85" s="36"/>
      <c r="R85" s="36"/>
    </row>
    <row r="86" spans="1:18" ht="14.25" thickBot="1">
      <c r="A86" s="36"/>
      <c r="B86" s="65" t="s">
        <v>55</v>
      </c>
      <c r="C86" s="29"/>
      <c r="D86" s="29"/>
      <c r="E86" s="29"/>
      <c r="F86" s="29"/>
      <c r="G86" s="39"/>
      <c r="H86" s="36"/>
      <c r="I86" s="36"/>
      <c r="J86" s="36"/>
      <c r="K86" s="36"/>
      <c r="L86" s="36"/>
      <c r="M86" s="36"/>
      <c r="N86" s="36"/>
      <c r="O86" s="36"/>
      <c r="P86" s="36"/>
      <c r="Q86" s="39" t="s">
        <v>41</v>
      </c>
      <c r="R86" s="36"/>
    </row>
    <row r="87" spans="1:18" ht="32.450000000000003" customHeight="1" thickBot="1">
      <c r="A87" s="36"/>
      <c r="B87" s="173" t="s">
        <v>35</v>
      </c>
      <c r="C87" s="175" t="s">
        <v>36</v>
      </c>
      <c r="D87" s="176"/>
      <c r="E87" s="176"/>
      <c r="F87" s="176"/>
      <c r="G87" s="177"/>
      <c r="H87" s="175" t="s">
        <v>37</v>
      </c>
      <c r="I87" s="176"/>
      <c r="J87" s="176"/>
      <c r="K87" s="176"/>
      <c r="L87" s="177"/>
      <c r="M87" s="178" t="s">
        <v>57</v>
      </c>
      <c r="N87" s="179"/>
      <c r="O87" s="179"/>
      <c r="P87" s="179"/>
      <c r="Q87" s="180"/>
      <c r="R87" s="36"/>
    </row>
    <row r="88" spans="1:18" ht="14.25" thickBot="1">
      <c r="A88" s="36"/>
      <c r="B88" s="174"/>
      <c r="C88" s="32" t="s">
        <v>17</v>
      </c>
      <c r="D88" s="33" t="s">
        <v>15</v>
      </c>
      <c r="E88" s="33" t="s">
        <v>18</v>
      </c>
      <c r="F88" s="33" t="s">
        <v>19</v>
      </c>
      <c r="G88" s="31" t="s">
        <v>25</v>
      </c>
      <c r="H88" s="32" t="s">
        <v>17</v>
      </c>
      <c r="I88" s="33" t="s">
        <v>15</v>
      </c>
      <c r="J88" s="33" t="s">
        <v>18</v>
      </c>
      <c r="K88" s="33" t="s">
        <v>19</v>
      </c>
      <c r="L88" s="30" t="s">
        <v>25</v>
      </c>
      <c r="M88" s="32" t="s">
        <v>17</v>
      </c>
      <c r="N88" s="33" t="s">
        <v>15</v>
      </c>
      <c r="O88" s="33" t="s">
        <v>18</v>
      </c>
      <c r="P88" s="33" t="s">
        <v>19</v>
      </c>
      <c r="Q88" s="30" t="s">
        <v>25</v>
      </c>
      <c r="R88" s="36"/>
    </row>
    <row r="89" spans="1:18">
      <c r="A89" s="36"/>
      <c r="B89" s="41">
        <v>2021</v>
      </c>
      <c r="C89" s="44">
        <f>'Calculation sheet'!D34</f>
        <v>394001</v>
      </c>
      <c r="D89" s="47">
        <f>'Calculation sheet'!E34</f>
        <v>247152</v>
      </c>
      <c r="E89" s="47">
        <f>'Calculation sheet'!F34</f>
        <v>359697</v>
      </c>
      <c r="F89" s="47">
        <f>'Calculation sheet'!G34</f>
        <v>682403</v>
      </c>
      <c r="G89" s="46">
        <f>'Calculation sheet'!H34</f>
        <v>1683253</v>
      </c>
      <c r="H89" s="44">
        <f>'Calculation sheet'!K34</f>
        <v>394001</v>
      </c>
      <c r="I89" s="47">
        <f>'Calculation sheet'!L34</f>
        <v>247152</v>
      </c>
      <c r="J89" s="47">
        <f>'Calculation sheet'!M34</f>
        <v>359697</v>
      </c>
      <c r="K89" s="47">
        <f>'Calculation sheet'!N34</f>
        <v>682403</v>
      </c>
      <c r="L89" s="46">
        <f>'Calculation sheet'!O34</f>
        <v>1683253</v>
      </c>
      <c r="M89" s="44">
        <f>'Calculation sheet'!D62</f>
        <v>0</v>
      </c>
      <c r="N89" s="47">
        <f>'Calculation sheet'!E62</f>
        <v>0</v>
      </c>
      <c r="O89" s="47">
        <f>'Calculation sheet'!F62</f>
        <v>0</v>
      </c>
      <c r="P89" s="47">
        <f>'Calculation sheet'!G62</f>
        <v>0</v>
      </c>
      <c r="Q89" s="46">
        <f>'Calculation sheet'!H62</f>
        <v>0</v>
      </c>
      <c r="R89" s="36"/>
    </row>
    <row r="90" spans="1:18">
      <c r="A90" s="36"/>
      <c r="B90" s="42">
        <v>2022</v>
      </c>
      <c r="C90" s="48">
        <f>'Calculation sheet'!D35</f>
        <v>383482</v>
      </c>
      <c r="D90" s="49">
        <f>'Calculation sheet'!E35</f>
        <v>233831</v>
      </c>
      <c r="E90" s="49">
        <f>'Calculation sheet'!F35</f>
        <v>340450</v>
      </c>
      <c r="F90" s="49">
        <f>'Calculation sheet'!G35</f>
        <v>644497</v>
      </c>
      <c r="G90" s="50">
        <f>'Calculation sheet'!H35</f>
        <v>1602260</v>
      </c>
      <c r="H90" s="48">
        <f>'Calculation sheet'!K35</f>
        <v>376178</v>
      </c>
      <c r="I90" s="49">
        <f>'Calculation sheet'!L35</f>
        <v>229581</v>
      </c>
      <c r="J90" s="49">
        <f>'Calculation sheet'!M35</f>
        <v>338265</v>
      </c>
      <c r="K90" s="49">
        <f>'Calculation sheet'!N35</f>
        <v>636867</v>
      </c>
      <c r="L90" s="50">
        <f>'Calculation sheet'!O35</f>
        <v>1580891</v>
      </c>
      <c r="M90" s="48">
        <f>'Calculation sheet'!D63</f>
        <v>7304</v>
      </c>
      <c r="N90" s="49">
        <f>'Calculation sheet'!E63</f>
        <v>4250</v>
      </c>
      <c r="O90" s="49">
        <f>'Calculation sheet'!F63</f>
        <v>2185</v>
      </c>
      <c r="P90" s="49">
        <f>'Calculation sheet'!G63</f>
        <v>7630</v>
      </c>
      <c r="Q90" s="50">
        <f>'Calculation sheet'!H63</f>
        <v>21369</v>
      </c>
      <c r="R90" s="36"/>
    </row>
    <row r="91" spans="1:18">
      <c r="A91" s="36"/>
      <c r="B91" s="42">
        <v>2023</v>
      </c>
      <c r="C91" s="48">
        <f>'Calculation sheet'!D36</f>
        <v>373568</v>
      </c>
      <c r="D91" s="49">
        <f>'Calculation sheet'!E36</f>
        <v>220817</v>
      </c>
      <c r="E91" s="49">
        <f>'Calculation sheet'!F36</f>
        <v>323298</v>
      </c>
      <c r="F91" s="49">
        <f>'Calculation sheet'!G36</f>
        <v>609023</v>
      </c>
      <c r="G91" s="50">
        <f>'Calculation sheet'!H36</f>
        <v>1526706</v>
      </c>
      <c r="H91" s="48">
        <f>'Calculation sheet'!K36</f>
        <v>348004</v>
      </c>
      <c r="I91" s="49">
        <f>'Calculation sheet'!L36</f>
        <v>208068</v>
      </c>
      <c r="J91" s="49">
        <f>'Calculation sheet'!M36</f>
        <v>313464</v>
      </c>
      <c r="K91" s="49">
        <f>'Calculation sheet'!N36</f>
        <v>583363</v>
      </c>
      <c r="L91" s="50">
        <f>'Calculation sheet'!O36</f>
        <v>1452899</v>
      </c>
      <c r="M91" s="48">
        <f>'Calculation sheet'!D64</f>
        <v>25564</v>
      </c>
      <c r="N91" s="49">
        <f>'Calculation sheet'!E64</f>
        <v>12749</v>
      </c>
      <c r="O91" s="49">
        <f>'Calculation sheet'!F64</f>
        <v>9834</v>
      </c>
      <c r="P91" s="49">
        <f>'Calculation sheet'!G64</f>
        <v>25660</v>
      </c>
      <c r="Q91" s="50">
        <f>'Calculation sheet'!H64</f>
        <v>73807</v>
      </c>
      <c r="R91" s="36"/>
    </row>
    <row r="92" spans="1:18">
      <c r="A92" s="36"/>
      <c r="B92" s="42">
        <v>2024</v>
      </c>
      <c r="C92" s="48">
        <f>'Calculation sheet'!D37</f>
        <v>364261</v>
      </c>
      <c r="D92" s="49">
        <f>'Calculation sheet'!E37</f>
        <v>208824</v>
      </c>
      <c r="E92" s="49">
        <f>'Calculation sheet'!F37</f>
        <v>306688</v>
      </c>
      <c r="F92" s="49">
        <f>'Calculation sheet'!G37</f>
        <v>575982</v>
      </c>
      <c r="G92" s="50">
        <f>'Calculation sheet'!H37</f>
        <v>1455755</v>
      </c>
      <c r="H92" s="48">
        <f>'Calculation sheet'!K37</f>
        <v>310090</v>
      </c>
      <c r="I92" s="49">
        <f>'Calculation sheet'!L37</f>
        <v>186157</v>
      </c>
      <c r="J92" s="49">
        <f>'Calculation sheet'!M37</f>
        <v>284838</v>
      </c>
      <c r="K92" s="49">
        <f>'Calculation sheet'!N37</f>
        <v>521888</v>
      </c>
      <c r="L92" s="50">
        <f>'Calculation sheet'!O37</f>
        <v>1302973</v>
      </c>
      <c r="M92" s="48">
        <f>'Calculation sheet'!D65</f>
        <v>54171</v>
      </c>
      <c r="N92" s="49">
        <f>'Calculation sheet'!E65</f>
        <v>22667</v>
      </c>
      <c r="O92" s="49">
        <f>'Calculation sheet'!F65</f>
        <v>21850</v>
      </c>
      <c r="P92" s="49">
        <f>'Calculation sheet'!G65</f>
        <v>54094</v>
      </c>
      <c r="Q92" s="50">
        <f>'Calculation sheet'!H65</f>
        <v>152782</v>
      </c>
      <c r="R92" s="36"/>
    </row>
    <row r="93" spans="1:18">
      <c r="A93" s="36"/>
      <c r="B93" s="42">
        <v>2025</v>
      </c>
      <c r="C93" s="48">
        <f>'Calculation sheet'!D38</f>
        <v>354346</v>
      </c>
      <c r="D93" s="49">
        <f>'Calculation sheet'!E38</f>
        <v>197843</v>
      </c>
      <c r="E93" s="49">
        <f>'Calculation sheet'!F38</f>
        <v>290628</v>
      </c>
      <c r="F93" s="49">
        <f>'Calculation sheet'!G38</f>
        <v>544331</v>
      </c>
      <c r="G93" s="50">
        <f>'Calculation sheet'!H38</f>
        <v>1387148</v>
      </c>
      <c r="H93" s="48">
        <f>'Calculation sheet'!K38</f>
        <v>263046</v>
      </c>
      <c r="I93" s="49">
        <f>'Calculation sheet'!L38</f>
        <v>163138</v>
      </c>
      <c r="J93" s="49">
        <f>'Calculation sheet'!M38</f>
        <v>254031</v>
      </c>
      <c r="K93" s="49">
        <f>'Calculation sheet'!N38</f>
        <v>454172</v>
      </c>
      <c r="L93" s="50">
        <f>'Calculation sheet'!O38</f>
        <v>1134387</v>
      </c>
      <c r="M93" s="48">
        <f>'Calculation sheet'!D66</f>
        <v>91300</v>
      </c>
      <c r="N93" s="49">
        <f>'Calculation sheet'!E66</f>
        <v>34705</v>
      </c>
      <c r="O93" s="49">
        <f>'Calculation sheet'!F66</f>
        <v>36597</v>
      </c>
      <c r="P93" s="49">
        <f>'Calculation sheet'!G66</f>
        <v>90159</v>
      </c>
      <c r="Q93" s="50">
        <f>'Calculation sheet'!H66</f>
        <v>252761</v>
      </c>
      <c r="R93" s="36"/>
    </row>
    <row r="94" spans="1:18">
      <c r="A94" s="36"/>
      <c r="B94" s="42">
        <v>2026</v>
      </c>
      <c r="C94" s="48">
        <f>'Calculation sheet'!D39</f>
        <v>345650</v>
      </c>
      <c r="D94" s="49">
        <f>'Calculation sheet'!E39</f>
        <v>187172</v>
      </c>
      <c r="E94" s="49">
        <f>'Calculation sheet'!F39</f>
        <v>276111</v>
      </c>
      <c r="F94" s="49">
        <f>'Calculation sheet'!G39</f>
        <v>515108</v>
      </c>
      <c r="G94" s="50">
        <f>'Calculation sheet'!H39</f>
        <v>1324041</v>
      </c>
      <c r="H94" s="48">
        <f>'Calculation sheet'!K39</f>
        <v>219047</v>
      </c>
      <c r="I94" s="49">
        <f>'Calculation sheet'!L39</f>
        <v>142552</v>
      </c>
      <c r="J94" s="49">
        <f>'Calculation sheet'!M39</f>
        <v>226952</v>
      </c>
      <c r="K94" s="49">
        <f>'Calculation sheet'!N39</f>
        <v>393745</v>
      </c>
      <c r="L94" s="50">
        <f>'Calculation sheet'!O39</f>
        <v>982296</v>
      </c>
      <c r="M94" s="48">
        <f>'Calculation sheet'!D67</f>
        <v>126603</v>
      </c>
      <c r="N94" s="49">
        <f>'Calculation sheet'!E67</f>
        <v>44620</v>
      </c>
      <c r="O94" s="49">
        <f>'Calculation sheet'!F67</f>
        <v>49159</v>
      </c>
      <c r="P94" s="49">
        <f>'Calculation sheet'!G67</f>
        <v>121363</v>
      </c>
      <c r="Q94" s="50">
        <f>'Calculation sheet'!H67</f>
        <v>341745</v>
      </c>
      <c r="R94" s="36"/>
    </row>
    <row r="95" spans="1:18">
      <c r="A95" s="36"/>
      <c r="B95" s="42">
        <v>2027</v>
      </c>
      <c r="C95" s="48">
        <f>'Calculation sheet'!D40</f>
        <v>336956</v>
      </c>
      <c r="D95" s="49">
        <f>'Calculation sheet'!E40</f>
        <v>176495</v>
      </c>
      <c r="E95" s="49">
        <f>'Calculation sheet'!F40</f>
        <v>262592</v>
      </c>
      <c r="F95" s="49">
        <f>'Calculation sheet'!G40</f>
        <v>487286</v>
      </c>
      <c r="G95" s="50">
        <f>'Calculation sheet'!H40</f>
        <v>1263329</v>
      </c>
      <c r="H95" s="48">
        <f>'Calculation sheet'!K40</f>
        <v>184181</v>
      </c>
      <c r="I95" s="49">
        <f>'Calculation sheet'!L40</f>
        <v>126210</v>
      </c>
      <c r="J95" s="49">
        <f>'Calculation sheet'!M40</f>
        <v>205238</v>
      </c>
      <c r="K95" s="49">
        <f>'Calculation sheet'!N40</f>
        <v>345114</v>
      </c>
      <c r="L95" s="50">
        <f>'Calculation sheet'!O40</f>
        <v>860743</v>
      </c>
      <c r="M95" s="48">
        <f>'Calculation sheet'!D68</f>
        <v>152775</v>
      </c>
      <c r="N95" s="49">
        <f>'Calculation sheet'!E68</f>
        <v>50285</v>
      </c>
      <c r="O95" s="49">
        <f>'Calculation sheet'!F68</f>
        <v>57354</v>
      </c>
      <c r="P95" s="49">
        <f>'Calculation sheet'!G68</f>
        <v>142172</v>
      </c>
      <c r="Q95" s="50">
        <f>'Calculation sheet'!H68</f>
        <v>402586</v>
      </c>
      <c r="R95" s="36"/>
    </row>
    <row r="96" spans="1:18">
      <c r="A96" s="36"/>
      <c r="B96" s="42">
        <v>2028</v>
      </c>
      <c r="C96" s="48">
        <f>'Calculation sheet'!D41</f>
        <v>328258</v>
      </c>
      <c r="D96" s="49">
        <f>'Calculation sheet'!E41</f>
        <v>167544</v>
      </c>
      <c r="E96" s="49">
        <f>'Calculation sheet'!F41</f>
        <v>250166</v>
      </c>
      <c r="F96" s="49">
        <f>'Calculation sheet'!G41</f>
        <v>461534</v>
      </c>
      <c r="G96" s="50">
        <f>'Calculation sheet'!H41</f>
        <v>1207502</v>
      </c>
      <c r="H96" s="48">
        <f>'Calculation sheet'!K41</f>
        <v>160875</v>
      </c>
      <c r="I96" s="49">
        <f>'Calculation sheet'!L41</f>
        <v>115133</v>
      </c>
      <c r="J96" s="49">
        <f>'Calculation sheet'!M41</f>
        <v>190080</v>
      </c>
      <c r="K96" s="49">
        <f>'Calculation sheet'!N41</f>
        <v>309657</v>
      </c>
      <c r="L96" s="50">
        <f>'Calculation sheet'!O41</f>
        <v>775745</v>
      </c>
      <c r="M96" s="48">
        <f>'Calculation sheet'!D69</f>
        <v>167383</v>
      </c>
      <c r="N96" s="49">
        <f>'Calculation sheet'!E69</f>
        <v>52411</v>
      </c>
      <c r="O96" s="49">
        <f>'Calculation sheet'!F69</f>
        <v>60086</v>
      </c>
      <c r="P96" s="49">
        <f>'Calculation sheet'!G69</f>
        <v>151877</v>
      </c>
      <c r="Q96" s="50">
        <f>'Calculation sheet'!H69</f>
        <v>431757</v>
      </c>
      <c r="R96" s="36"/>
    </row>
    <row r="97" spans="1:18">
      <c r="A97" s="36"/>
      <c r="B97" s="42">
        <v>2029</v>
      </c>
      <c r="C97" s="48">
        <f>'Calculation sheet'!D42</f>
        <v>320169</v>
      </c>
      <c r="D97" s="49">
        <f>'Calculation sheet'!E42</f>
        <v>158194</v>
      </c>
      <c r="E97" s="49">
        <f>'Calculation sheet'!F42</f>
        <v>237736</v>
      </c>
      <c r="F97" s="49">
        <f>'Calculation sheet'!G42</f>
        <v>436487</v>
      </c>
      <c r="G97" s="50">
        <f>'Calculation sheet'!H42</f>
        <v>1152586</v>
      </c>
      <c r="H97" s="48">
        <f>'Calculation sheet'!K42</f>
        <v>149743</v>
      </c>
      <c r="I97" s="49">
        <f>'Calculation sheet'!L42</f>
        <v>107198</v>
      </c>
      <c r="J97" s="49">
        <f>'Calculation sheet'!M42</f>
        <v>179839</v>
      </c>
      <c r="K97" s="49">
        <f>'Calculation sheet'!N42</f>
        <v>285996</v>
      </c>
      <c r="L97" s="50">
        <f>'Calculation sheet'!O42</f>
        <v>722776</v>
      </c>
      <c r="M97" s="48">
        <f>'Calculation sheet'!D70</f>
        <v>170426</v>
      </c>
      <c r="N97" s="49">
        <f>'Calculation sheet'!E70</f>
        <v>50996</v>
      </c>
      <c r="O97" s="49">
        <f>'Calculation sheet'!F70</f>
        <v>57897</v>
      </c>
      <c r="P97" s="49">
        <f>'Calculation sheet'!G70</f>
        <v>150491</v>
      </c>
      <c r="Q97" s="50">
        <f>'Calculation sheet'!H70</f>
        <v>429810</v>
      </c>
      <c r="R97" s="36"/>
    </row>
    <row r="98" spans="1:18">
      <c r="A98" s="36"/>
      <c r="B98" s="42">
        <v>2030</v>
      </c>
      <c r="C98" s="48">
        <f>'Calculation sheet'!D43</f>
        <v>312081</v>
      </c>
      <c r="D98" s="49">
        <f>'Calculation sheet'!E43</f>
        <v>149552</v>
      </c>
      <c r="E98" s="49">
        <f>'Calculation sheet'!F43</f>
        <v>226857</v>
      </c>
      <c r="F98" s="49">
        <f>'Calculation sheet'!G43</f>
        <v>413872</v>
      </c>
      <c r="G98" s="50">
        <f>'Calculation sheet'!H43</f>
        <v>1102362</v>
      </c>
      <c r="H98" s="48">
        <f>'Calculation sheet'!K43</f>
        <v>147133</v>
      </c>
      <c r="I98" s="49">
        <f>'Calculation sheet'!L43</f>
        <v>101390</v>
      </c>
      <c r="J98" s="49">
        <f>'Calculation sheet'!M43</f>
        <v>173327</v>
      </c>
      <c r="K98" s="49">
        <f>'Calculation sheet'!N43</f>
        <v>273779</v>
      </c>
      <c r="L98" s="50">
        <f>'Calculation sheet'!O43</f>
        <v>695629</v>
      </c>
      <c r="M98" s="48">
        <f>'Calculation sheet'!D71</f>
        <v>164948</v>
      </c>
      <c r="N98" s="49">
        <f>'Calculation sheet'!E71</f>
        <v>48162</v>
      </c>
      <c r="O98" s="49">
        <f>'Calculation sheet'!F71</f>
        <v>53530</v>
      </c>
      <c r="P98" s="49">
        <f>'Calculation sheet'!G71</f>
        <v>140093</v>
      </c>
      <c r="Q98" s="50">
        <f>'Calculation sheet'!H71</f>
        <v>406733</v>
      </c>
      <c r="R98" s="36"/>
    </row>
    <row r="99" spans="1:18">
      <c r="A99" s="36"/>
      <c r="B99" s="42">
        <v>2031</v>
      </c>
      <c r="C99" s="48">
        <f>'Calculation sheet'!D44</f>
        <v>303996</v>
      </c>
      <c r="D99" s="49">
        <f>'Calculation sheet'!E44</f>
        <v>141617</v>
      </c>
      <c r="E99" s="49">
        <f>'Calculation sheet'!F44</f>
        <v>215974</v>
      </c>
      <c r="F99" s="49">
        <f>'Calculation sheet'!G44</f>
        <v>391604</v>
      </c>
      <c r="G99" s="50">
        <f>'Calculation sheet'!H44</f>
        <v>1053191</v>
      </c>
      <c r="H99" s="48">
        <f>'Calculation sheet'!K44</f>
        <v>145134</v>
      </c>
      <c r="I99" s="49">
        <f>'Calculation sheet'!L44</f>
        <v>96290</v>
      </c>
      <c r="J99" s="49">
        <f>'Calculation sheet'!M44</f>
        <v>167361</v>
      </c>
      <c r="K99" s="49">
        <f>'Calculation sheet'!N44</f>
        <v>261917</v>
      </c>
      <c r="L99" s="50">
        <f>'Calculation sheet'!O44</f>
        <v>670702</v>
      </c>
      <c r="M99" s="48">
        <f>'Calculation sheet'!D72</f>
        <v>158862</v>
      </c>
      <c r="N99" s="49">
        <f>'Calculation sheet'!E72</f>
        <v>45327</v>
      </c>
      <c r="O99" s="49">
        <f>'Calculation sheet'!F72</f>
        <v>48613</v>
      </c>
      <c r="P99" s="49">
        <f>'Calculation sheet'!G72</f>
        <v>129687</v>
      </c>
      <c r="Q99" s="50">
        <f>'Calculation sheet'!H72</f>
        <v>382489</v>
      </c>
      <c r="R99" s="36"/>
    </row>
    <row r="100" spans="1:18">
      <c r="A100" s="36"/>
      <c r="B100" s="42">
        <v>2032</v>
      </c>
      <c r="C100" s="48">
        <f>'Calculation sheet'!D45</f>
        <v>296516</v>
      </c>
      <c r="D100" s="49">
        <f>'Calculation sheet'!E45</f>
        <v>133591</v>
      </c>
      <c r="E100" s="49">
        <f>'Calculation sheet'!F45</f>
        <v>206180</v>
      </c>
      <c r="F100" s="49">
        <f>'Calculation sheet'!G45</f>
        <v>371074</v>
      </c>
      <c r="G100" s="50">
        <f>'Calculation sheet'!H45</f>
        <v>1007361</v>
      </c>
      <c r="H100" s="48">
        <f>'Calculation sheet'!K45</f>
        <v>143132</v>
      </c>
      <c r="I100" s="49">
        <f>'Calculation sheet'!L45</f>
        <v>91094</v>
      </c>
      <c r="J100" s="49">
        <f>'Calculation sheet'!M45</f>
        <v>161392</v>
      </c>
      <c r="K100" s="49">
        <f>'Calculation sheet'!N45</f>
        <v>250401</v>
      </c>
      <c r="L100" s="50">
        <f>'Calculation sheet'!O45</f>
        <v>646019</v>
      </c>
      <c r="M100" s="48">
        <f>'Calculation sheet'!D73</f>
        <v>153384</v>
      </c>
      <c r="N100" s="49">
        <f>'Calculation sheet'!E73</f>
        <v>42497</v>
      </c>
      <c r="O100" s="49">
        <f>'Calculation sheet'!F73</f>
        <v>44788</v>
      </c>
      <c r="P100" s="49">
        <f>'Calculation sheet'!G73</f>
        <v>120673</v>
      </c>
      <c r="Q100" s="50">
        <f>'Calculation sheet'!H73</f>
        <v>361342</v>
      </c>
      <c r="R100" s="36"/>
    </row>
    <row r="101" spans="1:18">
      <c r="A101" s="36"/>
      <c r="B101" s="42">
        <v>2033</v>
      </c>
      <c r="C101" s="48">
        <f>'Calculation sheet'!D46</f>
        <v>289644</v>
      </c>
      <c r="D101" s="49">
        <f>'Calculation sheet'!E46</f>
        <v>126977</v>
      </c>
      <c r="E101" s="49">
        <f>'Calculation sheet'!F46</f>
        <v>196841</v>
      </c>
      <c r="F101" s="49">
        <f>'Calculation sheet'!G46</f>
        <v>351582</v>
      </c>
      <c r="G101" s="50">
        <f>'Calculation sheet'!H46</f>
        <v>965044</v>
      </c>
      <c r="H101" s="48">
        <f>'Calculation sheet'!K46</f>
        <v>141738</v>
      </c>
      <c r="I101" s="49">
        <f>'Calculation sheet'!L46</f>
        <v>86607</v>
      </c>
      <c r="J101" s="49">
        <f>'Calculation sheet'!M46</f>
        <v>155877</v>
      </c>
      <c r="K101" s="49">
        <f>'Calculation sheet'!N46</f>
        <v>239236</v>
      </c>
      <c r="L101" s="50">
        <f>'Calculation sheet'!O46</f>
        <v>623458</v>
      </c>
      <c r="M101" s="48">
        <f>'Calculation sheet'!D74</f>
        <v>147906</v>
      </c>
      <c r="N101" s="49">
        <f>'Calculation sheet'!E74</f>
        <v>40370</v>
      </c>
      <c r="O101" s="49">
        <f>'Calculation sheet'!F74</f>
        <v>40964</v>
      </c>
      <c r="P101" s="49">
        <f>'Calculation sheet'!G74</f>
        <v>112346</v>
      </c>
      <c r="Q101" s="50">
        <f>'Calculation sheet'!H74</f>
        <v>341586</v>
      </c>
      <c r="R101" s="36"/>
    </row>
    <row r="102" spans="1:18">
      <c r="A102" s="36"/>
      <c r="B102" s="42">
        <v>2034</v>
      </c>
      <c r="C102" s="48">
        <f>'Calculation sheet'!D47</f>
        <v>283034</v>
      </c>
      <c r="D102" s="49">
        <f>'Calculation sheet'!E47</f>
        <v>119658</v>
      </c>
      <c r="E102" s="49">
        <f>'Calculation sheet'!F47</f>
        <v>187506</v>
      </c>
      <c r="F102" s="49">
        <f>'Calculation sheet'!G47</f>
        <v>332787</v>
      </c>
      <c r="G102" s="50">
        <f>'Calculation sheet'!H47</f>
        <v>922985</v>
      </c>
      <c r="H102" s="48">
        <f>'Calculation sheet'!K47</f>
        <v>139997</v>
      </c>
      <c r="I102" s="49">
        <f>'Calculation sheet'!L47</f>
        <v>82119</v>
      </c>
      <c r="J102" s="49">
        <f>'Calculation sheet'!M47</f>
        <v>150363</v>
      </c>
      <c r="K102" s="49">
        <f>'Calculation sheet'!N47</f>
        <v>228760</v>
      </c>
      <c r="L102" s="50">
        <f>'Calculation sheet'!O47</f>
        <v>601239</v>
      </c>
      <c r="M102" s="48">
        <f>'Calculation sheet'!D75</f>
        <v>143037</v>
      </c>
      <c r="N102" s="49">
        <f>'Calculation sheet'!E75</f>
        <v>37539</v>
      </c>
      <c r="O102" s="49">
        <f>'Calculation sheet'!F75</f>
        <v>37143</v>
      </c>
      <c r="P102" s="49">
        <f>'Calculation sheet'!G75</f>
        <v>104027</v>
      </c>
      <c r="Q102" s="50">
        <f>'Calculation sheet'!H75</f>
        <v>321746</v>
      </c>
      <c r="R102" s="36"/>
    </row>
    <row r="103" spans="1:18">
      <c r="A103" s="36"/>
      <c r="B103" s="42">
        <v>2035</v>
      </c>
      <c r="C103" s="48">
        <f>'Calculation sheet'!D48</f>
        <v>276166</v>
      </c>
      <c r="D103" s="49">
        <f>'Calculation sheet'!E48</f>
        <v>113351</v>
      </c>
      <c r="E103" s="49">
        <f>'Calculation sheet'!F48</f>
        <v>179710</v>
      </c>
      <c r="F103" s="49">
        <f>'Calculation sheet'!G48</f>
        <v>316078</v>
      </c>
      <c r="G103" s="50">
        <f>'Calculation sheet'!H48</f>
        <v>885305</v>
      </c>
      <c r="H103" s="48">
        <f>'Calculation sheet'!K48</f>
        <v>137999</v>
      </c>
      <c r="I103" s="49">
        <f>'Calculation sheet'!L48</f>
        <v>77939</v>
      </c>
      <c r="J103" s="49">
        <f>'Calculation sheet'!M48</f>
        <v>145845</v>
      </c>
      <c r="K103" s="49">
        <f>'Calculation sheet'!N48</f>
        <v>218988</v>
      </c>
      <c r="L103" s="50">
        <f>'Calculation sheet'!O48</f>
        <v>580771</v>
      </c>
      <c r="M103" s="48">
        <f>'Calculation sheet'!D76</f>
        <v>138167</v>
      </c>
      <c r="N103" s="49">
        <f>'Calculation sheet'!E76</f>
        <v>35412</v>
      </c>
      <c r="O103" s="49">
        <f>'Calculation sheet'!F76</f>
        <v>33865</v>
      </c>
      <c r="P103" s="49">
        <f>'Calculation sheet'!G76</f>
        <v>97090</v>
      </c>
      <c r="Q103" s="50">
        <f>'Calculation sheet'!H76</f>
        <v>304534</v>
      </c>
      <c r="R103" s="36"/>
    </row>
    <row r="104" spans="1:18">
      <c r="A104" s="36"/>
      <c r="B104" s="42">
        <v>2036</v>
      </c>
      <c r="C104" s="48">
        <f>'Calculation sheet'!D49</f>
        <v>269294</v>
      </c>
      <c r="D104" s="49">
        <f>'Calculation sheet'!E49</f>
        <v>107044</v>
      </c>
      <c r="E104" s="49">
        <f>'Calculation sheet'!F49</f>
        <v>171915</v>
      </c>
      <c r="F104" s="49">
        <f>'Calculation sheet'!G49</f>
        <v>299724</v>
      </c>
      <c r="G104" s="50">
        <f>'Calculation sheet'!H49</f>
        <v>847977</v>
      </c>
      <c r="H104" s="48">
        <f>'Calculation sheet'!K49</f>
        <v>135996</v>
      </c>
      <c r="I104" s="49">
        <f>'Calculation sheet'!L49</f>
        <v>73758</v>
      </c>
      <c r="J104" s="49">
        <f>'Calculation sheet'!M49</f>
        <v>140782</v>
      </c>
      <c r="K104" s="49">
        <f>'Calculation sheet'!N49</f>
        <v>209564</v>
      </c>
      <c r="L104" s="50">
        <f>'Calculation sheet'!O49</f>
        <v>560100</v>
      </c>
      <c r="M104" s="48">
        <f>'Calculation sheet'!D77</f>
        <v>133298</v>
      </c>
      <c r="N104" s="49">
        <f>'Calculation sheet'!E77</f>
        <v>33286</v>
      </c>
      <c r="O104" s="49">
        <f>'Calculation sheet'!F77</f>
        <v>31133</v>
      </c>
      <c r="P104" s="49">
        <f>'Calculation sheet'!G77</f>
        <v>90160</v>
      </c>
      <c r="Q104" s="50">
        <f>'Calculation sheet'!H77</f>
        <v>287877</v>
      </c>
      <c r="R104" s="36"/>
    </row>
    <row r="105" spans="1:18">
      <c r="A105" s="36"/>
      <c r="B105" s="42">
        <v>2037</v>
      </c>
      <c r="C105" s="48">
        <f>'Calculation sheet'!D50</f>
        <v>263032</v>
      </c>
      <c r="D105" s="49">
        <f>'Calculation sheet'!E50</f>
        <v>101758</v>
      </c>
      <c r="E105" s="49">
        <f>'Calculation sheet'!F50</f>
        <v>164120</v>
      </c>
      <c r="F105" s="49">
        <f>'Calculation sheet'!G50</f>
        <v>284057</v>
      </c>
      <c r="G105" s="50">
        <f>'Calculation sheet'!H50</f>
        <v>812967</v>
      </c>
      <c r="H105" s="48">
        <f>'Calculation sheet'!K50</f>
        <v>134604</v>
      </c>
      <c r="I105" s="49">
        <f>'Calculation sheet'!L50</f>
        <v>69883</v>
      </c>
      <c r="J105" s="49">
        <f>'Calculation sheet'!M50</f>
        <v>135718</v>
      </c>
      <c r="K105" s="49">
        <f>'Calculation sheet'!N50</f>
        <v>200141</v>
      </c>
      <c r="L105" s="50">
        <f>'Calculation sheet'!O50</f>
        <v>540346</v>
      </c>
      <c r="M105" s="48">
        <f>'Calculation sheet'!D78</f>
        <v>128428</v>
      </c>
      <c r="N105" s="49">
        <f>'Calculation sheet'!E78</f>
        <v>31875</v>
      </c>
      <c r="O105" s="49">
        <f>'Calculation sheet'!F78</f>
        <v>28402</v>
      </c>
      <c r="P105" s="49">
        <f>'Calculation sheet'!G78</f>
        <v>83916</v>
      </c>
      <c r="Q105" s="50">
        <f>'Calculation sheet'!H78</f>
        <v>272621</v>
      </c>
      <c r="R105" s="36"/>
    </row>
    <row r="106" spans="1:18">
      <c r="A106" s="36"/>
      <c r="B106" s="42">
        <v>2038</v>
      </c>
      <c r="C106" s="48">
        <f>'Calculation sheet'!D51</f>
        <v>256769</v>
      </c>
      <c r="D106" s="49">
        <f>'Calculation sheet'!E51</f>
        <v>95759</v>
      </c>
      <c r="E106" s="49">
        <f>'Calculation sheet'!F51</f>
        <v>157326</v>
      </c>
      <c r="F106" s="49">
        <f>'Calculation sheet'!G51</f>
        <v>269786</v>
      </c>
      <c r="G106" s="50">
        <f>'Calculation sheet'!H51</f>
        <v>779640</v>
      </c>
      <c r="H106" s="48">
        <f>'Calculation sheet'!K51</f>
        <v>132601</v>
      </c>
      <c r="I106" s="49">
        <f>'Calculation sheet'!L51</f>
        <v>66011</v>
      </c>
      <c r="J106" s="49">
        <f>'Calculation sheet'!M51</f>
        <v>131109</v>
      </c>
      <c r="K106" s="49">
        <f>'Calculation sheet'!N51</f>
        <v>191422</v>
      </c>
      <c r="L106" s="50">
        <f>'Calculation sheet'!O51</f>
        <v>521143</v>
      </c>
      <c r="M106" s="48">
        <f>'Calculation sheet'!D79</f>
        <v>124168</v>
      </c>
      <c r="N106" s="49">
        <f>'Calculation sheet'!E79</f>
        <v>29748</v>
      </c>
      <c r="O106" s="49">
        <f>'Calculation sheet'!F79</f>
        <v>26217</v>
      </c>
      <c r="P106" s="49">
        <f>'Calculation sheet'!G79</f>
        <v>78364</v>
      </c>
      <c r="Q106" s="50">
        <f>'Calculation sheet'!H79</f>
        <v>258497</v>
      </c>
      <c r="R106" s="36"/>
    </row>
    <row r="107" spans="1:18">
      <c r="A107" s="36"/>
      <c r="B107" s="41">
        <v>2039</v>
      </c>
      <c r="C107" s="44">
        <f>'Calculation sheet'!D52</f>
        <v>250770</v>
      </c>
      <c r="D107" s="51">
        <f>'Calculation sheet'!E52</f>
        <v>90467</v>
      </c>
      <c r="E107" s="51">
        <f>'Calculation sheet'!F52</f>
        <v>150081</v>
      </c>
      <c r="F107" s="51">
        <f>'Calculation sheet'!G52</f>
        <v>256209</v>
      </c>
      <c r="G107" s="46">
        <f>'Calculation sheet'!H52</f>
        <v>747527</v>
      </c>
      <c r="H107" s="44">
        <f>'Calculation sheet'!K52</f>
        <v>130863</v>
      </c>
      <c r="I107" s="51">
        <f>'Calculation sheet'!L52</f>
        <v>62846</v>
      </c>
      <c r="J107" s="51">
        <f>'Calculation sheet'!M52</f>
        <v>126592</v>
      </c>
      <c r="K107" s="51">
        <f>'Calculation sheet'!N52</f>
        <v>183389</v>
      </c>
      <c r="L107" s="46">
        <f>'Calculation sheet'!O52</f>
        <v>503690</v>
      </c>
      <c r="M107" s="44">
        <f>'Calculation sheet'!D80</f>
        <v>119907</v>
      </c>
      <c r="N107" s="51">
        <f>'Calculation sheet'!E80</f>
        <v>27621</v>
      </c>
      <c r="O107" s="51">
        <f>'Calculation sheet'!F80</f>
        <v>23489</v>
      </c>
      <c r="P107" s="51">
        <f>'Calculation sheet'!G80</f>
        <v>72820</v>
      </c>
      <c r="Q107" s="46">
        <f>'Calculation sheet'!H80</f>
        <v>243837</v>
      </c>
      <c r="R107" s="36"/>
    </row>
    <row r="108" spans="1:18" ht="14.25" thickBot="1">
      <c r="A108" s="36"/>
      <c r="B108" s="43">
        <v>2040</v>
      </c>
      <c r="C108" s="52">
        <f>'Calculation sheet'!D53</f>
        <v>245117</v>
      </c>
      <c r="D108" s="53">
        <f>'Calculation sheet'!E53</f>
        <v>85489</v>
      </c>
      <c r="E108" s="53">
        <f>'Calculation sheet'!F53</f>
        <v>144279</v>
      </c>
      <c r="F108" s="53">
        <f>'Calculation sheet'!G53</f>
        <v>242979</v>
      </c>
      <c r="G108" s="54">
        <f>'Calculation sheet'!H53</f>
        <v>717864</v>
      </c>
      <c r="H108" s="52">
        <f>'Calculation sheet'!K53</f>
        <v>129470</v>
      </c>
      <c r="I108" s="53">
        <f>'Calculation sheet'!L53</f>
        <v>59283</v>
      </c>
      <c r="J108" s="53">
        <f>'Calculation sheet'!M53</f>
        <v>122430</v>
      </c>
      <c r="K108" s="53">
        <f>'Calculation sheet'!N53</f>
        <v>175707</v>
      </c>
      <c r="L108" s="54">
        <f>'Calculation sheet'!O53</f>
        <v>486890</v>
      </c>
      <c r="M108" s="52">
        <f>'Calculation sheet'!D81</f>
        <v>115647</v>
      </c>
      <c r="N108" s="53">
        <f>'Calculation sheet'!E81</f>
        <v>26206</v>
      </c>
      <c r="O108" s="53">
        <f>'Calculation sheet'!F81</f>
        <v>21849</v>
      </c>
      <c r="P108" s="53">
        <f>'Calculation sheet'!G81</f>
        <v>67272</v>
      </c>
      <c r="Q108" s="54">
        <f>'Calculation sheet'!H81</f>
        <v>230974</v>
      </c>
      <c r="R108" s="36"/>
    </row>
    <row r="109" spans="1:18" ht="14.25">
      <c r="A109" s="36"/>
      <c r="B109" s="34" t="s">
        <v>53</v>
      </c>
      <c r="C109" s="29"/>
      <c r="D109" s="29"/>
      <c r="E109" s="29"/>
      <c r="F109" s="29"/>
      <c r="G109" s="29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</row>
    <row r="110" spans="1:18">
      <c r="A110" s="36"/>
      <c r="B110" s="71" t="s">
        <v>42</v>
      </c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</row>
    <row r="111" spans="1:18">
      <c r="A111" s="36"/>
      <c r="B111" s="71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</row>
    <row r="112" spans="1:18">
      <c r="A112" s="36"/>
      <c r="B112" s="71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</row>
    <row r="113" spans="1:18" ht="19.5" thickBot="1">
      <c r="A113" s="36"/>
      <c r="B113" s="106" t="s">
        <v>62</v>
      </c>
      <c r="C113" s="107"/>
      <c r="D113" s="107"/>
      <c r="E113" s="107"/>
      <c r="F113" s="107"/>
      <c r="G113" s="107"/>
      <c r="H113" s="107"/>
      <c r="I113" s="36"/>
      <c r="J113" s="36"/>
      <c r="K113" s="36"/>
      <c r="L113" s="36"/>
      <c r="M113" s="36"/>
      <c r="N113" s="36"/>
      <c r="O113" s="36"/>
      <c r="P113" s="36"/>
      <c r="Q113" s="36"/>
      <c r="R113" s="36"/>
    </row>
    <row r="114" spans="1:18" ht="14.25" thickBot="1">
      <c r="A114" s="36"/>
      <c r="B114" s="103" t="s">
        <v>0</v>
      </c>
      <c r="C114" s="33" t="s">
        <v>17</v>
      </c>
      <c r="D114" s="33" t="s">
        <v>15</v>
      </c>
      <c r="E114" s="33" t="s">
        <v>18</v>
      </c>
      <c r="F114" s="33" t="s">
        <v>19</v>
      </c>
      <c r="G114" s="104" t="s">
        <v>25</v>
      </c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</row>
    <row r="115" spans="1:18">
      <c r="A115" s="36"/>
      <c r="B115" s="66">
        <v>2021</v>
      </c>
      <c r="C115" s="45">
        <f>'Calculation sheet'!K62</f>
        <v>0</v>
      </c>
      <c r="D115" s="45">
        <f>'Calculation sheet'!L62</f>
        <v>0</v>
      </c>
      <c r="E115" s="45">
        <f>'Calculation sheet'!M62</f>
        <v>0</v>
      </c>
      <c r="F115" s="45">
        <f>'Calculation sheet'!N62</f>
        <v>0</v>
      </c>
      <c r="G115" s="79">
        <f>'Calculation sheet'!O62</f>
        <v>0</v>
      </c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</row>
    <row r="116" spans="1:18">
      <c r="A116" s="36"/>
      <c r="B116" s="67">
        <v>2022</v>
      </c>
      <c r="C116" s="49">
        <f>'Calculation sheet'!K63</f>
        <v>5843.2000000000007</v>
      </c>
      <c r="D116" s="49">
        <f>'Calculation sheet'!L63</f>
        <v>3400</v>
      </c>
      <c r="E116" s="49">
        <f>'Calculation sheet'!M63</f>
        <v>1748</v>
      </c>
      <c r="F116" s="49">
        <f>'Calculation sheet'!N63</f>
        <v>6104</v>
      </c>
      <c r="G116" s="82">
        <f>'Calculation sheet'!O63</f>
        <v>17095.2</v>
      </c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</row>
    <row r="117" spans="1:18">
      <c r="A117" s="36"/>
      <c r="B117" s="67">
        <v>2023</v>
      </c>
      <c r="C117" s="49">
        <f>'Calculation sheet'!K64</f>
        <v>20451.2</v>
      </c>
      <c r="D117" s="49">
        <f>'Calculation sheet'!L64</f>
        <v>10199.200000000001</v>
      </c>
      <c r="E117" s="49">
        <f>'Calculation sheet'!M64</f>
        <v>7867.2000000000007</v>
      </c>
      <c r="F117" s="49">
        <f>'Calculation sheet'!N64</f>
        <v>20528</v>
      </c>
      <c r="G117" s="82">
        <f>'Calculation sheet'!O64</f>
        <v>59045.600000000006</v>
      </c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</row>
    <row r="118" spans="1:18">
      <c r="A118" s="36"/>
      <c r="B118" s="67">
        <v>2024</v>
      </c>
      <c r="C118" s="49">
        <f>'Calculation sheet'!K65</f>
        <v>43336.800000000003</v>
      </c>
      <c r="D118" s="49">
        <f>'Calculation sheet'!L65</f>
        <v>18133.600000000002</v>
      </c>
      <c r="E118" s="49">
        <f>'Calculation sheet'!M65</f>
        <v>17480</v>
      </c>
      <c r="F118" s="49">
        <f>'Calculation sheet'!N65</f>
        <v>43275.200000000004</v>
      </c>
      <c r="G118" s="82">
        <f>'Calculation sheet'!O65</f>
        <v>122225.60000000001</v>
      </c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</row>
    <row r="119" spans="1:18">
      <c r="A119" s="36"/>
      <c r="B119" s="67">
        <v>2025</v>
      </c>
      <c r="C119" s="49">
        <f>'Calculation sheet'!K66</f>
        <v>73040</v>
      </c>
      <c r="D119" s="49">
        <f>'Calculation sheet'!L66</f>
        <v>27764</v>
      </c>
      <c r="E119" s="49">
        <f>'Calculation sheet'!M66</f>
        <v>29277.600000000002</v>
      </c>
      <c r="F119" s="49">
        <f>'Calculation sheet'!N66</f>
        <v>72127.199999999997</v>
      </c>
      <c r="G119" s="82">
        <f>'Calculation sheet'!O66</f>
        <v>202208.8</v>
      </c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</row>
    <row r="120" spans="1:18">
      <c r="A120" s="36"/>
      <c r="B120" s="67">
        <v>2026</v>
      </c>
      <c r="C120" s="49">
        <f>'Calculation sheet'!K67</f>
        <v>101282.40000000001</v>
      </c>
      <c r="D120" s="49">
        <f>'Calculation sheet'!L67</f>
        <v>35696</v>
      </c>
      <c r="E120" s="49">
        <f>'Calculation sheet'!M67</f>
        <v>39327.200000000004</v>
      </c>
      <c r="F120" s="49">
        <f>'Calculation sheet'!N67</f>
        <v>97090.400000000009</v>
      </c>
      <c r="G120" s="82">
        <f>'Calculation sheet'!O67</f>
        <v>273396.00000000006</v>
      </c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</row>
    <row r="121" spans="1:18">
      <c r="A121" s="36"/>
      <c r="B121" s="67">
        <v>2027</v>
      </c>
      <c r="C121" s="49">
        <f>'Calculation sheet'!K68</f>
        <v>122220</v>
      </c>
      <c r="D121" s="49">
        <f>'Calculation sheet'!L68</f>
        <v>40228</v>
      </c>
      <c r="E121" s="49">
        <f>'Calculation sheet'!M68</f>
        <v>45883.200000000004</v>
      </c>
      <c r="F121" s="49">
        <f>'Calculation sheet'!N68</f>
        <v>113737.60000000001</v>
      </c>
      <c r="G121" s="82">
        <f>'Calculation sheet'!O68</f>
        <v>322068.80000000005</v>
      </c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</row>
    <row r="122" spans="1:18">
      <c r="A122" s="36"/>
      <c r="B122" s="67">
        <v>2028</v>
      </c>
      <c r="C122" s="49">
        <f>'Calculation sheet'!K69</f>
        <v>133906.4</v>
      </c>
      <c r="D122" s="49">
        <f>'Calculation sheet'!L69</f>
        <v>41928.800000000003</v>
      </c>
      <c r="E122" s="49">
        <f>'Calculation sheet'!M69</f>
        <v>48068.800000000003</v>
      </c>
      <c r="F122" s="49">
        <f>'Calculation sheet'!N69</f>
        <v>121501.6</v>
      </c>
      <c r="G122" s="82">
        <f>'Calculation sheet'!O69</f>
        <v>345405.6</v>
      </c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</row>
    <row r="123" spans="1:18">
      <c r="A123" s="36"/>
      <c r="B123" s="67">
        <v>2029</v>
      </c>
      <c r="C123" s="49">
        <f>'Calculation sheet'!K70</f>
        <v>136340.80000000002</v>
      </c>
      <c r="D123" s="49">
        <f>'Calculation sheet'!L70</f>
        <v>40796.800000000003</v>
      </c>
      <c r="E123" s="49">
        <f>'Calculation sheet'!M70</f>
        <v>46317.600000000006</v>
      </c>
      <c r="F123" s="49">
        <f>'Calculation sheet'!N70</f>
        <v>120392.8</v>
      </c>
      <c r="G123" s="82">
        <f>'Calculation sheet'!O70</f>
        <v>343848.00000000006</v>
      </c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</row>
    <row r="124" spans="1:18">
      <c r="A124" s="36"/>
      <c r="B124" s="67">
        <v>2030</v>
      </c>
      <c r="C124" s="49">
        <f>'Calculation sheet'!K71</f>
        <v>131958.39999999999</v>
      </c>
      <c r="D124" s="49">
        <f>'Calculation sheet'!L71</f>
        <v>38529.599999999999</v>
      </c>
      <c r="E124" s="49">
        <f>'Calculation sheet'!M71</f>
        <v>42824</v>
      </c>
      <c r="F124" s="49">
        <f>'Calculation sheet'!N71</f>
        <v>112074.40000000001</v>
      </c>
      <c r="G124" s="82">
        <f>'Calculation sheet'!O71</f>
        <v>325386.40000000002</v>
      </c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</row>
    <row r="125" spans="1:18">
      <c r="A125" s="36"/>
      <c r="B125" s="67">
        <v>2031</v>
      </c>
      <c r="C125" s="49">
        <f>'Calculation sheet'!K72</f>
        <v>127089.60000000001</v>
      </c>
      <c r="D125" s="49">
        <f>'Calculation sheet'!L72</f>
        <v>36261.599999999999</v>
      </c>
      <c r="E125" s="49">
        <f>'Calculation sheet'!M72</f>
        <v>38890.400000000001</v>
      </c>
      <c r="F125" s="49">
        <f>'Calculation sheet'!N72</f>
        <v>103749.6</v>
      </c>
      <c r="G125" s="82">
        <f>'Calculation sheet'!O72</f>
        <v>305991.2</v>
      </c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</row>
    <row r="126" spans="1:18">
      <c r="A126" s="36"/>
      <c r="B126" s="67">
        <v>2032</v>
      </c>
      <c r="C126" s="49">
        <f>'Calculation sheet'!K73</f>
        <v>122707.20000000001</v>
      </c>
      <c r="D126" s="49">
        <f>'Calculation sheet'!L73</f>
        <v>33997.599999999999</v>
      </c>
      <c r="E126" s="49">
        <f>'Calculation sheet'!M73</f>
        <v>35830.400000000001</v>
      </c>
      <c r="F126" s="49">
        <f>'Calculation sheet'!N73</f>
        <v>96538.400000000009</v>
      </c>
      <c r="G126" s="82">
        <f>'Calculation sheet'!O73</f>
        <v>289073.60000000003</v>
      </c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</row>
    <row r="127" spans="1:18">
      <c r="A127" s="36"/>
      <c r="B127" s="67">
        <v>2033</v>
      </c>
      <c r="C127" s="49">
        <f>'Calculation sheet'!K74</f>
        <v>118324.8</v>
      </c>
      <c r="D127" s="49">
        <f>'Calculation sheet'!L74</f>
        <v>32296</v>
      </c>
      <c r="E127" s="49">
        <f>'Calculation sheet'!M74</f>
        <v>32771.200000000004</v>
      </c>
      <c r="F127" s="49">
        <f>'Calculation sheet'!N74</f>
        <v>89876.800000000003</v>
      </c>
      <c r="G127" s="82">
        <f>'Calculation sheet'!O74</f>
        <v>273268.8</v>
      </c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</row>
    <row r="128" spans="1:18">
      <c r="A128" s="36"/>
      <c r="B128" s="67">
        <v>2034</v>
      </c>
      <c r="C128" s="49">
        <f>'Calculation sheet'!K75</f>
        <v>114429.6</v>
      </c>
      <c r="D128" s="49">
        <f>'Calculation sheet'!L75</f>
        <v>30031.200000000001</v>
      </c>
      <c r="E128" s="49">
        <f>'Calculation sheet'!M75</f>
        <v>29714.400000000001</v>
      </c>
      <c r="F128" s="49">
        <f>'Calculation sheet'!N75</f>
        <v>83221.600000000006</v>
      </c>
      <c r="G128" s="82">
        <f>'Calculation sheet'!O75</f>
        <v>257396.80000000002</v>
      </c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</row>
    <row r="129" spans="1:18">
      <c r="A129" s="36"/>
      <c r="B129" s="67">
        <v>2035</v>
      </c>
      <c r="C129" s="49">
        <f>'Calculation sheet'!K76</f>
        <v>110533.6</v>
      </c>
      <c r="D129" s="49">
        <f>'Calculation sheet'!L76</f>
        <v>28329.600000000002</v>
      </c>
      <c r="E129" s="49">
        <f>'Calculation sheet'!M76</f>
        <v>27092</v>
      </c>
      <c r="F129" s="49">
        <f>'Calculation sheet'!N76</f>
        <v>77672</v>
      </c>
      <c r="G129" s="82">
        <f>'Calculation sheet'!O76</f>
        <v>243627.2</v>
      </c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</row>
    <row r="130" spans="1:18">
      <c r="A130" s="36"/>
      <c r="B130" s="68">
        <v>2036</v>
      </c>
      <c r="C130" s="49">
        <f>'Calculation sheet'!K77</f>
        <v>106638.40000000001</v>
      </c>
      <c r="D130" s="49">
        <f>'Calculation sheet'!L77</f>
        <v>26628.800000000003</v>
      </c>
      <c r="E130" s="49">
        <f>'Calculation sheet'!M77</f>
        <v>24906.400000000001</v>
      </c>
      <c r="F130" s="49">
        <f>'Calculation sheet'!N77</f>
        <v>72128</v>
      </c>
      <c r="G130" s="82">
        <f>'Calculation sheet'!O77</f>
        <v>230301.6</v>
      </c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</row>
    <row r="131" spans="1:18">
      <c r="A131" s="36"/>
      <c r="B131" s="68">
        <v>2037</v>
      </c>
      <c r="C131" s="49">
        <f>'Calculation sheet'!K78</f>
        <v>102742.40000000001</v>
      </c>
      <c r="D131" s="49">
        <f>'Calculation sheet'!L78</f>
        <v>25500</v>
      </c>
      <c r="E131" s="49">
        <f>'Calculation sheet'!M78</f>
        <v>22721.600000000002</v>
      </c>
      <c r="F131" s="49">
        <f>'Calculation sheet'!N78</f>
        <v>67132.800000000003</v>
      </c>
      <c r="G131" s="82">
        <f>'Calculation sheet'!O78</f>
        <v>218096.8</v>
      </c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</row>
    <row r="132" spans="1:18">
      <c r="A132" s="36"/>
      <c r="B132" s="68">
        <v>2038</v>
      </c>
      <c r="C132" s="49">
        <f>'Calculation sheet'!K79</f>
        <v>99334.400000000009</v>
      </c>
      <c r="D132" s="49">
        <f>'Calculation sheet'!L79</f>
        <v>23798.400000000001</v>
      </c>
      <c r="E132" s="49">
        <f>'Calculation sheet'!M79</f>
        <v>20973.600000000002</v>
      </c>
      <c r="F132" s="49">
        <f>'Calculation sheet'!N79</f>
        <v>62691.200000000004</v>
      </c>
      <c r="G132" s="82">
        <f>'Calculation sheet'!O79</f>
        <v>206797.60000000003</v>
      </c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</row>
    <row r="133" spans="1:18">
      <c r="A133" s="36"/>
      <c r="B133" s="68">
        <v>2039</v>
      </c>
      <c r="C133" s="49">
        <f>'Calculation sheet'!K80</f>
        <v>95925.6</v>
      </c>
      <c r="D133" s="49">
        <f>'Calculation sheet'!L80</f>
        <v>22096.800000000003</v>
      </c>
      <c r="E133" s="49">
        <f>'Calculation sheet'!M80</f>
        <v>18791.2</v>
      </c>
      <c r="F133" s="49">
        <f>'Calculation sheet'!N80</f>
        <v>58256</v>
      </c>
      <c r="G133" s="82">
        <f>'Calculation sheet'!O80</f>
        <v>195069.6</v>
      </c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</row>
    <row r="134" spans="1:18">
      <c r="A134" s="36"/>
      <c r="B134" s="69">
        <v>2040</v>
      </c>
      <c r="C134" s="49">
        <f>'Calculation sheet'!K81</f>
        <v>92517.6</v>
      </c>
      <c r="D134" s="49">
        <f>'Calculation sheet'!L81</f>
        <v>20964.800000000003</v>
      </c>
      <c r="E134" s="49">
        <f>'Calculation sheet'!M81</f>
        <v>17479.2</v>
      </c>
      <c r="F134" s="49">
        <f>'Calculation sheet'!N81</f>
        <v>53817.600000000006</v>
      </c>
      <c r="G134" s="82">
        <f>'Calculation sheet'!O81</f>
        <v>184779.2</v>
      </c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</row>
    <row r="135" spans="1:18" ht="14.25" thickBot="1">
      <c r="A135" s="36"/>
      <c r="B135" s="70" t="s">
        <v>25</v>
      </c>
      <c r="C135" s="80">
        <f>'Calculation sheet'!K82</f>
        <v>1858622.4000000001</v>
      </c>
      <c r="D135" s="80">
        <f>'Calculation sheet'!L82</f>
        <v>536580.79999999993</v>
      </c>
      <c r="E135" s="80">
        <f>'Calculation sheet'!M82</f>
        <v>547964</v>
      </c>
      <c r="F135" s="80">
        <f>'Calculation sheet'!N82</f>
        <v>1471915.2000000002</v>
      </c>
      <c r="G135" s="81">
        <f>'Calculation sheet'!O82</f>
        <v>4415082.4000000004</v>
      </c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</row>
    <row r="136" spans="1:18" ht="14.25">
      <c r="A136" s="36"/>
      <c r="B136" s="34" t="s">
        <v>56</v>
      </c>
      <c r="C136" s="36"/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</row>
    <row r="137" spans="1:18">
      <c r="A137" s="36"/>
      <c r="B137" s="36"/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</row>
    <row r="138" spans="1:18">
      <c r="A138" s="36"/>
      <c r="B138" s="36"/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</row>
  </sheetData>
  <mergeCells count="16">
    <mergeCell ref="M3:Q3"/>
    <mergeCell ref="H3:L3"/>
    <mergeCell ref="C3:G3"/>
    <mergeCell ref="B3:B4"/>
    <mergeCell ref="C32:G32"/>
    <mergeCell ref="H32:L32"/>
    <mergeCell ref="B32:B33"/>
    <mergeCell ref="M32:Q32"/>
    <mergeCell ref="B87:B88"/>
    <mergeCell ref="C87:G87"/>
    <mergeCell ref="H87:L87"/>
    <mergeCell ref="M87:Q87"/>
    <mergeCell ref="B61:B62"/>
    <mergeCell ref="C61:G61"/>
    <mergeCell ref="H61:L61"/>
    <mergeCell ref="M61:Q61"/>
  </mergeCells>
  <phoneticPr fontId="1"/>
  <pageMargins left="0.7" right="0.7" top="0.75" bottom="0.75" header="0.3" footer="0.3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04"/>
  <sheetViews>
    <sheetView zoomScale="40" zoomScaleNormal="40" workbookViewId="0"/>
  </sheetViews>
  <sheetFormatPr defaultColWidth="8.75" defaultRowHeight="13.5"/>
  <cols>
    <col min="1" max="3" width="8.75" style="2"/>
    <col min="4" max="4" width="10.875" style="2" customWidth="1"/>
    <col min="5" max="5" width="10.375" style="2" customWidth="1"/>
    <col min="6" max="6" width="10.875" style="2" customWidth="1"/>
    <col min="7" max="7" width="10.375" style="2" bestFit="1" customWidth="1"/>
    <col min="8" max="8" width="11.875" style="2" customWidth="1"/>
    <col min="9" max="9" width="10.375" style="2" bestFit="1" customWidth="1"/>
    <col min="10" max="10" width="8.75" style="2"/>
    <col min="11" max="11" width="11" style="2" customWidth="1"/>
    <col min="12" max="12" width="11.75" style="2" bestFit="1" customWidth="1"/>
    <col min="13" max="13" width="11.5" style="2" customWidth="1"/>
    <col min="14" max="14" width="10.75" style="2" bestFit="1" customWidth="1"/>
    <col min="15" max="15" width="11.375" style="2" customWidth="1"/>
    <col min="16" max="16" width="8.75" style="2"/>
    <col min="17" max="17" width="9.875" style="2" customWidth="1"/>
    <col min="18" max="18" width="8.75" style="2" customWidth="1"/>
    <col min="19" max="19" width="8.875" style="2" customWidth="1"/>
    <col min="20" max="20" width="11.125" style="2" customWidth="1"/>
    <col min="21" max="21" width="10.625" style="2" customWidth="1"/>
    <col min="22" max="22" width="9.75" style="2" customWidth="1"/>
    <col min="23" max="23" width="12" style="2" customWidth="1"/>
    <col min="24" max="25" width="8.75" style="2"/>
    <col min="26" max="26" width="11.5" style="2" customWidth="1"/>
    <col min="27" max="27" width="8.75" style="2"/>
    <col min="28" max="28" width="11.375" style="2" customWidth="1"/>
    <col min="29" max="29" width="12" style="2" customWidth="1"/>
    <col min="30" max="30" width="8.875" style="2" bestFit="1" customWidth="1"/>
    <col min="31" max="31" width="10.125" style="2" bestFit="1" customWidth="1"/>
    <col min="32" max="32" width="12.125" style="2" customWidth="1"/>
    <col min="33" max="34" width="12.25" style="2" customWidth="1"/>
    <col min="35" max="35" width="14.75" style="2" customWidth="1"/>
    <col min="36" max="36" width="16.5" style="2" customWidth="1"/>
    <col min="37" max="16384" width="8.75" style="2"/>
  </cols>
  <sheetData>
    <row r="1" spans="1:36">
      <c r="H1" s="11"/>
      <c r="I1" s="7"/>
      <c r="J1" s="7"/>
      <c r="K1" s="7"/>
      <c r="L1" s="7"/>
    </row>
    <row r="3" spans="1:36">
      <c r="A3" s="113"/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</row>
    <row r="4" spans="1:36" ht="12.95" customHeight="1" thickBot="1">
      <c r="A4" s="113"/>
      <c r="B4" s="113"/>
      <c r="C4" s="113"/>
      <c r="D4" s="113"/>
      <c r="E4" s="113"/>
      <c r="F4" s="113"/>
      <c r="G4" s="113"/>
      <c r="H4" s="113"/>
      <c r="I4" s="113"/>
      <c r="J4" s="114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</row>
    <row r="5" spans="1:36" ht="12.6" customHeight="1">
      <c r="A5" s="113"/>
      <c r="B5" s="73"/>
      <c r="C5" s="198" t="s">
        <v>8</v>
      </c>
      <c r="D5" s="199"/>
      <c r="E5" s="199"/>
      <c r="F5" s="199"/>
      <c r="G5" s="200"/>
      <c r="H5" s="204" t="s">
        <v>26</v>
      </c>
      <c r="I5" s="205"/>
      <c r="J5" s="205"/>
      <c r="K5" s="205"/>
      <c r="L5" s="206"/>
      <c r="M5" s="201" t="s">
        <v>58</v>
      </c>
      <c r="N5" s="202"/>
      <c r="O5" s="202"/>
      <c r="P5" s="202"/>
      <c r="Q5" s="203"/>
      <c r="S5" s="113"/>
      <c r="T5" s="115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7"/>
    </row>
    <row r="6" spans="1:36" ht="18">
      <c r="A6" s="113"/>
      <c r="B6" s="3"/>
      <c r="C6" s="4" t="s">
        <v>1</v>
      </c>
      <c r="D6" s="4" t="s">
        <v>2</v>
      </c>
      <c r="E6" s="4" t="s">
        <v>3</v>
      </c>
      <c r="F6" s="4" t="s">
        <v>4</v>
      </c>
      <c r="G6" s="4" t="s">
        <v>7</v>
      </c>
      <c r="H6" s="4" t="s">
        <v>1</v>
      </c>
      <c r="I6" s="4" t="s">
        <v>2</v>
      </c>
      <c r="J6" s="4" t="s">
        <v>3</v>
      </c>
      <c r="K6" s="4" t="s">
        <v>4</v>
      </c>
      <c r="L6" s="4" t="s">
        <v>7</v>
      </c>
      <c r="M6" s="4" t="s">
        <v>1</v>
      </c>
      <c r="N6" s="4" t="s">
        <v>2</v>
      </c>
      <c r="O6" s="4" t="s">
        <v>3</v>
      </c>
      <c r="P6" s="4" t="s">
        <v>4</v>
      </c>
      <c r="Q6" s="4" t="s">
        <v>7</v>
      </c>
      <c r="T6" s="118"/>
      <c r="U6" s="172" t="s">
        <v>104</v>
      </c>
      <c r="V6" s="113"/>
      <c r="W6" s="113"/>
      <c r="X6" s="113"/>
      <c r="Y6" s="113"/>
      <c r="Z6" s="113"/>
      <c r="AA6" s="113"/>
      <c r="AB6" s="113"/>
      <c r="AC6" s="113"/>
      <c r="AD6" s="113"/>
      <c r="AE6" s="114"/>
      <c r="AF6" s="113"/>
      <c r="AG6" s="113"/>
      <c r="AH6" s="113"/>
      <c r="AI6" s="113"/>
      <c r="AJ6" s="119"/>
    </row>
    <row r="7" spans="1:36">
      <c r="A7" s="113"/>
      <c r="B7" s="5">
        <v>2021</v>
      </c>
      <c r="C7" s="74">
        <f>ROUND((H7*$X$8)/$AA$19,4)</f>
        <v>0</v>
      </c>
      <c r="D7" s="74">
        <f>ROUND((I7*$X$8)/$AA$20,4)</f>
        <v>0</v>
      </c>
      <c r="E7" s="74">
        <f>ROUND((J7*$X$8)/$AA$21,4)</f>
        <v>0</v>
      </c>
      <c r="F7" s="74">
        <f>ROUND((K7*$X$8)/$AA$22,4)</f>
        <v>0</v>
      </c>
      <c r="G7" s="74">
        <f>ROUND(X8*L7/$AA$23,4)</f>
        <v>0</v>
      </c>
      <c r="H7" s="6">
        <f>M7*$AB$27</f>
        <v>2366.85</v>
      </c>
      <c r="I7" s="6">
        <f>N7*$AB$28</f>
        <v>925.16</v>
      </c>
      <c r="J7" s="6">
        <f>O7*$AB$29</f>
        <v>524.4</v>
      </c>
      <c r="K7" s="6">
        <f>P7*$AB$30</f>
        <v>1484.1</v>
      </c>
      <c r="L7" s="6">
        <f t="shared" ref="L7:L26" si="0">SUM(H7:K7)</f>
        <v>5300.51</v>
      </c>
      <c r="M7" s="13">
        <v>5</v>
      </c>
      <c r="N7" s="13">
        <v>4</v>
      </c>
      <c r="O7" s="13">
        <f t="shared" ref="O7:O26" si="1">$V$29*R7</f>
        <v>1</v>
      </c>
      <c r="P7" s="13">
        <v>3</v>
      </c>
      <c r="Q7" s="13">
        <f t="shared" ref="Q7:Q26" si="2">SUM(M7:P7)</f>
        <v>13</v>
      </c>
      <c r="R7" s="75">
        <v>0.1</v>
      </c>
      <c r="T7" s="118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3"/>
      <c r="AI7" s="113"/>
      <c r="AJ7" s="119"/>
    </row>
    <row r="8" spans="1:36">
      <c r="A8" s="113"/>
      <c r="B8" s="5">
        <v>2022</v>
      </c>
      <c r="C8" s="74">
        <f>ROUND((H7*$X$9+((H8-H7)*$X$8))/$AA$19,4)</f>
        <v>2.7400000000000001E-2</v>
      </c>
      <c r="D8" s="74">
        <f>ROUND((I7*$X$9+((I8-I7)*$X$8))/$AA$20,4)</f>
        <v>3.49E-2</v>
      </c>
      <c r="E8" s="74">
        <f>ROUND((J7*$X$9+((J8-J7)*$X$8))/$AA$21,4)</f>
        <v>1.7600000000000001E-2</v>
      </c>
      <c r="F8" s="74">
        <f>ROUND((K7*$X$9+((K8-K7)*$X$8))/$AA$22,4)</f>
        <v>2.3099999999999999E-2</v>
      </c>
      <c r="G8" s="74">
        <f>ROUND((L7*$X$9+((L8-L7)*$X$8))/$AA$23,4)</f>
        <v>2.5600000000000001E-2</v>
      </c>
      <c r="H8" s="6">
        <f t="shared" ref="H8:H26" si="3">M8*$AB$27+H7</f>
        <v>6153.8099999999995</v>
      </c>
      <c r="I8" s="6">
        <f t="shared" ref="I8:I26" si="4">N8*$AB$28+I7</f>
        <v>1850.32</v>
      </c>
      <c r="J8" s="6">
        <f t="shared" ref="J8:J26" si="5">O8*$AB$29+J7</f>
        <v>2097.6</v>
      </c>
      <c r="K8" s="6">
        <f t="shared" ref="K8:K26" si="6">P8*$AB$30+K7</f>
        <v>3957.6</v>
      </c>
      <c r="L8" s="6">
        <f t="shared" si="0"/>
        <v>14059.33</v>
      </c>
      <c r="M8" s="13">
        <v>8</v>
      </c>
      <c r="N8" s="13">
        <v>4</v>
      </c>
      <c r="O8" s="13">
        <f t="shared" si="1"/>
        <v>3</v>
      </c>
      <c r="P8" s="13">
        <v>5</v>
      </c>
      <c r="Q8" s="13">
        <f t="shared" si="2"/>
        <v>20</v>
      </c>
      <c r="R8" s="75">
        <v>0.3</v>
      </c>
      <c r="T8" s="118"/>
      <c r="U8" s="113" t="s">
        <v>10</v>
      </c>
      <c r="V8" s="113"/>
      <c r="W8" s="113" t="s">
        <v>5</v>
      </c>
      <c r="X8" s="120">
        <v>0</v>
      </c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9"/>
    </row>
    <row r="9" spans="1:36">
      <c r="A9" s="113"/>
      <c r="B9" s="5">
        <v>2023</v>
      </c>
      <c r="C9" s="74">
        <f>ROUND((H7*$X$10+(H8-H7)*$X$9+((H9-H8)*$X$8))/$AA$19,4)</f>
        <v>9.8699999999999996E-2</v>
      </c>
      <c r="D9" s="74">
        <f>ROUND((I7*$X$10+(I8-I7)*$X$9+((I9-I8)*$X$8))/$AA$20,4)</f>
        <v>0.1047</v>
      </c>
      <c r="E9" s="74">
        <f>ROUND((J7*$X$10+(J8-J7)*$X$9+((J9-J8)*$X$8))/$AA$21,4)</f>
        <v>8.7999999999999995E-2</v>
      </c>
      <c r="F9" s="74">
        <f>ROUND((K7*$X$10+(K8-K7)*$X$9+((K9-K8)*$X$8))/$AA$22,4)</f>
        <v>8.48E-2</v>
      </c>
      <c r="G9" s="74">
        <f>ROUND((L7*$X$10+(L8-L7)*$X$9+((L9-L8)*$X$8))/$AA$23,4)</f>
        <v>9.3600000000000003E-2</v>
      </c>
      <c r="H9" s="6">
        <f t="shared" si="3"/>
        <v>10414.14</v>
      </c>
      <c r="I9" s="6">
        <f t="shared" si="4"/>
        <v>2544.19</v>
      </c>
      <c r="J9" s="6">
        <f t="shared" si="5"/>
        <v>3670.7999999999997</v>
      </c>
      <c r="K9" s="6">
        <f t="shared" si="6"/>
        <v>6925.7999999999993</v>
      </c>
      <c r="L9" s="6">
        <f t="shared" si="0"/>
        <v>23554.93</v>
      </c>
      <c r="M9" s="13">
        <v>9</v>
      </c>
      <c r="N9" s="13">
        <v>3</v>
      </c>
      <c r="O9" s="13">
        <f t="shared" si="1"/>
        <v>3</v>
      </c>
      <c r="P9" s="13">
        <v>6</v>
      </c>
      <c r="Q9" s="13">
        <f t="shared" si="2"/>
        <v>21</v>
      </c>
      <c r="R9" s="75">
        <v>0.3</v>
      </c>
      <c r="T9" s="118"/>
      <c r="U9" s="113"/>
      <c r="V9" s="113"/>
      <c r="W9" s="113" t="s">
        <v>6</v>
      </c>
      <c r="X9" s="120">
        <v>0.2</v>
      </c>
      <c r="Y9" s="113"/>
      <c r="Z9" s="113"/>
      <c r="AA9" s="113"/>
      <c r="AB9" s="113"/>
      <c r="AC9" s="113"/>
      <c r="AD9" s="113"/>
      <c r="AE9" s="113"/>
      <c r="AF9" s="113" t="s">
        <v>85</v>
      </c>
      <c r="AG9" s="113"/>
      <c r="AH9" s="113"/>
      <c r="AI9" s="113"/>
      <c r="AJ9" s="119"/>
    </row>
    <row r="10" spans="1:36">
      <c r="A10" s="113"/>
      <c r="B10" s="5">
        <v>2024</v>
      </c>
      <c r="C10" s="74">
        <f>ROUND((H7*$X$11+(H8-H7)*$X$10+((H9-H8)*$X$9+(H10-H9)*$X$8))/$AA$19,4)</f>
        <v>0.21929999999999999</v>
      </c>
      <c r="D10" s="74">
        <f>ROUND((I7*$X$11+(I8-I7)*$X$10+((I9-I8)*$X$9+(I10-I9)*$X$8))/$AA$20,4)</f>
        <v>0.20069999999999999</v>
      </c>
      <c r="E10" s="74">
        <f>ROUND((J7*$X$11+(J8-J7)*$X$10+((J9-J8)*$X$9+(J10-J9)*$X$8))/$AA$21,4)</f>
        <v>0.2112</v>
      </c>
      <c r="F10" s="74">
        <f>ROUND((K7*$X$11+(K8-K7)*$X$10+((K9-K8)*$X$9+(K10-K9)*$X$8))/$AA$22,4)</f>
        <v>0.19259999999999999</v>
      </c>
      <c r="G10" s="74">
        <f>ROUND((L7*$X$11+(L8-L7)*$X$10+((L9-L8)*$X$9+(L10-L9)*$X$8))/$AA$23,4)</f>
        <v>0.20749999999999999</v>
      </c>
      <c r="H10" s="6">
        <f t="shared" si="3"/>
        <v>14201.099999999999</v>
      </c>
      <c r="I10" s="6">
        <f t="shared" si="4"/>
        <v>3238.06</v>
      </c>
      <c r="J10" s="6">
        <f t="shared" si="5"/>
        <v>5244</v>
      </c>
      <c r="K10" s="6">
        <f t="shared" si="6"/>
        <v>9894</v>
      </c>
      <c r="L10" s="6">
        <f t="shared" si="0"/>
        <v>32577.16</v>
      </c>
      <c r="M10" s="13">
        <v>8</v>
      </c>
      <c r="N10" s="13">
        <v>3</v>
      </c>
      <c r="O10" s="13">
        <f t="shared" si="1"/>
        <v>3</v>
      </c>
      <c r="P10" s="13">
        <v>6</v>
      </c>
      <c r="Q10" s="13">
        <f t="shared" si="2"/>
        <v>20</v>
      </c>
      <c r="R10" s="75">
        <v>0.3</v>
      </c>
      <c r="T10" s="118"/>
      <c r="U10" s="113"/>
      <c r="V10" s="113"/>
      <c r="W10" s="113" t="s">
        <v>11</v>
      </c>
      <c r="X10" s="120">
        <v>0.4</v>
      </c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9"/>
    </row>
    <row r="11" spans="1:36" ht="12.6" customHeight="1">
      <c r="A11" s="113"/>
      <c r="B11" s="5">
        <v>2025</v>
      </c>
      <c r="C11" s="74">
        <f>ROUND((H7*$X$12+(H8-H7)*$X$11+((H9-H8)*$X$10+(H10-H9)*$X$9+(H11-H10)*$X$8))/$AA$19,4)</f>
        <v>0.38369999999999999</v>
      </c>
      <c r="D11" s="74">
        <f>ROUND((I7*$X$12+(I8-I7)*$X$11+((I9-I8)*$X$10+(I10-I9)*$X$9+(I11-I10)*$X$8))/$AA$20,4)</f>
        <v>0.32290000000000002</v>
      </c>
      <c r="E11" s="74">
        <f>ROUND((J7*$X$12+(J8-J7)*$X$11+((J9-J8)*$X$10+(J10-J9)*$X$9+(J11-J10)*$X$8))/$AA$21,4)</f>
        <v>0.3871</v>
      </c>
      <c r="F11" s="74">
        <f>ROUND((K7*$X$12+(K8-K7)*$X$11+((K9-K8)*$X$10+(K10-K9)*$X$9+(K11-K10)*$X$8))/$AA$22,4)</f>
        <v>0.3468</v>
      </c>
      <c r="G11" s="74">
        <f>ROUND((L7*$X$12+(L8-L7)*$X$11+((L9-L8)*$X$10+(L10-L9)*$X$9+(L11-L10)*$X$8))/$AA$23,4)</f>
        <v>0.36499999999999999</v>
      </c>
      <c r="H11" s="6">
        <f t="shared" si="3"/>
        <v>14201.099999999999</v>
      </c>
      <c r="I11" s="6">
        <f t="shared" si="4"/>
        <v>3238.06</v>
      </c>
      <c r="J11" s="6">
        <f t="shared" si="5"/>
        <v>5244</v>
      </c>
      <c r="K11" s="6">
        <f t="shared" si="6"/>
        <v>9894</v>
      </c>
      <c r="L11" s="6">
        <f t="shared" si="0"/>
        <v>32577.16</v>
      </c>
      <c r="M11" s="77">
        <f t="shared" ref="M11:M26" si="7">R11*$V$27</f>
        <v>0</v>
      </c>
      <c r="N11" s="77">
        <f t="shared" ref="N11:N26" si="8">$V$28*R11</f>
        <v>0</v>
      </c>
      <c r="O11" s="77">
        <f t="shared" si="1"/>
        <v>0</v>
      </c>
      <c r="P11" s="77">
        <f t="shared" ref="P11:P26" si="9">$V$30*R11</f>
        <v>0</v>
      </c>
      <c r="Q11" s="6">
        <f t="shared" si="2"/>
        <v>0</v>
      </c>
      <c r="T11" s="118"/>
      <c r="U11" s="113"/>
      <c r="V11" s="113"/>
      <c r="W11" s="113" t="s">
        <v>31</v>
      </c>
      <c r="X11" s="120">
        <v>0.6</v>
      </c>
      <c r="Y11" s="113"/>
      <c r="Z11" s="113"/>
      <c r="AA11" s="113"/>
      <c r="AB11" s="113"/>
      <c r="AC11" s="113"/>
      <c r="AD11" s="113"/>
      <c r="AE11" s="113"/>
      <c r="AF11" s="208" t="s">
        <v>84</v>
      </c>
      <c r="AG11" s="207" t="s">
        <v>81</v>
      </c>
      <c r="AH11" s="207"/>
      <c r="AI11" s="207"/>
      <c r="AJ11" s="119"/>
    </row>
    <row r="12" spans="1:36">
      <c r="A12" s="113"/>
      <c r="B12" s="5">
        <v>2026</v>
      </c>
      <c r="C12" s="74">
        <f t="shared" ref="C12:C26" si="10">ROUND((H7*$X$13+(H8-H7)*$X$12+((H9-H8)*$X$11+(H10-H9)*$X$10+(H11-H10)*$X$9+(H12-H11)*$X$8))/$AA$19,4)</f>
        <v>0.54820000000000002</v>
      </c>
      <c r="D12" s="74">
        <f t="shared" ref="D12:D26" si="11">ROUND((I7*$X$13+(I8-I7)*$X$12+((I9-I8)*$X$11+(I10-I9)*$X$10+(I11-I10)*$X$9+(I12-I11)*$X$8))/$AA$20,4)</f>
        <v>0.4451</v>
      </c>
      <c r="E12" s="74">
        <f t="shared" ref="E12:E26" si="12">ROUND((J7*$X$13+(J8-J7)*$X$12+((J9-J8)*$X$11+(J10-J9)*$X$10+(J11-J10)*$X$9+(J12-J11)*$X$8))/$AA$21,4)</f>
        <v>0.56310000000000004</v>
      </c>
      <c r="F12" s="74">
        <f t="shared" ref="F12:F26" si="13">ROUND((K7*$X$13+(K8-K7)*$X$12+((K9-K8)*$X$11+(K10-K9)*$X$10+(K11-K10)*$X$9+(K12-K11)*$X$8))/$AA$22,4)</f>
        <v>0.50090000000000001</v>
      </c>
      <c r="G12" s="74">
        <f t="shared" ref="G12:G26" si="14">ROUND((L7*$X$13+(L8-L7)*$X$12+((L9-L8)*$X$11+(L10-L9)*$X$10+(L11-L10)*$X$9+(L12-L11)*$X$8))/$AA$23,4)</f>
        <v>0.52249999999999996</v>
      </c>
      <c r="H12" s="6">
        <f t="shared" si="3"/>
        <v>14201.099999999999</v>
      </c>
      <c r="I12" s="6">
        <f t="shared" si="4"/>
        <v>3238.06</v>
      </c>
      <c r="J12" s="6">
        <f t="shared" si="5"/>
        <v>5244</v>
      </c>
      <c r="K12" s="6">
        <f t="shared" si="6"/>
        <v>9894</v>
      </c>
      <c r="L12" s="6">
        <f t="shared" si="0"/>
        <v>32577.16</v>
      </c>
      <c r="M12" s="77">
        <f t="shared" si="7"/>
        <v>0</v>
      </c>
      <c r="N12" s="77">
        <f t="shared" si="8"/>
        <v>0</v>
      </c>
      <c r="O12" s="77">
        <f t="shared" si="1"/>
        <v>0</v>
      </c>
      <c r="P12" s="77">
        <f t="shared" si="9"/>
        <v>0</v>
      </c>
      <c r="Q12" s="6">
        <f t="shared" si="2"/>
        <v>0</v>
      </c>
      <c r="T12" s="118"/>
      <c r="U12" s="113"/>
      <c r="V12" s="113"/>
      <c r="W12" s="113" t="s">
        <v>32</v>
      </c>
      <c r="X12" s="120">
        <v>0.8</v>
      </c>
      <c r="Y12" s="113"/>
      <c r="Z12" s="113"/>
      <c r="AA12" s="113"/>
      <c r="AB12" s="113"/>
      <c r="AC12" s="113"/>
      <c r="AD12" s="113"/>
      <c r="AE12" s="113"/>
      <c r="AF12" s="208"/>
      <c r="AG12" s="138" t="s">
        <v>80</v>
      </c>
      <c r="AH12" s="138" t="s">
        <v>82</v>
      </c>
      <c r="AI12" s="138" t="s">
        <v>83</v>
      </c>
      <c r="AJ12" s="119"/>
    </row>
    <row r="13" spans="1:36">
      <c r="A13" s="113"/>
      <c r="B13" s="5">
        <v>2027</v>
      </c>
      <c r="C13" s="74">
        <f t="shared" si="10"/>
        <v>0.68520000000000003</v>
      </c>
      <c r="D13" s="74">
        <f t="shared" si="11"/>
        <v>0.53239999999999998</v>
      </c>
      <c r="E13" s="74">
        <f t="shared" si="12"/>
        <v>0.72150000000000003</v>
      </c>
      <c r="F13" s="74">
        <f t="shared" si="13"/>
        <v>0.63190000000000002</v>
      </c>
      <c r="G13" s="74">
        <f t="shared" si="14"/>
        <v>0.65429999999999999</v>
      </c>
      <c r="H13" s="6">
        <f t="shared" si="3"/>
        <v>14201.099999999999</v>
      </c>
      <c r="I13" s="6">
        <f t="shared" si="4"/>
        <v>3238.06</v>
      </c>
      <c r="J13" s="6">
        <f t="shared" si="5"/>
        <v>5244</v>
      </c>
      <c r="K13" s="6">
        <f t="shared" si="6"/>
        <v>9894</v>
      </c>
      <c r="L13" s="6">
        <f t="shared" si="0"/>
        <v>32577.16</v>
      </c>
      <c r="M13" s="77">
        <f t="shared" si="7"/>
        <v>0</v>
      </c>
      <c r="N13" s="77">
        <f t="shared" si="8"/>
        <v>0</v>
      </c>
      <c r="O13" s="77">
        <f t="shared" si="1"/>
        <v>0</v>
      </c>
      <c r="P13" s="77">
        <f t="shared" si="9"/>
        <v>0</v>
      </c>
      <c r="Q13" s="6">
        <f t="shared" si="2"/>
        <v>0</v>
      </c>
      <c r="T13" s="118"/>
      <c r="U13" s="113"/>
      <c r="V13" s="113"/>
      <c r="W13" s="113" t="s">
        <v>33</v>
      </c>
      <c r="X13" s="120">
        <v>1</v>
      </c>
      <c r="Y13" s="113"/>
      <c r="Z13" s="113"/>
      <c r="AA13" s="113"/>
      <c r="AB13" s="113"/>
      <c r="AC13" s="113"/>
      <c r="AD13" s="113"/>
      <c r="AE13" s="113"/>
      <c r="AF13" s="5" t="s">
        <v>15</v>
      </c>
      <c r="AG13" s="170">
        <v>281.41000000000003</v>
      </c>
      <c r="AH13" s="170">
        <v>88.25</v>
      </c>
      <c r="AI13" s="170">
        <f>AG13-AH13</f>
        <v>193.16000000000003</v>
      </c>
      <c r="AJ13" s="119"/>
    </row>
    <row r="14" spans="1:36">
      <c r="A14" s="113"/>
      <c r="B14" s="5">
        <v>2028</v>
      </c>
      <c r="C14" s="74">
        <f t="shared" si="10"/>
        <v>0.77839999999999998</v>
      </c>
      <c r="D14" s="74">
        <f t="shared" si="11"/>
        <v>0.58479999999999999</v>
      </c>
      <c r="E14" s="74">
        <f t="shared" si="12"/>
        <v>0.82709999999999995</v>
      </c>
      <c r="F14" s="74">
        <f t="shared" si="13"/>
        <v>0.72430000000000005</v>
      </c>
      <c r="G14" s="74">
        <f t="shared" si="14"/>
        <v>0.74380000000000002</v>
      </c>
      <c r="H14" s="6">
        <f t="shared" si="3"/>
        <v>14201.099999999999</v>
      </c>
      <c r="I14" s="6">
        <f t="shared" si="4"/>
        <v>3238.06</v>
      </c>
      <c r="J14" s="6">
        <f t="shared" si="5"/>
        <v>5244</v>
      </c>
      <c r="K14" s="6">
        <f t="shared" si="6"/>
        <v>9894</v>
      </c>
      <c r="L14" s="6">
        <f t="shared" si="0"/>
        <v>32577.16</v>
      </c>
      <c r="M14" s="77">
        <f t="shared" si="7"/>
        <v>0</v>
      </c>
      <c r="N14" s="77">
        <f t="shared" si="8"/>
        <v>0</v>
      </c>
      <c r="O14" s="77">
        <f t="shared" si="1"/>
        <v>0</v>
      </c>
      <c r="P14" s="77">
        <f t="shared" si="9"/>
        <v>0</v>
      </c>
      <c r="Q14" s="6">
        <f t="shared" si="2"/>
        <v>0</v>
      </c>
      <c r="T14" s="118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5" t="s">
        <v>17</v>
      </c>
      <c r="AG14" s="170">
        <v>241.76</v>
      </c>
      <c r="AH14" s="170">
        <v>75.760000000000005</v>
      </c>
      <c r="AI14" s="170">
        <f t="shared" ref="AI14:AI16" si="15">AG14-AH14</f>
        <v>166</v>
      </c>
      <c r="AJ14" s="119"/>
    </row>
    <row r="15" spans="1:36">
      <c r="A15" s="113"/>
      <c r="B15" s="5">
        <v>2029</v>
      </c>
      <c r="C15" s="74">
        <f t="shared" si="10"/>
        <v>0.82230000000000003</v>
      </c>
      <c r="D15" s="74">
        <f t="shared" si="11"/>
        <v>0.61099999999999999</v>
      </c>
      <c r="E15" s="74">
        <f t="shared" si="12"/>
        <v>0.87990000000000002</v>
      </c>
      <c r="F15" s="74">
        <f t="shared" si="13"/>
        <v>0.77059999999999995</v>
      </c>
      <c r="G15" s="74">
        <f t="shared" si="14"/>
        <v>0.78749999999999998</v>
      </c>
      <c r="H15" s="6">
        <f t="shared" si="3"/>
        <v>14201.099999999999</v>
      </c>
      <c r="I15" s="6">
        <f t="shared" si="4"/>
        <v>3238.06</v>
      </c>
      <c r="J15" s="6">
        <f t="shared" si="5"/>
        <v>5244</v>
      </c>
      <c r="K15" s="6">
        <f t="shared" si="6"/>
        <v>9894</v>
      </c>
      <c r="L15" s="6">
        <f t="shared" si="0"/>
        <v>32577.16</v>
      </c>
      <c r="M15" s="77">
        <f t="shared" si="7"/>
        <v>0</v>
      </c>
      <c r="N15" s="77">
        <f t="shared" si="8"/>
        <v>0</v>
      </c>
      <c r="O15" s="77">
        <f t="shared" si="1"/>
        <v>0</v>
      </c>
      <c r="P15" s="77">
        <f t="shared" si="9"/>
        <v>0</v>
      </c>
      <c r="Q15" s="6">
        <f t="shared" si="2"/>
        <v>0</v>
      </c>
      <c r="T15" s="118"/>
      <c r="U15" s="113" t="s">
        <v>48</v>
      </c>
      <c r="V15" s="113"/>
      <c r="W15" s="113"/>
      <c r="X15" s="120">
        <v>0.2</v>
      </c>
      <c r="Y15" s="113"/>
      <c r="Z15" s="113"/>
      <c r="AA15" s="113"/>
      <c r="AB15" s="113"/>
      <c r="AC15" s="113"/>
      <c r="AD15" s="113"/>
      <c r="AE15" s="113"/>
      <c r="AF15" s="5" t="s">
        <v>18</v>
      </c>
      <c r="AG15" s="170">
        <v>276.65999999999997</v>
      </c>
      <c r="AH15" s="170">
        <v>127.69</v>
      </c>
      <c r="AI15" s="170">
        <f t="shared" si="15"/>
        <v>148.96999999999997</v>
      </c>
      <c r="AJ15" s="119"/>
    </row>
    <row r="16" spans="1:36">
      <c r="A16" s="113"/>
      <c r="B16" s="5">
        <v>2030</v>
      </c>
      <c r="C16" s="74">
        <f t="shared" si="10"/>
        <v>0.82230000000000003</v>
      </c>
      <c r="D16" s="74">
        <f t="shared" si="11"/>
        <v>0.61099999999999999</v>
      </c>
      <c r="E16" s="74">
        <f t="shared" si="12"/>
        <v>0.87990000000000002</v>
      </c>
      <c r="F16" s="74">
        <f t="shared" si="13"/>
        <v>0.77059999999999995</v>
      </c>
      <c r="G16" s="74">
        <f t="shared" si="14"/>
        <v>0.78749999999999998</v>
      </c>
      <c r="H16" s="6">
        <f t="shared" si="3"/>
        <v>14201.099999999999</v>
      </c>
      <c r="I16" s="6">
        <f t="shared" si="4"/>
        <v>3238.06</v>
      </c>
      <c r="J16" s="6">
        <f t="shared" si="5"/>
        <v>5244</v>
      </c>
      <c r="K16" s="6">
        <f t="shared" si="6"/>
        <v>9894</v>
      </c>
      <c r="L16" s="6">
        <f t="shared" si="0"/>
        <v>32577.16</v>
      </c>
      <c r="M16" s="77">
        <f t="shared" si="7"/>
        <v>0</v>
      </c>
      <c r="N16" s="77">
        <f t="shared" si="8"/>
        <v>0</v>
      </c>
      <c r="O16" s="77">
        <f t="shared" si="1"/>
        <v>0</v>
      </c>
      <c r="P16" s="77">
        <f t="shared" si="9"/>
        <v>0</v>
      </c>
      <c r="Q16" s="6">
        <f t="shared" si="2"/>
        <v>0</v>
      </c>
      <c r="T16" s="118"/>
      <c r="U16" s="113"/>
      <c r="V16" s="113"/>
      <c r="W16" s="113"/>
      <c r="X16" s="113"/>
      <c r="Y16" s="113"/>
      <c r="Z16" s="113"/>
      <c r="AA16" s="113"/>
      <c r="AB16" s="113"/>
      <c r="AC16" s="113"/>
      <c r="AD16" s="113"/>
      <c r="AE16" s="113"/>
      <c r="AF16" s="5" t="s">
        <v>19</v>
      </c>
      <c r="AG16" s="170">
        <v>289</v>
      </c>
      <c r="AH16" s="170">
        <v>99.859999999999985</v>
      </c>
      <c r="AI16" s="170">
        <f t="shared" si="15"/>
        <v>189.14000000000001</v>
      </c>
      <c r="AJ16" s="119"/>
    </row>
    <row r="17" spans="1:36" ht="12.6" customHeight="1">
      <c r="A17" s="113"/>
      <c r="B17" s="5">
        <v>2031</v>
      </c>
      <c r="C17" s="74">
        <f t="shared" si="10"/>
        <v>0.82230000000000003</v>
      </c>
      <c r="D17" s="74">
        <f t="shared" si="11"/>
        <v>0.61099999999999999</v>
      </c>
      <c r="E17" s="74">
        <f t="shared" si="12"/>
        <v>0.87990000000000002</v>
      </c>
      <c r="F17" s="74">
        <f t="shared" si="13"/>
        <v>0.77059999999999995</v>
      </c>
      <c r="G17" s="74">
        <f t="shared" si="14"/>
        <v>0.78749999999999998</v>
      </c>
      <c r="H17" s="6">
        <f t="shared" si="3"/>
        <v>14201.099999999999</v>
      </c>
      <c r="I17" s="6">
        <f t="shared" si="4"/>
        <v>3238.06</v>
      </c>
      <c r="J17" s="6">
        <f t="shared" si="5"/>
        <v>5244</v>
      </c>
      <c r="K17" s="6">
        <f t="shared" si="6"/>
        <v>9894</v>
      </c>
      <c r="L17" s="6">
        <f t="shared" si="0"/>
        <v>32577.16</v>
      </c>
      <c r="M17" s="77">
        <f t="shared" si="7"/>
        <v>0</v>
      </c>
      <c r="N17" s="77">
        <f t="shared" si="8"/>
        <v>0</v>
      </c>
      <c r="O17" s="77">
        <f t="shared" si="1"/>
        <v>0</v>
      </c>
      <c r="P17" s="77">
        <f t="shared" si="9"/>
        <v>0</v>
      </c>
      <c r="Q17" s="6">
        <f t="shared" si="2"/>
        <v>0</v>
      </c>
      <c r="T17" s="118"/>
      <c r="U17" s="113" t="s">
        <v>105</v>
      </c>
      <c r="V17" s="113"/>
      <c r="W17" s="113"/>
      <c r="X17" s="113"/>
      <c r="Y17" s="113"/>
      <c r="Z17" s="113" t="s">
        <v>106</v>
      </c>
      <c r="AA17" s="113"/>
      <c r="AB17" s="113"/>
      <c r="AC17" s="113"/>
      <c r="AD17" s="113"/>
      <c r="AE17" s="113"/>
      <c r="AF17" s="5" t="s">
        <v>34</v>
      </c>
      <c r="AG17" s="170">
        <f>AVERAGE(AG13:AG16)</f>
        <v>272.20749999999998</v>
      </c>
      <c r="AH17" s="170">
        <f>AVERAGE(AH13:AH16)</f>
        <v>97.889999999999986</v>
      </c>
      <c r="AI17" s="170">
        <f>AVERAGE(AI13:AI16)</f>
        <v>174.3175</v>
      </c>
      <c r="AJ17" s="119"/>
    </row>
    <row r="18" spans="1:36">
      <c r="A18" s="113"/>
      <c r="B18" s="5">
        <v>2032</v>
      </c>
      <c r="C18" s="74">
        <f t="shared" si="10"/>
        <v>0.82230000000000003</v>
      </c>
      <c r="D18" s="74">
        <f t="shared" si="11"/>
        <v>0.61099999999999999</v>
      </c>
      <c r="E18" s="74">
        <f t="shared" si="12"/>
        <v>0.87990000000000002</v>
      </c>
      <c r="F18" s="74">
        <f t="shared" si="13"/>
        <v>0.77059999999999995</v>
      </c>
      <c r="G18" s="74">
        <f t="shared" si="14"/>
        <v>0.78749999999999998</v>
      </c>
      <c r="H18" s="6">
        <f t="shared" si="3"/>
        <v>14201.099999999999</v>
      </c>
      <c r="I18" s="6">
        <f t="shared" si="4"/>
        <v>3238.06</v>
      </c>
      <c r="J18" s="6">
        <f t="shared" si="5"/>
        <v>5244</v>
      </c>
      <c r="K18" s="6">
        <f t="shared" si="6"/>
        <v>9894</v>
      </c>
      <c r="L18" s="6">
        <f t="shared" si="0"/>
        <v>32577.16</v>
      </c>
      <c r="M18" s="77">
        <f t="shared" si="7"/>
        <v>0</v>
      </c>
      <c r="N18" s="77">
        <f t="shared" si="8"/>
        <v>0</v>
      </c>
      <c r="O18" s="77">
        <f t="shared" si="1"/>
        <v>0</v>
      </c>
      <c r="P18" s="77">
        <f t="shared" si="9"/>
        <v>0</v>
      </c>
      <c r="Q18" s="6">
        <f t="shared" si="2"/>
        <v>0</v>
      </c>
      <c r="T18" s="118"/>
      <c r="U18" s="113"/>
      <c r="V18" s="121" t="s">
        <v>9</v>
      </c>
      <c r="W18" s="122" t="s">
        <v>107</v>
      </c>
      <c r="X18" s="123" t="s">
        <v>27</v>
      </c>
      <c r="Y18" s="113"/>
      <c r="Z18" s="113"/>
      <c r="AA18" s="121" t="s">
        <v>9</v>
      </c>
      <c r="AB18" s="122" t="s">
        <v>108</v>
      </c>
      <c r="AC18" s="123" t="s">
        <v>27</v>
      </c>
      <c r="AD18" s="113"/>
      <c r="AE18" s="113"/>
      <c r="AF18" s="113"/>
      <c r="AG18" s="113"/>
      <c r="AH18" s="113"/>
      <c r="AI18" s="113"/>
      <c r="AJ18" s="119"/>
    </row>
    <row r="19" spans="1:36">
      <c r="A19" s="113"/>
      <c r="B19" s="5">
        <v>2033</v>
      </c>
      <c r="C19" s="74">
        <f t="shared" si="10"/>
        <v>0.82230000000000003</v>
      </c>
      <c r="D19" s="74">
        <f t="shared" si="11"/>
        <v>0.61099999999999999</v>
      </c>
      <c r="E19" s="74">
        <f t="shared" si="12"/>
        <v>0.87990000000000002</v>
      </c>
      <c r="F19" s="74">
        <f t="shared" si="13"/>
        <v>0.77059999999999995</v>
      </c>
      <c r="G19" s="74">
        <f t="shared" si="14"/>
        <v>0.78749999999999998</v>
      </c>
      <c r="H19" s="6">
        <f t="shared" si="3"/>
        <v>14201.099999999999</v>
      </c>
      <c r="I19" s="6">
        <f t="shared" si="4"/>
        <v>3238.06</v>
      </c>
      <c r="J19" s="6">
        <f t="shared" si="5"/>
        <v>5244</v>
      </c>
      <c r="K19" s="6">
        <f t="shared" si="6"/>
        <v>9894</v>
      </c>
      <c r="L19" s="6">
        <f t="shared" si="0"/>
        <v>32577.16</v>
      </c>
      <c r="M19" s="77">
        <f t="shared" si="7"/>
        <v>0</v>
      </c>
      <c r="N19" s="77">
        <f t="shared" si="8"/>
        <v>0</v>
      </c>
      <c r="O19" s="77">
        <f t="shared" si="1"/>
        <v>0</v>
      </c>
      <c r="P19" s="77">
        <f t="shared" si="9"/>
        <v>0</v>
      </c>
      <c r="Q19" s="6">
        <f t="shared" si="2"/>
        <v>0</v>
      </c>
      <c r="T19" s="118"/>
      <c r="U19" s="113" t="s">
        <v>1</v>
      </c>
      <c r="V19" s="124">
        <v>135857.5104</v>
      </c>
      <c r="W19" s="124">
        <v>97770.1</v>
      </c>
      <c r="X19" s="125">
        <f>ROUND(W19/V19,3)</f>
        <v>0.72</v>
      </c>
      <c r="Y19" s="113"/>
      <c r="Z19" s="113" t="s">
        <v>1</v>
      </c>
      <c r="AA19" s="124">
        <f>D105</f>
        <v>17269.999999999989</v>
      </c>
      <c r="AB19" s="126">
        <v>14201</v>
      </c>
      <c r="AC19" s="125">
        <f>ROUND(AB19/AA19,3)</f>
        <v>0.82199999999999995</v>
      </c>
      <c r="AD19" s="113"/>
      <c r="AE19" s="113"/>
      <c r="AF19" s="113"/>
      <c r="AG19" s="113"/>
      <c r="AH19" s="113"/>
      <c r="AI19" s="113"/>
      <c r="AJ19" s="119"/>
    </row>
    <row r="20" spans="1:36">
      <c r="A20" s="113"/>
      <c r="B20" s="5">
        <v>2034</v>
      </c>
      <c r="C20" s="74">
        <f t="shared" si="10"/>
        <v>0.82230000000000003</v>
      </c>
      <c r="D20" s="74">
        <f t="shared" si="11"/>
        <v>0.61099999999999999</v>
      </c>
      <c r="E20" s="74">
        <f t="shared" si="12"/>
        <v>0.87990000000000002</v>
      </c>
      <c r="F20" s="74">
        <f t="shared" si="13"/>
        <v>0.77059999999999995</v>
      </c>
      <c r="G20" s="74">
        <f t="shared" si="14"/>
        <v>0.78749999999999998</v>
      </c>
      <c r="H20" s="6">
        <f t="shared" si="3"/>
        <v>14201.099999999999</v>
      </c>
      <c r="I20" s="6">
        <f t="shared" si="4"/>
        <v>3238.06</v>
      </c>
      <c r="J20" s="6">
        <f t="shared" si="5"/>
        <v>5244</v>
      </c>
      <c r="K20" s="6">
        <f t="shared" si="6"/>
        <v>9894</v>
      </c>
      <c r="L20" s="6">
        <f t="shared" si="0"/>
        <v>32577.16</v>
      </c>
      <c r="M20" s="77">
        <f t="shared" si="7"/>
        <v>0</v>
      </c>
      <c r="N20" s="77">
        <f t="shared" si="8"/>
        <v>0</v>
      </c>
      <c r="O20" s="77">
        <f t="shared" si="1"/>
        <v>0</v>
      </c>
      <c r="P20" s="77">
        <f t="shared" si="9"/>
        <v>0</v>
      </c>
      <c r="Q20" s="6">
        <f t="shared" si="2"/>
        <v>0</v>
      </c>
      <c r="T20" s="118"/>
      <c r="U20" s="113" t="s">
        <v>2</v>
      </c>
      <c r="V20" s="124">
        <v>23181.835200000001</v>
      </c>
      <c r="W20" s="124">
        <v>9403.9</v>
      </c>
      <c r="X20" s="125">
        <f>ROUND(W20/V20,3)</f>
        <v>0.40600000000000003</v>
      </c>
      <c r="Y20" s="113"/>
      <c r="Z20" s="113" t="s">
        <v>2</v>
      </c>
      <c r="AA20" s="124">
        <f>D156</f>
        <v>5300.0000000000018</v>
      </c>
      <c r="AB20" s="126">
        <v>3238</v>
      </c>
      <c r="AC20" s="125">
        <f>ROUND(AB20/AA20,3)</f>
        <v>0.61099999999999999</v>
      </c>
      <c r="AD20" s="113"/>
      <c r="AE20" s="113"/>
      <c r="AF20" s="113" t="s">
        <v>88</v>
      </c>
      <c r="AG20" s="113"/>
      <c r="AH20" s="113"/>
      <c r="AI20" s="113"/>
      <c r="AJ20" s="119"/>
    </row>
    <row r="21" spans="1:36">
      <c r="A21" s="113"/>
      <c r="B21" s="5">
        <v>2035</v>
      </c>
      <c r="C21" s="74">
        <f t="shared" si="10"/>
        <v>0.82230000000000003</v>
      </c>
      <c r="D21" s="74">
        <f t="shared" si="11"/>
        <v>0.61099999999999999</v>
      </c>
      <c r="E21" s="74">
        <f t="shared" si="12"/>
        <v>0.87990000000000002</v>
      </c>
      <c r="F21" s="74">
        <f t="shared" si="13"/>
        <v>0.77059999999999995</v>
      </c>
      <c r="G21" s="74">
        <f t="shared" si="14"/>
        <v>0.78749999999999998</v>
      </c>
      <c r="H21" s="6">
        <f t="shared" si="3"/>
        <v>14201.099999999999</v>
      </c>
      <c r="I21" s="6">
        <f t="shared" si="4"/>
        <v>3238.06</v>
      </c>
      <c r="J21" s="6">
        <f t="shared" si="5"/>
        <v>5244</v>
      </c>
      <c r="K21" s="6">
        <f t="shared" si="6"/>
        <v>9894</v>
      </c>
      <c r="L21" s="6">
        <f t="shared" si="0"/>
        <v>32577.16</v>
      </c>
      <c r="M21" s="77">
        <f t="shared" si="7"/>
        <v>0</v>
      </c>
      <c r="N21" s="77">
        <f t="shared" si="8"/>
        <v>0</v>
      </c>
      <c r="O21" s="77">
        <f t="shared" si="1"/>
        <v>0</v>
      </c>
      <c r="P21" s="77">
        <f t="shared" si="9"/>
        <v>0</v>
      </c>
      <c r="Q21" s="6">
        <f t="shared" si="2"/>
        <v>0</v>
      </c>
      <c r="T21" s="118"/>
      <c r="U21" s="113" t="s">
        <v>3</v>
      </c>
      <c r="V21" s="124">
        <v>31718.444800000001</v>
      </c>
      <c r="W21" s="124">
        <v>22571.9</v>
      </c>
      <c r="X21" s="125">
        <f>ROUND(W21/V21,3)</f>
        <v>0.71199999999999997</v>
      </c>
      <c r="Y21" s="113"/>
      <c r="Z21" s="113" t="s">
        <v>3</v>
      </c>
      <c r="AA21" s="124">
        <f>D207</f>
        <v>5960.0000000000018</v>
      </c>
      <c r="AB21" s="126">
        <v>5244</v>
      </c>
      <c r="AC21" s="125">
        <f>ROUND(AB21/AA21,3)</f>
        <v>0.88</v>
      </c>
      <c r="AD21" s="113"/>
      <c r="AE21" s="113"/>
      <c r="AF21" s="113"/>
      <c r="AG21" s="113"/>
      <c r="AH21" s="113"/>
      <c r="AI21" s="113"/>
      <c r="AJ21" s="119"/>
    </row>
    <row r="22" spans="1:36">
      <c r="A22" s="113"/>
      <c r="B22" s="5">
        <v>2036</v>
      </c>
      <c r="C22" s="74">
        <f t="shared" si="10"/>
        <v>0.82230000000000003</v>
      </c>
      <c r="D22" s="74">
        <f t="shared" si="11"/>
        <v>0.61099999999999999</v>
      </c>
      <c r="E22" s="74">
        <f t="shared" si="12"/>
        <v>0.87990000000000002</v>
      </c>
      <c r="F22" s="74">
        <f t="shared" si="13"/>
        <v>0.77059999999999995</v>
      </c>
      <c r="G22" s="74">
        <f t="shared" si="14"/>
        <v>0.78749999999999998</v>
      </c>
      <c r="H22" s="6">
        <f t="shared" si="3"/>
        <v>14201.099999999999</v>
      </c>
      <c r="I22" s="6">
        <f t="shared" si="4"/>
        <v>3238.06</v>
      </c>
      <c r="J22" s="6">
        <f t="shared" si="5"/>
        <v>5244</v>
      </c>
      <c r="K22" s="6">
        <f t="shared" si="6"/>
        <v>9894</v>
      </c>
      <c r="L22" s="6">
        <f t="shared" si="0"/>
        <v>32577.16</v>
      </c>
      <c r="M22" s="77">
        <f t="shared" si="7"/>
        <v>0</v>
      </c>
      <c r="N22" s="77">
        <f t="shared" si="8"/>
        <v>0</v>
      </c>
      <c r="O22" s="77">
        <f t="shared" si="1"/>
        <v>0</v>
      </c>
      <c r="P22" s="77">
        <f t="shared" si="9"/>
        <v>0</v>
      </c>
      <c r="Q22" s="6">
        <f t="shared" si="2"/>
        <v>0</v>
      </c>
      <c r="T22" s="118"/>
      <c r="U22" s="113" t="s">
        <v>4</v>
      </c>
      <c r="V22" s="124">
        <v>64780.043246000001</v>
      </c>
      <c r="W22" s="124">
        <v>42631.399999999994</v>
      </c>
      <c r="X22" s="125">
        <f>ROUND(W22/V22,3)</f>
        <v>0.65800000000000003</v>
      </c>
      <c r="Y22" s="113"/>
      <c r="Z22" s="113" t="s">
        <v>4</v>
      </c>
      <c r="AA22" s="124">
        <f>D260</f>
        <v>12839.999999999995</v>
      </c>
      <c r="AB22" s="126">
        <v>9894</v>
      </c>
      <c r="AC22" s="125">
        <f>ROUND(AB22/AA22,3)</f>
        <v>0.77100000000000002</v>
      </c>
      <c r="AD22" s="113"/>
      <c r="AE22" s="113"/>
      <c r="AF22" s="171" t="s">
        <v>84</v>
      </c>
      <c r="AG22" s="209" t="s">
        <v>81</v>
      </c>
      <c r="AH22" s="209"/>
      <c r="AI22" s="209"/>
      <c r="AJ22" s="119"/>
    </row>
    <row r="23" spans="1:36">
      <c r="A23" s="113"/>
      <c r="B23" s="5">
        <v>2037</v>
      </c>
      <c r="C23" s="74">
        <f t="shared" si="10"/>
        <v>0.82230000000000003</v>
      </c>
      <c r="D23" s="74">
        <f t="shared" si="11"/>
        <v>0.61099999999999999</v>
      </c>
      <c r="E23" s="74">
        <f t="shared" si="12"/>
        <v>0.87990000000000002</v>
      </c>
      <c r="F23" s="74">
        <f t="shared" si="13"/>
        <v>0.77059999999999995</v>
      </c>
      <c r="G23" s="74">
        <f t="shared" si="14"/>
        <v>0.78749999999999998</v>
      </c>
      <c r="H23" s="6">
        <f t="shared" si="3"/>
        <v>14201.099999999999</v>
      </c>
      <c r="I23" s="6">
        <f t="shared" si="4"/>
        <v>3238.06</v>
      </c>
      <c r="J23" s="6">
        <f t="shared" si="5"/>
        <v>5244</v>
      </c>
      <c r="K23" s="6">
        <f t="shared" si="6"/>
        <v>9894</v>
      </c>
      <c r="L23" s="6">
        <f t="shared" si="0"/>
        <v>32577.16</v>
      </c>
      <c r="M23" s="77">
        <f t="shared" si="7"/>
        <v>0</v>
      </c>
      <c r="N23" s="77">
        <f t="shared" si="8"/>
        <v>0</v>
      </c>
      <c r="O23" s="77">
        <f t="shared" si="1"/>
        <v>0</v>
      </c>
      <c r="P23" s="77">
        <f t="shared" si="9"/>
        <v>0</v>
      </c>
      <c r="Q23" s="6">
        <f t="shared" si="2"/>
        <v>0</v>
      </c>
      <c r="T23" s="118"/>
      <c r="U23" s="113" t="s">
        <v>7</v>
      </c>
      <c r="V23" s="124">
        <f>SUM(V19:V22)</f>
        <v>255537.83364600001</v>
      </c>
      <c r="W23" s="124">
        <f>SUM(W19:W22)</f>
        <v>172377.3</v>
      </c>
      <c r="X23" s="125">
        <f>ROUND(W23/V23,3)</f>
        <v>0.67500000000000004</v>
      </c>
      <c r="Y23" s="113"/>
      <c r="Z23" s="113" t="s">
        <v>7</v>
      </c>
      <c r="AA23" s="124">
        <f>SUM(AA19:AA22)</f>
        <v>41369.999999999985</v>
      </c>
      <c r="AB23" s="126">
        <f>SUM(AB19:AB22)</f>
        <v>32577</v>
      </c>
      <c r="AC23" s="125">
        <f>ROUND(AB23/AA23,4)</f>
        <v>0.78749999999999998</v>
      </c>
      <c r="AD23" s="113"/>
      <c r="AE23" s="113"/>
      <c r="AF23" s="171"/>
      <c r="AG23" s="138" t="s">
        <v>82</v>
      </c>
      <c r="AH23" s="138" t="s">
        <v>86</v>
      </c>
      <c r="AI23" s="138" t="s">
        <v>87</v>
      </c>
      <c r="AJ23" s="119"/>
    </row>
    <row r="24" spans="1:36">
      <c r="A24" s="113"/>
      <c r="B24" s="5">
        <v>2038</v>
      </c>
      <c r="C24" s="74">
        <f t="shared" si="10"/>
        <v>0.82230000000000003</v>
      </c>
      <c r="D24" s="74">
        <f t="shared" si="11"/>
        <v>0.61099999999999999</v>
      </c>
      <c r="E24" s="74">
        <f t="shared" si="12"/>
        <v>0.87990000000000002</v>
      </c>
      <c r="F24" s="74">
        <f t="shared" si="13"/>
        <v>0.77059999999999995</v>
      </c>
      <c r="G24" s="74">
        <f t="shared" si="14"/>
        <v>0.78749999999999998</v>
      </c>
      <c r="H24" s="6">
        <f t="shared" si="3"/>
        <v>14201.099999999999</v>
      </c>
      <c r="I24" s="6">
        <f t="shared" si="4"/>
        <v>3238.06</v>
      </c>
      <c r="J24" s="6">
        <f t="shared" si="5"/>
        <v>5244</v>
      </c>
      <c r="K24" s="6">
        <f t="shared" si="6"/>
        <v>9894</v>
      </c>
      <c r="L24" s="6">
        <f t="shared" si="0"/>
        <v>32577.16</v>
      </c>
      <c r="M24" s="77">
        <f t="shared" si="7"/>
        <v>0</v>
      </c>
      <c r="N24" s="77">
        <f t="shared" si="8"/>
        <v>0</v>
      </c>
      <c r="O24" s="77">
        <f t="shared" si="1"/>
        <v>0</v>
      </c>
      <c r="P24" s="77">
        <f t="shared" si="9"/>
        <v>0</v>
      </c>
      <c r="Q24" s="6">
        <f t="shared" si="2"/>
        <v>0</v>
      </c>
      <c r="T24" s="118"/>
      <c r="U24" s="113"/>
      <c r="V24" s="113"/>
      <c r="W24" s="113"/>
      <c r="X24" s="113"/>
      <c r="Y24" s="113"/>
      <c r="Z24" s="113"/>
      <c r="AA24" s="113"/>
      <c r="AB24" s="113"/>
      <c r="AC24" s="113"/>
      <c r="AD24" s="113"/>
      <c r="AE24" s="113"/>
      <c r="AF24" s="5" t="s">
        <v>15</v>
      </c>
      <c r="AG24" s="170">
        <v>88.25</v>
      </c>
      <c r="AH24" s="5">
        <v>4.5</v>
      </c>
      <c r="AI24" s="170">
        <f>AG24-AH24</f>
        <v>83.75</v>
      </c>
      <c r="AJ24" s="119"/>
    </row>
    <row r="25" spans="1:36">
      <c r="A25" s="113"/>
      <c r="B25" s="5">
        <v>2039</v>
      </c>
      <c r="C25" s="74">
        <f t="shared" si="10"/>
        <v>0.82230000000000003</v>
      </c>
      <c r="D25" s="74">
        <f t="shared" si="11"/>
        <v>0.61099999999999999</v>
      </c>
      <c r="E25" s="74">
        <f t="shared" si="12"/>
        <v>0.87990000000000002</v>
      </c>
      <c r="F25" s="74">
        <f t="shared" si="13"/>
        <v>0.77059999999999995</v>
      </c>
      <c r="G25" s="74">
        <f t="shared" si="14"/>
        <v>0.78749999999999998</v>
      </c>
      <c r="H25" s="6">
        <f t="shared" si="3"/>
        <v>14201.099999999999</v>
      </c>
      <c r="I25" s="6">
        <f t="shared" si="4"/>
        <v>3238.06</v>
      </c>
      <c r="J25" s="6">
        <f t="shared" si="5"/>
        <v>5244</v>
      </c>
      <c r="K25" s="6">
        <f t="shared" si="6"/>
        <v>9894</v>
      </c>
      <c r="L25" s="6">
        <f t="shared" si="0"/>
        <v>32577.16</v>
      </c>
      <c r="M25" s="77">
        <f t="shared" si="7"/>
        <v>0</v>
      </c>
      <c r="N25" s="77">
        <f t="shared" si="8"/>
        <v>0</v>
      </c>
      <c r="O25" s="77">
        <f t="shared" si="1"/>
        <v>0</v>
      </c>
      <c r="P25" s="77">
        <f t="shared" si="9"/>
        <v>0</v>
      </c>
      <c r="Q25" s="6">
        <f t="shared" si="2"/>
        <v>0</v>
      </c>
      <c r="T25" s="118"/>
      <c r="U25" s="113"/>
      <c r="V25" s="113"/>
      <c r="W25" s="113"/>
      <c r="X25" s="113"/>
      <c r="Y25" s="113"/>
      <c r="Z25" s="113" t="s">
        <v>46</v>
      </c>
      <c r="AA25" s="113"/>
      <c r="AB25" s="113"/>
      <c r="AC25" s="113"/>
      <c r="AD25" s="113"/>
      <c r="AE25" s="113"/>
      <c r="AF25" s="5" t="s">
        <v>17</v>
      </c>
      <c r="AG25" s="170">
        <v>75.760000000000005</v>
      </c>
      <c r="AH25" s="5">
        <v>4.5</v>
      </c>
      <c r="AI25" s="170">
        <f t="shared" ref="AI25:AI27" si="16">AG25-AH25</f>
        <v>71.260000000000005</v>
      </c>
      <c r="AJ25" s="119"/>
    </row>
    <row r="26" spans="1:36">
      <c r="A26" s="113"/>
      <c r="B26" s="5">
        <v>2040</v>
      </c>
      <c r="C26" s="74">
        <f t="shared" si="10"/>
        <v>0.82230000000000003</v>
      </c>
      <c r="D26" s="74">
        <f t="shared" si="11"/>
        <v>0.61099999999999999</v>
      </c>
      <c r="E26" s="74">
        <f t="shared" si="12"/>
        <v>0.87990000000000002</v>
      </c>
      <c r="F26" s="74">
        <f t="shared" si="13"/>
        <v>0.77059999999999995</v>
      </c>
      <c r="G26" s="74">
        <f t="shared" si="14"/>
        <v>0.78749999999999998</v>
      </c>
      <c r="H26" s="6">
        <f t="shared" si="3"/>
        <v>14201.099999999999</v>
      </c>
      <c r="I26" s="6">
        <f t="shared" si="4"/>
        <v>3238.06</v>
      </c>
      <c r="J26" s="6">
        <f t="shared" si="5"/>
        <v>5244</v>
      </c>
      <c r="K26" s="6">
        <f t="shared" si="6"/>
        <v>9894</v>
      </c>
      <c r="L26" s="6">
        <f t="shared" si="0"/>
        <v>32577.16</v>
      </c>
      <c r="M26" s="77">
        <f t="shared" si="7"/>
        <v>0</v>
      </c>
      <c r="N26" s="77">
        <f t="shared" si="8"/>
        <v>0</v>
      </c>
      <c r="O26" s="77">
        <f t="shared" si="1"/>
        <v>0</v>
      </c>
      <c r="P26" s="77">
        <f t="shared" si="9"/>
        <v>0</v>
      </c>
      <c r="Q26" s="6">
        <f t="shared" si="2"/>
        <v>0</v>
      </c>
      <c r="T26" s="118"/>
      <c r="U26" s="113"/>
      <c r="V26" s="113"/>
      <c r="W26" s="113" t="s">
        <v>28</v>
      </c>
      <c r="X26" s="113"/>
      <c r="Y26" s="113"/>
      <c r="Z26" s="113"/>
      <c r="AA26" s="113"/>
      <c r="AB26" s="113" t="s">
        <v>28</v>
      </c>
      <c r="AC26" s="113"/>
      <c r="AD26" s="113"/>
      <c r="AE26" s="113"/>
      <c r="AF26" s="5" t="s">
        <v>18</v>
      </c>
      <c r="AG26" s="170">
        <v>127.69</v>
      </c>
      <c r="AH26" s="5">
        <v>4.5</v>
      </c>
      <c r="AI26" s="170">
        <f t="shared" si="16"/>
        <v>123.19</v>
      </c>
      <c r="AJ26" s="119"/>
    </row>
    <row r="27" spans="1:36">
      <c r="A27" s="113"/>
      <c r="B27" s="113"/>
      <c r="T27" s="127"/>
      <c r="U27" s="113" t="s">
        <v>1</v>
      </c>
      <c r="V27" s="128">
        <v>28</v>
      </c>
      <c r="W27" s="126">
        <f>ROUND(W19/V27,1)</f>
        <v>3491.8</v>
      </c>
      <c r="X27" s="113" t="s">
        <v>29</v>
      </c>
      <c r="Y27" s="113"/>
      <c r="Z27" s="113" t="s">
        <v>1</v>
      </c>
      <c r="AA27" s="129">
        <v>30</v>
      </c>
      <c r="AB27" s="126">
        <f>ROUND(AB19/AA27,2)</f>
        <v>473.37</v>
      </c>
      <c r="AC27" s="113" t="s">
        <v>29</v>
      </c>
      <c r="AD27" s="113"/>
      <c r="AE27" s="113"/>
      <c r="AF27" s="5" t="s">
        <v>19</v>
      </c>
      <c r="AG27" s="170">
        <v>99.859999999999985</v>
      </c>
      <c r="AH27" s="5">
        <v>4.5</v>
      </c>
      <c r="AI27" s="170">
        <f t="shared" si="16"/>
        <v>95.359999999999985</v>
      </c>
      <c r="AJ27" s="119"/>
    </row>
    <row r="28" spans="1:36">
      <c r="A28" s="113"/>
      <c r="B28" s="113"/>
      <c r="T28" s="118"/>
      <c r="U28" s="113" t="s">
        <v>2</v>
      </c>
      <c r="V28" s="128">
        <v>11</v>
      </c>
      <c r="W28" s="126">
        <f>ROUND(W20/V28,1)</f>
        <v>854.9</v>
      </c>
      <c r="X28" s="113" t="s">
        <v>29</v>
      </c>
      <c r="Y28" s="113"/>
      <c r="Z28" s="113" t="s">
        <v>2</v>
      </c>
      <c r="AA28" s="129">
        <v>14</v>
      </c>
      <c r="AB28" s="126">
        <f>ROUND(AB20/AA28,2)</f>
        <v>231.29</v>
      </c>
      <c r="AC28" s="113" t="s">
        <v>29</v>
      </c>
      <c r="AD28" s="113"/>
      <c r="AE28" s="113"/>
      <c r="AF28" s="5" t="s">
        <v>34</v>
      </c>
      <c r="AG28" s="170">
        <f>AVERAGE(AG24:AG27)</f>
        <v>97.889999999999986</v>
      </c>
      <c r="AH28" s="5">
        <f>AVERAGE(AH24:AH27)</f>
        <v>4.5</v>
      </c>
      <c r="AI28" s="170">
        <f>AVERAGE(AI24:AI27)</f>
        <v>93.389999999999986</v>
      </c>
      <c r="AJ28" s="119"/>
    </row>
    <row r="29" spans="1:36">
      <c r="A29" s="113"/>
      <c r="B29" s="113"/>
      <c r="T29" s="118"/>
      <c r="U29" s="113" t="s">
        <v>3</v>
      </c>
      <c r="V29" s="128">
        <v>10</v>
      </c>
      <c r="W29" s="126">
        <f>ROUND(W21/V29,1)</f>
        <v>2257.1999999999998</v>
      </c>
      <c r="X29" s="113" t="s">
        <v>29</v>
      </c>
      <c r="Y29" s="113"/>
      <c r="Z29" s="113" t="s">
        <v>3</v>
      </c>
      <c r="AA29" s="129">
        <v>10</v>
      </c>
      <c r="AB29" s="126">
        <f>ROUND(AB21/AA29,2)</f>
        <v>524.4</v>
      </c>
      <c r="AC29" s="113" t="s">
        <v>29</v>
      </c>
      <c r="AD29" s="113"/>
      <c r="AE29" s="113"/>
      <c r="AF29" s="113"/>
      <c r="AG29" s="113"/>
      <c r="AH29" s="113"/>
      <c r="AI29" s="113"/>
      <c r="AJ29" s="119"/>
    </row>
    <row r="30" spans="1:36">
      <c r="A30" s="113"/>
      <c r="T30" s="118"/>
      <c r="U30" s="113" t="s">
        <v>4</v>
      </c>
      <c r="V30" s="128">
        <v>19</v>
      </c>
      <c r="W30" s="126">
        <f>ROUND(W22/V30,1)</f>
        <v>2243.8000000000002</v>
      </c>
      <c r="X30" s="113" t="s">
        <v>29</v>
      </c>
      <c r="Y30" s="113"/>
      <c r="Z30" s="113" t="s">
        <v>4</v>
      </c>
      <c r="AA30" s="129">
        <v>20</v>
      </c>
      <c r="AB30" s="126">
        <f>ROUND(AB22/AA30,2)</f>
        <v>494.7</v>
      </c>
      <c r="AC30" s="113" t="s">
        <v>29</v>
      </c>
      <c r="AD30" s="113"/>
      <c r="AE30" s="113"/>
      <c r="AF30" s="113"/>
      <c r="AG30" s="113"/>
      <c r="AH30" s="113"/>
      <c r="AI30" s="113"/>
      <c r="AJ30" s="119"/>
    </row>
    <row r="31" spans="1:36" ht="16.5">
      <c r="A31" s="113"/>
      <c r="B31" s="113"/>
      <c r="C31" s="133"/>
      <c r="D31" s="133"/>
      <c r="E31" s="133"/>
      <c r="F31" s="133"/>
      <c r="G31" s="133"/>
      <c r="H31" s="133"/>
      <c r="I31" s="133"/>
      <c r="J31" s="133"/>
      <c r="K31" s="133"/>
      <c r="T31" s="118"/>
      <c r="U31" s="113" t="s">
        <v>7</v>
      </c>
      <c r="V31" s="128">
        <f>SUM(V27:V30)</f>
        <v>68</v>
      </c>
      <c r="W31" s="113" t="s">
        <v>30</v>
      </c>
      <c r="X31" s="113"/>
      <c r="Y31" s="113"/>
      <c r="Z31" s="113" t="s">
        <v>7</v>
      </c>
      <c r="AA31" s="129">
        <f>SUM(AA27:AA30)</f>
        <v>74</v>
      </c>
      <c r="AB31" s="113" t="s">
        <v>30</v>
      </c>
      <c r="AC31" s="113"/>
      <c r="AD31" s="113"/>
      <c r="AE31" s="113"/>
      <c r="AF31" s="113"/>
      <c r="AG31" s="113"/>
      <c r="AH31" s="113"/>
      <c r="AI31" s="113"/>
      <c r="AJ31" s="119"/>
    </row>
    <row r="32" spans="1:36" ht="17.25" thickBot="1">
      <c r="B32" s="113"/>
      <c r="C32" s="133" t="s">
        <v>102</v>
      </c>
      <c r="D32" s="168"/>
      <c r="E32" s="168"/>
      <c r="F32" s="168"/>
      <c r="G32" s="168"/>
      <c r="H32" s="168"/>
      <c r="I32" s="169"/>
      <c r="J32" s="169" t="s">
        <v>103</v>
      </c>
      <c r="K32" s="169"/>
      <c r="T32" s="130"/>
      <c r="U32" s="131"/>
      <c r="V32" s="131"/>
      <c r="W32" s="131"/>
      <c r="X32" s="131"/>
      <c r="Y32" s="131"/>
      <c r="Z32" s="131"/>
      <c r="AA32" s="131"/>
      <c r="AB32" s="131"/>
      <c r="AC32" s="131"/>
      <c r="AD32" s="131"/>
      <c r="AE32" s="131"/>
      <c r="AF32" s="131"/>
      <c r="AG32" s="131"/>
      <c r="AH32" s="131"/>
      <c r="AI32" s="131"/>
      <c r="AJ32" s="132"/>
    </row>
    <row r="33" spans="2:33">
      <c r="B33" s="113"/>
      <c r="C33" s="101"/>
      <c r="D33" s="4" t="s">
        <v>1</v>
      </c>
      <c r="E33" s="4" t="s">
        <v>2</v>
      </c>
      <c r="F33" s="4" t="s">
        <v>3</v>
      </c>
      <c r="G33" s="4" t="s">
        <v>4</v>
      </c>
      <c r="H33" s="102" t="s">
        <v>7</v>
      </c>
      <c r="J33" s="101"/>
      <c r="K33" s="4" t="s">
        <v>1</v>
      </c>
      <c r="L33" s="4" t="s">
        <v>2</v>
      </c>
      <c r="M33" s="4" t="s">
        <v>3</v>
      </c>
      <c r="N33" s="4" t="s">
        <v>4</v>
      </c>
      <c r="O33" s="102" t="s">
        <v>7</v>
      </c>
      <c r="S33" s="9"/>
      <c r="AG33" s="113"/>
    </row>
    <row r="34" spans="2:33">
      <c r="B34" s="113"/>
      <c r="C34" s="12">
        <v>2021</v>
      </c>
      <c r="D34" s="6">
        <f t="shared" ref="D34:D53" si="17">O114</f>
        <v>394001</v>
      </c>
      <c r="E34" s="6">
        <f t="shared" ref="E34:E53" si="18">O165</f>
        <v>247152</v>
      </c>
      <c r="F34" s="6">
        <f t="shared" ref="F34:F53" si="19">O216</f>
        <v>359697</v>
      </c>
      <c r="G34" s="6">
        <f t="shared" ref="G34:G53" si="20">O269</f>
        <v>682403</v>
      </c>
      <c r="H34" s="10">
        <f>SUM(D34:G34)</f>
        <v>1683253</v>
      </c>
      <c r="J34" s="12">
        <v>2021</v>
      </c>
      <c r="K34" s="6">
        <f t="shared" ref="K34:K53" si="21">Z114</f>
        <v>394001</v>
      </c>
      <c r="L34" s="6">
        <f t="shared" ref="L34:L53" si="22">Z165</f>
        <v>247152</v>
      </c>
      <c r="M34" s="6">
        <f t="shared" ref="M34:M53" si="23">Z216</f>
        <v>359697</v>
      </c>
      <c r="N34" s="6">
        <f t="shared" ref="N34:N53" si="24">Z269</f>
        <v>682403</v>
      </c>
      <c r="O34" s="10">
        <f>SUM(K34:N34)</f>
        <v>1683253</v>
      </c>
    </row>
    <row r="35" spans="2:33">
      <c r="B35" s="113"/>
      <c r="C35" s="12">
        <v>2022</v>
      </c>
      <c r="D35" s="6">
        <f t="shared" si="17"/>
        <v>383482</v>
      </c>
      <c r="E35" s="6">
        <f t="shared" si="18"/>
        <v>233831</v>
      </c>
      <c r="F35" s="6">
        <f t="shared" si="19"/>
        <v>340450</v>
      </c>
      <c r="G35" s="6">
        <f t="shared" si="20"/>
        <v>644497</v>
      </c>
      <c r="H35" s="10">
        <f>SUM(D35:G35)</f>
        <v>1602260</v>
      </c>
      <c r="J35" s="12">
        <v>2022</v>
      </c>
      <c r="K35" s="6">
        <f t="shared" si="21"/>
        <v>376178</v>
      </c>
      <c r="L35" s="6">
        <f t="shared" si="22"/>
        <v>229581</v>
      </c>
      <c r="M35" s="6">
        <f t="shared" si="23"/>
        <v>338265</v>
      </c>
      <c r="N35" s="6">
        <f t="shared" si="24"/>
        <v>636867</v>
      </c>
      <c r="O35" s="10">
        <f>SUM(K35:N35)</f>
        <v>1580891</v>
      </c>
    </row>
    <row r="36" spans="2:33">
      <c r="B36" s="113"/>
      <c r="C36" s="12">
        <v>2023</v>
      </c>
      <c r="D36" s="6">
        <f t="shared" si="17"/>
        <v>373568</v>
      </c>
      <c r="E36" s="6">
        <f t="shared" si="18"/>
        <v>220817</v>
      </c>
      <c r="F36" s="6">
        <f t="shared" si="19"/>
        <v>323298</v>
      </c>
      <c r="G36" s="6">
        <f t="shared" si="20"/>
        <v>609023</v>
      </c>
      <c r="H36" s="10">
        <f>SUM(D36:G36)</f>
        <v>1526706</v>
      </c>
      <c r="J36" s="12">
        <v>2023</v>
      </c>
      <c r="K36" s="6">
        <f t="shared" si="21"/>
        <v>348004</v>
      </c>
      <c r="L36" s="6">
        <f t="shared" si="22"/>
        <v>208068</v>
      </c>
      <c r="M36" s="6">
        <f t="shared" si="23"/>
        <v>313464</v>
      </c>
      <c r="N36" s="6">
        <f t="shared" si="24"/>
        <v>583363</v>
      </c>
      <c r="O36" s="10">
        <f>SUM(K36:N36)</f>
        <v>1452899</v>
      </c>
    </row>
    <row r="37" spans="2:33">
      <c r="B37" s="113"/>
      <c r="C37" s="12">
        <v>2024</v>
      </c>
      <c r="D37" s="6">
        <f t="shared" si="17"/>
        <v>364261</v>
      </c>
      <c r="E37" s="6">
        <f t="shared" si="18"/>
        <v>208824</v>
      </c>
      <c r="F37" s="6">
        <f t="shared" si="19"/>
        <v>306688</v>
      </c>
      <c r="G37" s="6">
        <f t="shared" si="20"/>
        <v>575982</v>
      </c>
      <c r="H37" s="10">
        <f t="shared" ref="H37:H53" si="25">SUM(D37:G37)</f>
        <v>1455755</v>
      </c>
      <c r="J37" s="12">
        <v>2024</v>
      </c>
      <c r="K37" s="6">
        <f t="shared" si="21"/>
        <v>310090</v>
      </c>
      <c r="L37" s="6">
        <f t="shared" si="22"/>
        <v>186157</v>
      </c>
      <c r="M37" s="6">
        <f t="shared" si="23"/>
        <v>284838</v>
      </c>
      <c r="N37" s="6">
        <f t="shared" si="24"/>
        <v>521888</v>
      </c>
      <c r="O37" s="10">
        <f t="shared" ref="O37:O53" si="26">SUM(K37:N37)</f>
        <v>1302973</v>
      </c>
    </row>
    <row r="38" spans="2:33">
      <c r="B38" s="113"/>
      <c r="C38" s="12">
        <v>2025</v>
      </c>
      <c r="D38" s="6">
        <f t="shared" si="17"/>
        <v>354346</v>
      </c>
      <c r="E38" s="6">
        <f t="shared" si="18"/>
        <v>197843</v>
      </c>
      <c r="F38" s="6">
        <f t="shared" si="19"/>
        <v>290628</v>
      </c>
      <c r="G38" s="6">
        <f t="shared" si="20"/>
        <v>544331</v>
      </c>
      <c r="H38" s="10">
        <f t="shared" si="25"/>
        <v>1387148</v>
      </c>
      <c r="J38" s="12">
        <v>2025</v>
      </c>
      <c r="K38" s="6">
        <f t="shared" si="21"/>
        <v>263046</v>
      </c>
      <c r="L38" s="6">
        <f t="shared" si="22"/>
        <v>163138</v>
      </c>
      <c r="M38" s="6">
        <f t="shared" si="23"/>
        <v>254031</v>
      </c>
      <c r="N38" s="6">
        <f t="shared" si="24"/>
        <v>454172</v>
      </c>
      <c r="O38" s="10">
        <f t="shared" si="26"/>
        <v>1134387</v>
      </c>
    </row>
    <row r="39" spans="2:33">
      <c r="B39" s="113"/>
      <c r="C39" s="12">
        <v>2026</v>
      </c>
      <c r="D39" s="6">
        <f t="shared" si="17"/>
        <v>345650</v>
      </c>
      <c r="E39" s="6">
        <f t="shared" si="18"/>
        <v>187172</v>
      </c>
      <c r="F39" s="6">
        <f t="shared" si="19"/>
        <v>276111</v>
      </c>
      <c r="G39" s="6">
        <f t="shared" si="20"/>
        <v>515108</v>
      </c>
      <c r="H39" s="10">
        <f t="shared" si="25"/>
        <v>1324041</v>
      </c>
      <c r="J39" s="12">
        <v>2026</v>
      </c>
      <c r="K39" s="6">
        <f t="shared" si="21"/>
        <v>219047</v>
      </c>
      <c r="L39" s="6">
        <f t="shared" si="22"/>
        <v>142552</v>
      </c>
      <c r="M39" s="6">
        <f t="shared" si="23"/>
        <v>226952</v>
      </c>
      <c r="N39" s="6">
        <f t="shared" si="24"/>
        <v>393745</v>
      </c>
      <c r="O39" s="10">
        <f t="shared" si="26"/>
        <v>982296</v>
      </c>
    </row>
    <row r="40" spans="2:33">
      <c r="B40" s="113"/>
      <c r="C40" s="12">
        <v>2027</v>
      </c>
      <c r="D40" s="6">
        <f t="shared" si="17"/>
        <v>336956</v>
      </c>
      <c r="E40" s="6">
        <f t="shared" si="18"/>
        <v>176495</v>
      </c>
      <c r="F40" s="6">
        <f t="shared" si="19"/>
        <v>262592</v>
      </c>
      <c r="G40" s="6">
        <f t="shared" si="20"/>
        <v>487286</v>
      </c>
      <c r="H40" s="10">
        <f t="shared" si="25"/>
        <v>1263329</v>
      </c>
      <c r="J40" s="12">
        <v>2027</v>
      </c>
      <c r="K40" s="6">
        <f t="shared" si="21"/>
        <v>184181</v>
      </c>
      <c r="L40" s="6">
        <f t="shared" si="22"/>
        <v>126210</v>
      </c>
      <c r="M40" s="6">
        <f t="shared" si="23"/>
        <v>205238</v>
      </c>
      <c r="N40" s="6">
        <f t="shared" si="24"/>
        <v>345114</v>
      </c>
      <c r="O40" s="10">
        <f t="shared" si="26"/>
        <v>860743</v>
      </c>
    </row>
    <row r="41" spans="2:33">
      <c r="B41" s="113"/>
      <c r="C41" s="12">
        <v>2028</v>
      </c>
      <c r="D41" s="6">
        <f t="shared" si="17"/>
        <v>328258</v>
      </c>
      <c r="E41" s="6">
        <f t="shared" si="18"/>
        <v>167544</v>
      </c>
      <c r="F41" s="6">
        <f t="shared" si="19"/>
        <v>250166</v>
      </c>
      <c r="G41" s="6">
        <f t="shared" si="20"/>
        <v>461534</v>
      </c>
      <c r="H41" s="10">
        <f t="shared" si="25"/>
        <v>1207502</v>
      </c>
      <c r="J41" s="12">
        <v>2028</v>
      </c>
      <c r="K41" s="6">
        <f t="shared" si="21"/>
        <v>160875</v>
      </c>
      <c r="L41" s="6">
        <f t="shared" si="22"/>
        <v>115133</v>
      </c>
      <c r="M41" s="6">
        <f t="shared" si="23"/>
        <v>190080</v>
      </c>
      <c r="N41" s="6">
        <f t="shared" si="24"/>
        <v>309657</v>
      </c>
      <c r="O41" s="10">
        <f t="shared" si="26"/>
        <v>775745</v>
      </c>
    </row>
    <row r="42" spans="2:33">
      <c r="B42" s="113"/>
      <c r="C42" s="12">
        <v>2029</v>
      </c>
      <c r="D42" s="6">
        <f t="shared" si="17"/>
        <v>320169</v>
      </c>
      <c r="E42" s="6">
        <f t="shared" si="18"/>
        <v>158194</v>
      </c>
      <c r="F42" s="6">
        <f t="shared" si="19"/>
        <v>237736</v>
      </c>
      <c r="G42" s="6">
        <f t="shared" si="20"/>
        <v>436487</v>
      </c>
      <c r="H42" s="10">
        <f t="shared" si="25"/>
        <v>1152586</v>
      </c>
      <c r="J42" s="12">
        <v>2029</v>
      </c>
      <c r="K42" s="6">
        <f t="shared" si="21"/>
        <v>149743</v>
      </c>
      <c r="L42" s="6">
        <f t="shared" si="22"/>
        <v>107198</v>
      </c>
      <c r="M42" s="6">
        <f t="shared" si="23"/>
        <v>179839</v>
      </c>
      <c r="N42" s="6">
        <f t="shared" si="24"/>
        <v>285996</v>
      </c>
      <c r="O42" s="10">
        <f t="shared" si="26"/>
        <v>722776</v>
      </c>
    </row>
    <row r="43" spans="2:33">
      <c r="B43" s="113"/>
      <c r="C43" s="12">
        <v>2030</v>
      </c>
      <c r="D43" s="6">
        <f t="shared" si="17"/>
        <v>312081</v>
      </c>
      <c r="E43" s="6">
        <f t="shared" si="18"/>
        <v>149552</v>
      </c>
      <c r="F43" s="6">
        <f t="shared" si="19"/>
        <v>226857</v>
      </c>
      <c r="G43" s="6">
        <f t="shared" si="20"/>
        <v>413872</v>
      </c>
      <c r="H43" s="10">
        <f t="shared" si="25"/>
        <v>1102362</v>
      </c>
      <c r="J43" s="12">
        <v>2030</v>
      </c>
      <c r="K43" s="6">
        <f t="shared" si="21"/>
        <v>147133</v>
      </c>
      <c r="L43" s="6">
        <f t="shared" si="22"/>
        <v>101390</v>
      </c>
      <c r="M43" s="6">
        <f t="shared" si="23"/>
        <v>173327</v>
      </c>
      <c r="N43" s="6">
        <f t="shared" si="24"/>
        <v>273779</v>
      </c>
      <c r="O43" s="10">
        <f t="shared" si="26"/>
        <v>695629</v>
      </c>
    </row>
    <row r="44" spans="2:33">
      <c r="B44" s="113"/>
      <c r="C44" s="12">
        <v>2031</v>
      </c>
      <c r="D44" s="6">
        <f t="shared" si="17"/>
        <v>303996</v>
      </c>
      <c r="E44" s="6">
        <f t="shared" si="18"/>
        <v>141617</v>
      </c>
      <c r="F44" s="6">
        <f t="shared" si="19"/>
        <v>215974</v>
      </c>
      <c r="G44" s="6">
        <f t="shared" si="20"/>
        <v>391604</v>
      </c>
      <c r="H44" s="10">
        <f t="shared" si="25"/>
        <v>1053191</v>
      </c>
      <c r="J44" s="12">
        <v>2031</v>
      </c>
      <c r="K44" s="6">
        <f t="shared" si="21"/>
        <v>145134</v>
      </c>
      <c r="L44" s="6">
        <f t="shared" si="22"/>
        <v>96290</v>
      </c>
      <c r="M44" s="6">
        <f t="shared" si="23"/>
        <v>167361</v>
      </c>
      <c r="N44" s="6">
        <f t="shared" si="24"/>
        <v>261917</v>
      </c>
      <c r="O44" s="10">
        <f t="shared" si="26"/>
        <v>670702</v>
      </c>
    </row>
    <row r="45" spans="2:33">
      <c r="B45" s="113"/>
      <c r="C45" s="12">
        <v>2032</v>
      </c>
      <c r="D45" s="6">
        <f t="shared" si="17"/>
        <v>296516</v>
      </c>
      <c r="E45" s="6">
        <f t="shared" si="18"/>
        <v>133591</v>
      </c>
      <c r="F45" s="6">
        <f t="shared" si="19"/>
        <v>206180</v>
      </c>
      <c r="G45" s="6">
        <f t="shared" si="20"/>
        <v>371074</v>
      </c>
      <c r="H45" s="10">
        <f t="shared" si="25"/>
        <v>1007361</v>
      </c>
      <c r="J45" s="12">
        <v>2032</v>
      </c>
      <c r="K45" s="6">
        <f t="shared" si="21"/>
        <v>143132</v>
      </c>
      <c r="L45" s="6">
        <f t="shared" si="22"/>
        <v>91094</v>
      </c>
      <c r="M45" s="6">
        <f t="shared" si="23"/>
        <v>161392</v>
      </c>
      <c r="N45" s="6">
        <f t="shared" si="24"/>
        <v>250401</v>
      </c>
      <c r="O45" s="10">
        <f t="shared" si="26"/>
        <v>646019</v>
      </c>
    </row>
    <row r="46" spans="2:33">
      <c r="B46" s="113"/>
      <c r="C46" s="12">
        <v>2033</v>
      </c>
      <c r="D46" s="6">
        <f t="shared" si="17"/>
        <v>289644</v>
      </c>
      <c r="E46" s="6">
        <f t="shared" si="18"/>
        <v>126977</v>
      </c>
      <c r="F46" s="6">
        <f t="shared" si="19"/>
        <v>196841</v>
      </c>
      <c r="G46" s="6">
        <f t="shared" si="20"/>
        <v>351582</v>
      </c>
      <c r="H46" s="10">
        <f t="shared" si="25"/>
        <v>965044</v>
      </c>
      <c r="J46" s="12">
        <v>2033</v>
      </c>
      <c r="K46" s="6">
        <f t="shared" si="21"/>
        <v>141738</v>
      </c>
      <c r="L46" s="6">
        <f t="shared" si="22"/>
        <v>86607</v>
      </c>
      <c r="M46" s="6">
        <f t="shared" si="23"/>
        <v>155877</v>
      </c>
      <c r="N46" s="6">
        <f t="shared" si="24"/>
        <v>239236</v>
      </c>
      <c r="O46" s="10">
        <f t="shared" si="26"/>
        <v>623458</v>
      </c>
    </row>
    <row r="47" spans="2:33">
      <c r="B47" s="113"/>
      <c r="C47" s="12">
        <v>2034</v>
      </c>
      <c r="D47" s="6">
        <f t="shared" si="17"/>
        <v>283034</v>
      </c>
      <c r="E47" s="6">
        <f t="shared" si="18"/>
        <v>119658</v>
      </c>
      <c r="F47" s="6">
        <f t="shared" si="19"/>
        <v>187506</v>
      </c>
      <c r="G47" s="6">
        <f t="shared" si="20"/>
        <v>332787</v>
      </c>
      <c r="H47" s="10">
        <f t="shared" si="25"/>
        <v>922985</v>
      </c>
      <c r="J47" s="12">
        <v>2034</v>
      </c>
      <c r="K47" s="6">
        <f t="shared" si="21"/>
        <v>139997</v>
      </c>
      <c r="L47" s="6">
        <f t="shared" si="22"/>
        <v>82119</v>
      </c>
      <c r="M47" s="6">
        <f t="shared" si="23"/>
        <v>150363</v>
      </c>
      <c r="N47" s="6">
        <f t="shared" si="24"/>
        <v>228760</v>
      </c>
      <c r="O47" s="10">
        <f t="shared" si="26"/>
        <v>601239</v>
      </c>
    </row>
    <row r="48" spans="2:33">
      <c r="B48" s="113"/>
      <c r="C48" s="12">
        <v>2035</v>
      </c>
      <c r="D48" s="6">
        <f t="shared" si="17"/>
        <v>276166</v>
      </c>
      <c r="E48" s="6">
        <f t="shared" si="18"/>
        <v>113351</v>
      </c>
      <c r="F48" s="6">
        <f t="shared" si="19"/>
        <v>179710</v>
      </c>
      <c r="G48" s="6">
        <f t="shared" si="20"/>
        <v>316078</v>
      </c>
      <c r="H48" s="10">
        <f t="shared" si="25"/>
        <v>885305</v>
      </c>
      <c r="J48" s="12">
        <v>2035</v>
      </c>
      <c r="K48" s="6">
        <f t="shared" si="21"/>
        <v>137999</v>
      </c>
      <c r="L48" s="6">
        <f t="shared" si="22"/>
        <v>77939</v>
      </c>
      <c r="M48" s="6">
        <f t="shared" si="23"/>
        <v>145845</v>
      </c>
      <c r="N48" s="6">
        <f t="shared" si="24"/>
        <v>218988</v>
      </c>
      <c r="O48" s="10">
        <f t="shared" si="26"/>
        <v>580771</v>
      </c>
    </row>
    <row r="49" spans="2:15">
      <c r="B49" s="113"/>
      <c r="C49" s="12">
        <v>2036</v>
      </c>
      <c r="D49" s="6">
        <f t="shared" si="17"/>
        <v>269294</v>
      </c>
      <c r="E49" s="6">
        <f t="shared" si="18"/>
        <v>107044</v>
      </c>
      <c r="F49" s="6">
        <f t="shared" si="19"/>
        <v>171915</v>
      </c>
      <c r="G49" s="6">
        <f t="shared" si="20"/>
        <v>299724</v>
      </c>
      <c r="H49" s="10">
        <f t="shared" si="25"/>
        <v>847977</v>
      </c>
      <c r="J49" s="12">
        <v>2036</v>
      </c>
      <c r="K49" s="6">
        <f t="shared" si="21"/>
        <v>135996</v>
      </c>
      <c r="L49" s="6">
        <f t="shared" si="22"/>
        <v>73758</v>
      </c>
      <c r="M49" s="6">
        <f t="shared" si="23"/>
        <v>140782</v>
      </c>
      <c r="N49" s="6">
        <f t="shared" si="24"/>
        <v>209564</v>
      </c>
      <c r="O49" s="10">
        <f t="shared" si="26"/>
        <v>560100</v>
      </c>
    </row>
    <row r="50" spans="2:15">
      <c r="B50" s="113"/>
      <c r="C50" s="12">
        <v>2037</v>
      </c>
      <c r="D50" s="6">
        <f t="shared" si="17"/>
        <v>263032</v>
      </c>
      <c r="E50" s="6">
        <f t="shared" si="18"/>
        <v>101758</v>
      </c>
      <c r="F50" s="6">
        <f t="shared" si="19"/>
        <v>164120</v>
      </c>
      <c r="G50" s="6">
        <f t="shared" si="20"/>
        <v>284057</v>
      </c>
      <c r="H50" s="10">
        <f t="shared" si="25"/>
        <v>812967</v>
      </c>
      <c r="J50" s="12">
        <v>2037</v>
      </c>
      <c r="K50" s="6">
        <f t="shared" si="21"/>
        <v>134604</v>
      </c>
      <c r="L50" s="6">
        <f t="shared" si="22"/>
        <v>69883</v>
      </c>
      <c r="M50" s="6">
        <f t="shared" si="23"/>
        <v>135718</v>
      </c>
      <c r="N50" s="6">
        <f t="shared" si="24"/>
        <v>200141</v>
      </c>
      <c r="O50" s="10">
        <f t="shared" si="26"/>
        <v>540346</v>
      </c>
    </row>
    <row r="51" spans="2:15">
      <c r="B51" s="113"/>
      <c r="C51" s="12">
        <v>2038</v>
      </c>
      <c r="D51" s="6">
        <f t="shared" si="17"/>
        <v>256769</v>
      </c>
      <c r="E51" s="6">
        <f t="shared" si="18"/>
        <v>95759</v>
      </c>
      <c r="F51" s="6">
        <f t="shared" si="19"/>
        <v>157326</v>
      </c>
      <c r="G51" s="6">
        <f t="shared" si="20"/>
        <v>269786</v>
      </c>
      <c r="H51" s="10">
        <f t="shared" si="25"/>
        <v>779640</v>
      </c>
      <c r="J51" s="12">
        <v>2038</v>
      </c>
      <c r="K51" s="6">
        <f t="shared" si="21"/>
        <v>132601</v>
      </c>
      <c r="L51" s="6">
        <f t="shared" si="22"/>
        <v>66011</v>
      </c>
      <c r="M51" s="6">
        <f t="shared" si="23"/>
        <v>131109</v>
      </c>
      <c r="N51" s="6">
        <f t="shared" si="24"/>
        <v>191422</v>
      </c>
      <c r="O51" s="10">
        <f t="shared" si="26"/>
        <v>521143</v>
      </c>
    </row>
    <row r="52" spans="2:15">
      <c r="B52" s="113"/>
      <c r="C52" s="12">
        <v>2039</v>
      </c>
      <c r="D52" s="6">
        <f t="shared" si="17"/>
        <v>250770</v>
      </c>
      <c r="E52" s="6">
        <f t="shared" si="18"/>
        <v>90467</v>
      </c>
      <c r="F52" s="6">
        <f t="shared" si="19"/>
        <v>150081</v>
      </c>
      <c r="G52" s="6">
        <f t="shared" si="20"/>
        <v>256209</v>
      </c>
      <c r="H52" s="10">
        <f t="shared" si="25"/>
        <v>747527</v>
      </c>
      <c r="J52" s="12">
        <v>2039</v>
      </c>
      <c r="K52" s="6">
        <f t="shared" si="21"/>
        <v>130863</v>
      </c>
      <c r="L52" s="6">
        <f t="shared" si="22"/>
        <v>62846</v>
      </c>
      <c r="M52" s="6">
        <f t="shared" si="23"/>
        <v>126592</v>
      </c>
      <c r="N52" s="6">
        <f t="shared" si="24"/>
        <v>183389</v>
      </c>
      <c r="O52" s="10">
        <f t="shared" si="26"/>
        <v>503690</v>
      </c>
    </row>
    <row r="53" spans="2:15">
      <c r="B53" s="113"/>
      <c r="C53" s="12">
        <v>2040</v>
      </c>
      <c r="D53" s="6">
        <f t="shared" si="17"/>
        <v>245117</v>
      </c>
      <c r="E53" s="6">
        <f t="shared" si="18"/>
        <v>85489</v>
      </c>
      <c r="F53" s="6">
        <f t="shared" si="19"/>
        <v>144279</v>
      </c>
      <c r="G53" s="6">
        <f t="shared" si="20"/>
        <v>242979</v>
      </c>
      <c r="H53" s="10">
        <f t="shared" si="25"/>
        <v>717864</v>
      </c>
      <c r="J53" s="12">
        <v>2040</v>
      </c>
      <c r="K53" s="6">
        <f t="shared" si="21"/>
        <v>129470</v>
      </c>
      <c r="L53" s="6">
        <f t="shared" si="22"/>
        <v>59283</v>
      </c>
      <c r="M53" s="6">
        <f t="shared" si="23"/>
        <v>122430</v>
      </c>
      <c r="N53" s="6">
        <f t="shared" si="24"/>
        <v>175707</v>
      </c>
      <c r="O53" s="10">
        <f t="shared" si="26"/>
        <v>486890</v>
      </c>
    </row>
    <row r="54" spans="2:15">
      <c r="B54" s="113"/>
      <c r="C54" s="12"/>
      <c r="D54" s="6">
        <f>SUM(D34:D53)</f>
        <v>6247110</v>
      </c>
      <c r="E54" s="6">
        <f t="shared" ref="E54:H54" si="27">SUM(E34:E53)</f>
        <v>3063135</v>
      </c>
      <c r="F54" s="6">
        <f>SUM(F34:F53)</f>
        <v>4648155</v>
      </c>
      <c r="G54" s="6">
        <f t="shared" si="27"/>
        <v>8486403</v>
      </c>
      <c r="H54" s="6">
        <f t="shared" si="27"/>
        <v>22444803</v>
      </c>
      <c r="J54" s="12"/>
      <c r="K54" s="6">
        <f>SUM(K34:K53)</f>
        <v>3923832</v>
      </c>
      <c r="L54" s="6">
        <f t="shared" ref="L54:O54" si="28">SUM(L34:L53)</f>
        <v>2392409</v>
      </c>
      <c r="M54" s="6">
        <f t="shared" si="28"/>
        <v>3963200</v>
      </c>
      <c r="N54" s="6">
        <f t="shared" si="28"/>
        <v>6646509</v>
      </c>
      <c r="O54" s="6">
        <f t="shared" si="28"/>
        <v>16925950</v>
      </c>
    </row>
    <row r="55" spans="2:15">
      <c r="B55" s="113"/>
    </row>
    <row r="56" spans="2:15">
      <c r="B56" s="113"/>
    </row>
    <row r="57" spans="2:15">
      <c r="B57" s="113"/>
    </row>
    <row r="58" spans="2:15">
      <c r="B58" s="113"/>
    </row>
    <row r="59" spans="2:15">
      <c r="B59" s="113"/>
    </row>
    <row r="60" spans="2:15" ht="16.5">
      <c r="B60" s="113"/>
      <c r="C60" s="133" t="s">
        <v>101</v>
      </c>
      <c r="D60" s="168"/>
      <c r="E60" s="168"/>
      <c r="F60" s="168"/>
      <c r="G60" s="168"/>
      <c r="H60" s="168"/>
      <c r="I60" s="168"/>
      <c r="J60" s="168" t="s">
        <v>47</v>
      </c>
    </row>
    <row r="61" spans="2:15">
      <c r="B61" s="113"/>
      <c r="C61" s="101"/>
      <c r="D61" s="4" t="s">
        <v>1</v>
      </c>
      <c r="E61" s="4" t="s">
        <v>2</v>
      </c>
      <c r="F61" s="4" t="s">
        <v>3</v>
      </c>
      <c r="G61" s="4" t="s">
        <v>4</v>
      </c>
      <c r="H61" s="102" t="s">
        <v>7</v>
      </c>
      <c r="J61" s="101"/>
      <c r="K61" s="4" t="s">
        <v>1</v>
      </c>
      <c r="L61" s="4" t="s">
        <v>2</v>
      </c>
      <c r="M61" s="4" t="s">
        <v>3</v>
      </c>
      <c r="N61" s="4" t="s">
        <v>4</v>
      </c>
      <c r="O61" s="102" t="s">
        <v>7</v>
      </c>
    </row>
    <row r="62" spans="2:15">
      <c r="B62" s="113"/>
      <c r="C62" s="12">
        <v>2021</v>
      </c>
      <c r="D62" s="6">
        <f>D34-K34</f>
        <v>0</v>
      </c>
      <c r="E62" s="6">
        <f t="shared" ref="E62:E81" si="29">E34-L34</f>
        <v>0</v>
      </c>
      <c r="F62" s="6">
        <f t="shared" ref="F62:F81" si="30">F34-M34</f>
        <v>0</v>
      </c>
      <c r="G62" s="6">
        <f t="shared" ref="G62:G81" si="31">G34-N34</f>
        <v>0</v>
      </c>
      <c r="H62" s="6">
        <f t="shared" ref="H62:H81" si="32">H34-O34</f>
        <v>0</v>
      </c>
      <c r="J62" s="12">
        <v>2021</v>
      </c>
      <c r="K62" s="6">
        <f t="shared" ref="K62:K81" si="33">D62*(1-$X$15)</f>
        <v>0</v>
      </c>
      <c r="L62" s="6">
        <f t="shared" ref="L62:L81" si="34">E62*(1-$X$15)</f>
        <v>0</v>
      </c>
      <c r="M62" s="6">
        <f t="shared" ref="M62:M81" si="35">F62*(1-$X$15)</f>
        <v>0</v>
      </c>
      <c r="N62" s="6">
        <f t="shared" ref="N62:N81" si="36">G62*(1-$X$15)</f>
        <v>0</v>
      </c>
      <c r="O62" s="6">
        <f>SUM(K62:N62)</f>
        <v>0</v>
      </c>
    </row>
    <row r="63" spans="2:15">
      <c r="B63" s="113"/>
      <c r="C63" s="12">
        <v>2022</v>
      </c>
      <c r="D63" s="6">
        <f t="shared" ref="D63:D81" si="37">D35-K35</f>
        <v>7304</v>
      </c>
      <c r="E63" s="6">
        <f t="shared" si="29"/>
        <v>4250</v>
      </c>
      <c r="F63" s="6">
        <f t="shared" si="30"/>
        <v>2185</v>
      </c>
      <c r="G63" s="6">
        <f t="shared" si="31"/>
        <v>7630</v>
      </c>
      <c r="H63" s="6">
        <f t="shared" si="32"/>
        <v>21369</v>
      </c>
      <c r="J63" s="12">
        <v>2022</v>
      </c>
      <c r="K63" s="6">
        <f t="shared" si="33"/>
        <v>5843.2000000000007</v>
      </c>
      <c r="L63" s="6">
        <f t="shared" si="34"/>
        <v>3400</v>
      </c>
      <c r="M63" s="6">
        <f t="shared" si="35"/>
        <v>1748</v>
      </c>
      <c r="N63" s="6">
        <f t="shared" si="36"/>
        <v>6104</v>
      </c>
      <c r="O63" s="6">
        <f t="shared" ref="O63:O81" si="38">SUM(K63:N63)</f>
        <v>17095.2</v>
      </c>
    </row>
    <row r="64" spans="2:15">
      <c r="B64" s="113"/>
      <c r="C64" s="12">
        <v>2023</v>
      </c>
      <c r="D64" s="6">
        <f t="shared" si="37"/>
        <v>25564</v>
      </c>
      <c r="E64" s="6">
        <f t="shared" si="29"/>
        <v>12749</v>
      </c>
      <c r="F64" s="6">
        <f t="shared" si="30"/>
        <v>9834</v>
      </c>
      <c r="G64" s="6">
        <f t="shared" si="31"/>
        <v>25660</v>
      </c>
      <c r="H64" s="6">
        <f t="shared" si="32"/>
        <v>73807</v>
      </c>
      <c r="J64" s="12">
        <v>2023</v>
      </c>
      <c r="K64" s="6">
        <f t="shared" si="33"/>
        <v>20451.2</v>
      </c>
      <c r="L64" s="6">
        <f t="shared" si="34"/>
        <v>10199.200000000001</v>
      </c>
      <c r="M64" s="6">
        <f t="shared" si="35"/>
        <v>7867.2000000000007</v>
      </c>
      <c r="N64" s="6">
        <f t="shared" si="36"/>
        <v>20528</v>
      </c>
      <c r="O64" s="6">
        <f t="shared" si="38"/>
        <v>59045.600000000006</v>
      </c>
    </row>
    <row r="65" spans="2:15">
      <c r="B65" s="113"/>
      <c r="C65" s="12">
        <v>2024</v>
      </c>
      <c r="D65" s="6">
        <f>D37-K37</f>
        <v>54171</v>
      </c>
      <c r="E65" s="6">
        <f t="shared" si="29"/>
        <v>22667</v>
      </c>
      <c r="F65" s="6">
        <f t="shared" si="30"/>
        <v>21850</v>
      </c>
      <c r="G65" s="6">
        <f t="shared" si="31"/>
        <v>54094</v>
      </c>
      <c r="H65" s="6">
        <f t="shared" si="32"/>
        <v>152782</v>
      </c>
      <c r="J65" s="12">
        <v>2024</v>
      </c>
      <c r="K65" s="6">
        <f t="shared" si="33"/>
        <v>43336.800000000003</v>
      </c>
      <c r="L65" s="6">
        <f t="shared" si="34"/>
        <v>18133.600000000002</v>
      </c>
      <c r="M65" s="6">
        <f t="shared" si="35"/>
        <v>17480</v>
      </c>
      <c r="N65" s="6">
        <f t="shared" si="36"/>
        <v>43275.200000000004</v>
      </c>
      <c r="O65" s="6">
        <f t="shared" si="38"/>
        <v>122225.60000000001</v>
      </c>
    </row>
    <row r="66" spans="2:15">
      <c r="B66" s="113"/>
      <c r="C66" s="12">
        <v>2025</v>
      </c>
      <c r="D66" s="6">
        <f t="shared" si="37"/>
        <v>91300</v>
      </c>
      <c r="E66" s="6">
        <f t="shared" si="29"/>
        <v>34705</v>
      </c>
      <c r="F66" s="6">
        <f t="shared" si="30"/>
        <v>36597</v>
      </c>
      <c r="G66" s="6">
        <f t="shared" si="31"/>
        <v>90159</v>
      </c>
      <c r="H66" s="6">
        <f t="shared" si="32"/>
        <v>252761</v>
      </c>
      <c r="J66" s="12">
        <v>2025</v>
      </c>
      <c r="K66" s="6">
        <f t="shared" si="33"/>
        <v>73040</v>
      </c>
      <c r="L66" s="6">
        <f t="shared" si="34"/>
        <v>27764</v>
      </c>
      <c r="M66" s="6">
        <f t="shared" si="35"/>
        <v>29277.600000000002</v>
      </c>
      <c r="N66" s="6">
        <f t="shared" si="36"/>
        <v>72127.199999999997</v>
      </c>
      <c r="O66" s="6">
        <f t="shared" si="38"/>
        <v>202208.8</v>
      </c>
    </row>
    <row r="67" spans="2:15">
      <c r="B67" s="113"/>
      <c r="C67" s="12">
        <v>2026</v>
      </c>
      <c r="D67" s="6">
        <f t="shared" si="37"/>
        <v>126603</v>
      </c>
      <c r="E67" s="6">
        <f t="shared" si="29"/>
        <v>44620</v>
      </c>
      <c r="F67" s="6">
        <f t="shared" si="30"/>
        <v>49159</v>
      </c>
      <c r="G67" s="6">
        <f t="shared" si="31"/>
        <v>121363</v>
      </c>
      <c r="H67" s="6">
        <f t="shared" si="32"/>
        <v>341745</v>
      </c>
      <c r="J67" s="12">
        <v>2026</v>
      </c>
      <c r="K67" s="6">
        <f t="shared" si="33"/>
        <v>101282.40000000001</v>
      </c>
      <c r="L67" s="6">
        <f t="shared" si="34"/>
        <v>35696</v>
      </c>
      <c r="M67" s="6">
        <f t="shared" si="35"/>
        <v>39327.200000000004</v>
      </c>
      <c r="N67" s="6">
        <f t="shared" si="36"/>
        <v>97090.400000000009</v>
      </c>
      <c r="O67" s="6">
        <f t="shared" si="38"/>
        <v>273396.00000000006</v>
      </c>
    </row>
    <row r="68" spans="2:15">
      <c r="B68" s="113"/>
      <c r="C68" s="12">
        <v>2027</v>
      </c>
      <c r="D68" s="6">
        <f t="shared" si="37"/>
        <v>152775</v>
      </c>
      <c r="E68" s="6">
        <f t="shared" si="29"/>
        <v>50285</v>
      </c>
      <c r="F68" s="6">
        <f t="shared" si="30"/>
        <v>57354</v>
      </c>
      <c r="G68" s="6">
        <f t="shared" si="31"/>
        <v>142172</v>
      </c>
      <c r="H68" s="6">
        <f t="shared" si="32"/>
        <v>402586</v>
      </c>
      <c r="J68" s="12">
        <v>2027</v>
      </c>
      <c r="K68" s="6">
        <f t="shared" si="33"/>
        <v>122220</v>
      </c>
      <c r="L68" s="6">
        <f t="shared" si="34"/>
        <v>40228</v>
      </c>
      <c r="M68" s="6">
        <f t="shared" si="35"/>
        <v>45883.200000000004</v>
      </c>
      <c r="N68" s="6">
        <f t="shared" si="36"/>
        <v>113737.60000000001</v>
      </c>
      <c r="O68" s="6">
        <f t="shared" si="38"/>
        <v>322068.80000000005</v>
      </c>
    </row>
    <row r="69" spans="2:15">
      <c r="B69" s="113"/>
      <c r="C69" s="12">
        <v>2028</v>
      </c>
      <c r="D69" s="6">
        <f t="shared" si="37"/>
        <v>167383</v>
      </c>
      <c r="E69" s="6">
        <f t="shared" si="29"/>
        <v>52411</v>
      </c>
      <c r="F69" s="6">
        <f t="shared" si="30"/>
        <v>60086</v>
      </c>
      <c r="G69" s="6">
        <f t="shared" si="31"/>
        <v>151877</v>
      </c>
      <c r="H69" s="6">
        <f t="shared" si="32"/>
        <v>431757</v>
      </c>
      <c r="J69" s="12">
        <v>2028</v>
      </c>
      <c r="K69" s="6">
        <f t="shared" si="33"/>
        <v>133906.4</v>
      </c>
      <c r="L69" s="6">
        <f t="shared" si="34"/>
        <v>41928.800000000003</v>
      </c>
      <c r="M69" s="6">
        <f t="shared" si="35"/>
        <v>48068.800000000003</v>
      </c>
      <c r="N69" s="6">
        <f t="shared" si="36"/>
        <v>121501.6</v>
      </c>
      <c r="O69" s="6">
        <f t="shared" si="38"/>
        <v>345405.6</v>
      </c>
    </row>
    <row r="70" spans="2:15">
      <c r="B70" s="113"/>
      <c r="C70" s="12">
        <v>2029</v>
      </c>
      <c r="D70" s="6">
        <f t="shared" si="37"/>
        <v>170426</v>
      </c>
      <c r="E70" s="6">
        <f t="shared" si="29"/>
        <v>50996</v>
      </c>
      <c r="F70" s="6">
        <f t="shared" si="30"/>
        <v>57897</v>
      </c>
      <c r="G70" s="6">
        <f t="shared" si="31"/>
        <v>150491</v>
      </c>
      <c r="H70" s="6">
        <f t="shared" si="32"/>
        <v>429810</v>
      </c>
      <c r="J70" s="12">
        <v>2029</v>
      </c>
      <c r="K70" s="6">
        <f t="shared" si="33"/>
        <v>136340.80000000002</v>
      </c>
      <c r="L70" s="6">
        <f t="shared" si="34"/>
        <v>40796.800000000003</v>
      </c>
      <c r="M70" s="6">
        <f t="shared" si="35"/>
        <v>46317.600000000006</v>
      </c>
      <c r="N70" s="6">
        <f t="shared" si="36"/>
        <v>120392.8</v>
      </c>
      <c r="O70" s="6">
        <f t="shared" si="38"/>
        <v>343848.00000000006</v>
      </c>
    </row>
    <row r="71" spans="2:15">
      <c r="B71" s="113"/>
      <c r="C71" s="12">
        <v>2030</v>
      </c>
      <c r="D71" s="6">
        <f t="shared" si="37"/>
        <v>164948</v>
      </c>
      <c r="E71" s="6">
        <f t="shared" si="29"/>
        <v>48162</v>
      </c>
      <c r="F71" s="6">
        <f t="shared" si="30"/>
        <v>53530</v>
      </c>
      <c r="G71" s="6">
        <f t="shared" si="31"/>
        <v>140093</v>
      </c>
      <c r="H71" s="6">
        <f t="shared" si="32"/>
        <v>406733</v>
      </c>
      <c r="J71" s="12">
        <v>2030</v>
      </c>
      <c r="K71" s="6">
        <f t="shared" si="33"/>
        <v>131958.39999999999</v>
      </c>
      <c r="L71" s="6">
        <f t="shared" si="34"/>
        <v>38529.599999999999</v>
      </c>
      <c r="M71" s="6">
        <f t="shared" si="35"/>
        <v>42824</v>
      </c>
      <c r="N71" s="6">
        <f t="shared" si="36"/>
        <v>112074.40000000001</v>
      </c>
      <c r="O71" s="6">
        <f t="shared" si="38"/>
        <v>325386.40000000002</v>
      </c>
    </row>
    <row r="72" spans="2:15">
      <c r="B72" s="113"/>
      <c r="C72" s="12">
        <v>2031</v>
      </c>
      <c r="D72" s="6">
        <f t="shared" si="37"/>
        <v>158862</v>
      </c>
      <c r="E72" s="6">
        <f t="shared" si="29"/>
        <v>45327</v>
      </c>
      <c r="F72" s="6">
        <f t="shared" si="30"/>
        <v>48613</v>
      </c>
      <c r="G72" s="6">
        <f t="shared" si="31"/>
        <v>129687</v>
      </c>
      <c r="H72" s="6">
        <f t="shared" si="32"/>
        <v>382489</v>
      </c>
      <c r="J72" s="12">
        <v>2031</v>
      </c>
      <c r="K72" s="6">
        <f t="shared" si="33"/>
        <v>127089.60000000001</v>
      </c>
      <c r="L72" s="6">
        <f t="shared" si="34"/>
        <v>36261.599999999999</v>
      </c>
      <c r="M72" s="6">
        <f t="shared" si="35"/>
        <v>38890.400000000001</v>
      </c>
      <c r="N72" s="6">
        <f t="shared" si="36"/>
        <v>103749.6</v>
      </c>
      <c r="O72" s="6">
        <f t="shared" si="38"/>
        <v>305991.2</v>
      </c>
    </row>
    <row r="73" spans="2:15">
      <c r="B73" s="113"/>
      <c r="C73" s="12">
        <v>2032</v>
      </c>
      <c r="D73" s="6">
        <f t="shared" si="37"/>
        <v>153384</v>
      </c>
      <c r="E73" s="6">
        <f t="shared" si="29"/>
        <v>42497</v>
      </c>
      <c r="F73" s="6">
        <f t="shared" si="30"/>
        <v>44788</v>
      </c>
      <c r="G73" s="6">
        <f t="shared" si="31"/>
        <v>120673</v>
      </c>
      <c r="H73" s="6">
        <f t="shared" si="32"/>
        <v>361342</v>
      </c>
      <c r="J73" s="12">
        <v>2032</v>
      </c>
      <c r="K73" s="6">
        <f t="shared" si="33"/>
        <v>122707.20000000001</v>
      </c>
      <c r="L73" s="6">
        <f t="shared" si="34"/>
        <v>33997.599999999999</v>
      </c>
      <c r="M73" s="6">
        <f t="shared" si="35"/>
        <v>35830.400000000001</v>
      </c>
      <c r="N73" s="6">
        <f t="shared" si="36"/>
        <v>96538.400000000009</v>
      </c>
      <c r="O73" s="6">
        <f t="shared" si="38"/>
        <v>289073.60000000003</v>
      </c>
    </row>
    <row r="74" spans="2:15">
      <c r="B74" s="113"/>
      <c r="C74" s="12">
        <v>2033</v>
      </c>
      <c r="D74" s="6">
        <f t="shared" si="37"/>
        <v>147906</v>
      </c>
      <c r="E74" s="6">
        <f t="shared" si="29"/>
        <v>40370</v>
      </c>
      <c r="F74" s="6">
        <f t="shared" si="30"/>
        <v>40964</v>
      </c>
      <c r="G74" s="6">
        <f t="shared" si="31"/>
        <v>112346</v>
      </c>
      <c r="H74" s="6">
        <f t="shared" si="32"/>
        <v>341586</v>
      </c>
      <c r="J74" s="12">
        <v>2033</v>
      </c>
      <c r="K74" s="6">
        <f t="shared" si="33"/>
        <v>118324.8</v>
      </c>
      <c r="L74" s="6">
        <f t="shared" si="34"/>
        <v>32296</v>
      </c>
      <c r="M74" s="6">
        <f t="shared" si="35"/>
        <v>32771.200000000004</v>
      </c>
      <c r="N74" s="6">
        <f t="shared" si="36"/>
        <v>89876.800000000003</v>
      </c>
      <c r="O74" s="6">
        <f t="shared" si="38"/>
        <v>273268.8</v>
      </c>
    </row>
    <row r="75" spans="2:15">
      <c r="B75" s="113"/>
      <c r="C75" s="12">
        <v>2034</v>
      </c>
      <c r="D75" s="6">
        <f t="shared" si="37"/>
        <v>143037</v>
      </c>
      <c r="E75" s="6">
        <f t="shared" si="29"/>
        <v>37539</v>
      </c>
      <c r="F75" s="6">
        <f t="shared" si="30"/>
        <v>37143</v>
      </c>
      <c r="G75" s="6">
        <f t="shared" si="31"/>
        <v>104027</v>
      </c>
      <c r="H75" s="6">
        <f t="shared" si="32"/>
        <v>321746</v>
      </c>
      <c r="J75" s="12">
        <v>2034</v>
      </c>
      <c r="K75" s="6">
        <f t="shared" si="33"/>
        <v>114429.6</v>
      </c>
      <c r="L75" s="6">
        <f t="shared" si="34"/>
        <v>30031.200000000001</v>
      </c>
      <c r="M75" s="6">
        <f t="shared" si="35"/>
        <v>29714.400000000001</v>
      </c>
      <c r="N75" s="6">
        <f t="shared" si="36"/>
        <v>83221.600000000006</v>
      </c>
      <c r="O75" s="6">
        <f t="shared" si="38"/>
        <v>257396.80000000002</v>
      </c>
    </row>
    <row r="76" spans="2:15">
      <c r="B76" s="113"/>
      <c r="C76" s="12">
        <v>2035</v>
      </c>
      <c r="D76" s="6">
        <f t="shared" si="37"/>
        <v>138167</v>
      </c>
      <c r="E76" s="6">
        <f t="shared" si="29"/>
        <v>35412</v>
      </c>
      <c r="F76" s="6">
        <f t="shared" si="30"/>
        <v>33865</v>
      </c>
      <c r="G76" s="6">
        <f t="shared" si="31"/>
        <v>97090</v>
      </c>
      <c r="H76" s="6">
        <f t="shared" si="32"/>
        <v>304534</v>
      </c>
      <c r="J76" s="12">
        <v>2035</v>
      </c>
      <c r="K76" s="6">
        <f t="shared" si="33"/>
        <v>110533.6</v>
      </c>
      <c r="L76" s="6">
        <f t="shared" si="34"/>
        <v>28329.600000000002</v>
      </c>
      <c r="M76" s="6">
        <f t="shared" si="35"/>
        <v>27092</v>
      </c>
      <c r="N76" s="6">
        <f t="shared" si="36"/>
        <v>77672</v>
      </c>
      <c r="O76" s="6">
        <f t="shared" si="38"/>
        <v>243627.2</v>
      </c>
    </row>
    <row r="77" spans="2:15">
      <c r="B77" s="113"/>
      <c r="C77" s="12">
        <v>2036</v>
      </c>
      <c r="D77" s="6">
        <f t="shared" si="37"/>
        <v>133298</v>
      </c>
      <c r="E77" s="6">
        <f t="shared" si="29"/>
        <v>33286</v>
      </c>
      <c r="F77" s="6">
        <f t="shared" si="30"/>
        <v>31133</v>
      </c>
      <c r="G77" s="6">
        <f t="shared" si="31"/>
        <v>90160</v>
      </c>
      <c r="H77" s="6">
        <f t="shared" si="32"/>
        <v>287877</v>
      </c>
      <c r="J77" s="12">
        <v>2036</v>
      </c>
      <c r="K77" s="6">
        <f t="shared" si="33"/>
        <v>106638.40000000001</v>
      </c>
      <c r="L77" s="6">
        <f t="shared" si="34"/>
        <v>26628.800000000003</v>
      </c>
      <c r="M77" s="6">
        <f t="shared" si="35"/>
        <v>24906.400000000001</v>
      </c>
      <c r="N77" s="6">
        <f t="shared" si="36"/>
        <v>72128</v>
      </c>
      <c r="O77" s="6">
        <f t="shared" si="38"/>
        <v>230301.6</v>
      </c>
    </row>
    <row r="78" spans="2:15">
      <c r="B78" s="113"/>
      <c r="C78" s="12">
        <v>2037</v>
      </c>
      <c r="D78" s="6">
        <f t="shared" si="37"/>
        <v>128428</v>
      </c>
      <c r="E78" s="6">
        <f t="shared" si="29"/>
        <v>31875</v>
      </c>
      <c r="F78" s="6">
        <f t="shared" si="30"/>
        <v>28402</v>
      </c>
      <c r="G78" s="6">
        <f t="shared" si="31"/>
        <v>83916</v>
      </c>
      <c r="H78" s="6">
        <f t="shared" si="32"/>
        <v>272621</v>
      </c>
      <c r="J78" s="12">
        <v>2037</v>
      </c>
      <c r="K78" s="6">
        <f t="shared" si="33"/>
        <v>102742.40000000001</v>
      </c>
      <c r="L78" s="6">
        <f t="shared" si="34"/>
        <v>25500</v>
      </c>
      <c r="M78" s="6">
        <f t="shared" si="35"/>
        <v>22721.600000000002</v>
      </c>
      <c r="N78" s="6">
        <f t="shared" si="36"/>
        <v>67132.800000000003</v>
      </c>
      <c r="O78" s="6">
        <f t="shared" si="38"/>
        <v>218096.8</v>
      </c>
    </row>
    <row r="79" spans="2:15">
      <c r="B79" s="113"/>
      <c r="C79" s="12">
        <v>2038</v>
      </c>
      <c r="D79" s="6">
        <f t="shared" si="37"/>
        <v>124168</v>
      </c>
      <c r="E79" s="6">
        <f t="shared" si="29"/>
        <v>29748</v>
      </c>
      <c r="F79" s="6">
        <f t="shared" si="30"/>
        <v>26217</v>
      </c>
      <c r="G79" s="6">
        <f t="shared" si="31"/>
        <v>78364</v>
      </c>
      <c r="H79" s="6">
        <f t="shared" si="32"/>
        <v>258497</v>
      </c>
      <c r="J79" s="12">
        <v>2038</v>
      </c>
      <c r="K79" s="6">
        <f t="shared" si="33"/>
        <v>99334.400000000009</v>
      </c>
      <c r="L79" s="6">
        <f t="shared" si="34"/>
        <v>23798.400000000001</v>
      </c>
      <c r="M79" s="6">
        <f t="shared" si="35"/>
        <v>20973.600000000002</v>
      </c>
      <c r="N79" s="6">
        <f t="shared" si="36"/>
        <v>62691.200000000004</v>
      </c>
      <c r="O79" s="6">
        <f t="shared" si="38"/>
        <v>206797.60000000003</v>
      </c>
    </row>
    <row r="80" spans="2:15">
      <c r="B80" s="113"/>
      <c r="C80" s="12">
        <v>2039</v>
      </c>
      <c r="D80" s="6">
        <f t="shared" si="37"/>
        <v>119907</v>
      </c>
      <c r="E80" s="6">
        <f t="shared" si="29"/>
        <v>27621</v>
      </c>
      <c r="F80" s="6">
        <f t="shared" si="30"/>
        <v>23489</v>
      </c>
      <c r="G80" s="6">
        <f t="shared" si="31"/>
        <v>72820</v>
      </c>
      <c r="H80" s="6">
        <f t="shared" si="32"/>
        <v>243837</v>
      </c>
      <c r="J80" s="12">
        <v>2039</v>
      </c>
      <c r="K80" s="6">
        <f t="shared" si="33"/>
        <v>95925.6</v>
      </c>
      <c r="L80" s="6">
        <f t="shared" si="34"/>
        <v>22096.800000000003</v>
      </c>
      <c r="M80" s="6">
        <f t="shared" si="35"/>
        <v>18791.2</v>
      </c>
      <c r="N80" s="6">
        <f t="shared" si="36"/>
        <v>58256</v>
      </c>
      <c r="O80" s="6">
        <f t="shared" si="38"/>
        <v>195069.6</v>
      </c>
    </row>
    <row r="81" spans="2:36">
      <c r="B81" s="113"/>
      <c r="C81" s="12">
        <v>2040</v>
      </c>
      <c r="D81" s="6">
        <f t="shared" si="37"/>
        <v>115647</v>
      </c>
      <c r="E81" s="6">
        <f t="shared" si="29"/>
        <v>26206</v>
      </c>
      <c r="F81" s="6">
        <f t="shared" si="30"/>
        <v>21849</v>
      </c>
      <c r="G81" s="6">
        <f t="shared" si="31"/>
        <v>67272</v>
      </c>
      <c r="H81" s="6">
        <f t="shared" si="32"/>
        <v>230974</v>
      </c>
      <c r="J81" s="12">
        <v>2040</v>
      </c>
      <c r="K81" s="6">
        <f t="shared" si="33"/>
        <v>92517.6</v>
      </c>
      <c r="L81" s="6">
        <f t="shared" si="34"/>
        <v>20964.800000000003</v>
      </c>
      <c r="M81" s="6">
        <f t="shared" si="35"/>
        <v>17479.2</v>
      </c>
      <c r="N81" s="6">
        <f t="shared" si="36"/>
        <v>53817.600000000006</v>
      </c>
      <c r="O81" s="6">
        <f t="shared" si="38"/>
        <v>184779.2</v>
      </c>
    </row>
    <row r="82" spans="2:36">
      <c r="B82" s="113"/>
      <c r="C82" s="12"/>
      <c r="D82" s="6">
        <f>SUM(D62:D81)</f>
        <v>2323278</v>
      </c>
      <c r="E82" s="6">
        <f>SUM(E62:E81)</f>
        <v>670726</v>
      </c>
      <c r="F82" s="6">
        <f t="shared" ref="F82:H82" si="39">SUM(F62:F81)</f>
        <v>684955</v>
      </c>
      <c r="G82" s="6">
        <f t="shared" si="39"/>
        <v>1839894</v>
      </c>
      <c r="H82" s="6">
        <f t="shared" si="39"/>
        <v>5518853</v>
      </c>
      <c r="J82" s="12"/>
      <c r="K82" s="6">
        <f>SUM(K62:K81)</f>
        <v>1858622.4000000001</v>
      </c>
      <c r="L82" s="6">
        <f>SUM(L62:L81)</f>
        <v>536580.79999999993</v>
      </c>
      <c r="M82" s="6">
        <f>SUM(M62:M81)</f>
        <v>547964</v>
      </c>
      <c r="N82" s="6">
        <f t="shared" ref="N82" si="40">SUM(N62:N81)</f>
        <v>1471915.2000000002</v>
      </c>
      <c r="O82" s="6">
        <f>SUM(O62:O81)</f>
        <v>4415082.4000000004</v>
      </c>
    </row>
    <row r="83" spans="2:36">
      <c r="B83" s="113"/>
    </row>
    <row r="85" spans="2:36">
      <c r="B85" s="113"/>
    </row>
    <row r="86" spans="2:36">
      <c r="B86" s="113"/>
    </row>
    <row r="88" spans="2:36">
      <c r="B88" s="147"/>
      <c r="C88" s="148"/>
      <c r="D88" s="148"/>
      <c r="E88" s="148"/>
      <c r="F88" s="148"/>
      <c r="G88" s="148"/>
      <c r="H88" s="148"/>
      <c r="I88" s="148"/>
      <c r="J88" s="148"/>
      <c r="K88" s="148"/>
      <c r="L88" s="148"/>
      <c r="M88" s="148"/>
      <c r="N88" s="148"/>
      <c r="O88" s="148"/>
      <c r="P88" s="148"/>
      <c r="Q88" s="148"/>
      <c r="R88" s="148"/>
      <c r="S88" s="148"/>
      <c r="T88" s="148"/>
      <c r="U88" s="148"/>
      <c r="V88" s="148"/>
      <c r="W88" s="148"/>
      <c r="X88" s="148"/>
      <c r="Y88" s="148"/>
      <c r="Z88" s="148"/>
      <c r="AA88" s="148"/>
      <c r="AB88" s="148"/>
      <c r="AC88" s="148"/>
      <c r="AD88" s="148"/>
      <c r="AE88" s="148"/>
      <c r="AF88" s="148"/>
      <c r="AG88" s="148"/>
      <c r="AH88" s="148"/>
      <c r="AI88" s="148"/>
      <c r="AJ88" s="149"/>
    </row>
    <row r="89" spans="2:36" ht="18">
      <c r="B89" s="150"/>
      <c r="C89" s="172" t="s">
        <v>109</v>
      </c>
      <c r="D89" s="113"/>
      <c r="E89" s="113"/>
      <c r="F89" s="113"/>
      <c r="G89" s="113"/>
      <c r="H89" s="113"/>
      <c r="I89" s="113"/>
      <c r="J89" s="113"/>
      <c r="K89" s="113"/>
      <c r="L89" s="113"/>
      <c r="M89" s="113"/>
      <c r="N89" s="113"/>
      <c r="O89" s="113"/>
      <c r="P89" s="113"/>
      <c r="Q89" s="113"/>
      <c r="R89" s="113"/>
      <c r="S89" s="113"/>
      <c r="T89" s="113"/>
      <c r="U89" s="113"/>
      <c r="V89" s="113"/>
      <c r="W89" s="113"/>
      <c r="X89" s="113"/>
      <c r="Y89" s="113"/>
      <c r="Z89" s="113"/>
      <c r="AA89" s="113"/>
      <c r="AB89" s="113"/>
      <c r="AC89" s="113"/>
      <c r="AD89" s="113"/>
      <c r="AE89" s="113"/>
      <c r="AF89" s="113"/>
      <c r="AG89" s="113"/>
      <c r="AH89" s="113"/>
      <c r="AI89" s="113"/>
      <c r="AJ89" s="151"/>
    </row>
    <row r="90" spans="2:36">
      <c r="B90" s="150"/>
      <c r="C90" s="113"/>
      <c r="D90" s="113"/>
      <c r="E90" s="113"/>
      <c r="F90" s="113"/>
      <c r="G90" s="113"/>
      <c r="H90" s="113"/>
      <c r="I90" s="113"/>
      <c r="J90" s="113"/>
      <c r="K90" s="113"/>
      <c r="L90" s="113"/>
      <c r="M90" s="113"/>
      <c r="N90" s="113"/>
      <c r="O90" s="113"/>
      <c r="P90" s="113"/>
      <c r="Q90" s="113"/>
      <c r="R90" s="113"/>
      <c r="S90" s="113"/>
      <c r="T90" s="113"/>
      <c r="U90" s="113"/>
      <c r="V90" s="113"/>
      <c r="W90" s="113"/>
      <c r="X90" s="113"/>
      <c r="Y90" s="113"/>
      <c r="Z90" s="113"/>
      <c r="AA90" s="113"/>
      <c r="AB90" s="113"/>
      <c r="AC90" s="113"/>
      <c r="AD90" s="113"/>
      <c r="AE90" s="113"/>
      <c r="AF90" s="113"/>
      <c r="AG90" s="113"/>
      <c r="AH90" s="113"/>
      <c r="AI90" s="113"/>
      <c r="AJ90" s="151"/>
    </row>
    <row r="91" spans="2:36" ht="18">
      <c r="B91" s="150"/>
      <c r="C91" s="139" t="s">
        <v>79</v>
      </c>
      <c r="D91" s="113"/>
      <c r="E91" s="113"/>
      <c r="F91" s="113"/>
      <c r="G91" s="113"/>
      <c r="H91" s="113"/>
      <c r="I91" s="113"/>
      <c r="J91" s="113"/>
      <c r="K91" s="113"/>
      <c r="L91" s="113"/>
      <c r="M91" s="113"/>
      <c r="N91" s="113"/>
      <c r="O91" s="113"/>
      <c r="P91" s="113"/>
      <c r="Q91" s="113"/>
      <c r="R91" s="113"/>
      <c r="S91" s="113"/>
      <c r="T91" s="113"/>
      <c r="U91" s="113"/>
      <c r="V91" s="113"/>
      <c r="W91" s="113"/>
      <c r="X91" s="113"/>
      <c r="Y91" s="113"/>
      <c r="Z91" s="113"/>
      <c r="AA91" s="113"/>
      <c r="AB91" s="113"/>
      <c r="AC91" s="113"/>
      <c r="AD91" s="113"/>
      <c r="AE91" s="113"/>
      <c r="AF91" s="113"/>
      <c r="AG91" s="113"/>
      <c r="AH91" s="113"/>
      <c r="AI91" s="113"/>
      <c r="AJ91" s="151"/>
    </row>
    <row r="92" spans="2:36">
      <c r="B92" s="150"/>
      <c r="C92" s="113"/>
      <c r="D92" s="113"/>
      <c r="E92" s="113"/>
      <c r="F92" s="113"/>
      <c r="G92" s="113"/>
      <c r="H92" s="113"/>
      <c r="I92" s="113"/>
      <c r="J92" s="113"/>
      <c r="K92" s="113"/>
      <c r="L92" s="113"/>
      <c r="M92" s="113"/>
      <c r="N92" s="113"/>
      <c r="O92" s="113"/>
      <c r="P92" s="113"/>
      <c r="Q92" s="113"/>
      <c r="R92" s="113"/>
      <c r="S92" s="113"/>
      <c r="T92" s="113"/>
      <c r="U92" s="113"/>
      <c r="V92" s="113"/>
      <c r="W92" s="113"/>
      <c r="X92" s="113"/>
      <c r="Y92" s="113"/>
      <c r="Z92" s="113"/>
      <c r="AA92" s="113"/>
      <c r="AB92" s="113"/>
      <c r="AC92" s="113"/>
      <c r="AD92" s="113"/>
      <c r="AE92" s="113"/>
      <c r="AF92" s="113"/>
      <c r="AG92" s="113"/>
      <c r="AH92" s="113"/>
      <c r="AI92" s="113"/>
      <c r="AJ92" s="151"/>
    </row>
    <row r="93" spans="2:36">
      <c r="B93" s="150"/>
      <c r="C93" s="113" t="s">
        <v>73</v>
      </c>
      <c r="D93" s="113"/>
      <c r="E93" s="113"/>
      <c r="F93" s="113"/>
      <c r="G93" s="113"/>
      <c r="H93" s="113"/>
      <c r="I93" s="113">
        <v>2003</v>
      </c>
      <c r="J93" s="113">
        <v>2012</v>
      </c>
      <c r="K93" s="113"/>
      <c r="L93" s="113"/>
      <c r="M93" s="113"/>
      <c r="N93" s="113"/>
      <c r="O93" s="113"/>
      <c r="P93" s="113"/>
      <c r="Q93" s="113"/>
      <c r="R93" s="113"/>
      <c r="S93" s="113"/>
      <c r="T93" s="113"/>
      <c r="U93" s="113"/>
      <c r="V93" s="113"/>
      <c r="W93" s="113"/>
      <c r="X93" s="113"/>
      <c r="Y93" s="113"/>
      <c r="Z93" s="113"/>
      <c r="AA93" s="113"/>
      <c r="AB93" s="113"/>
      <c r="AC93" s="113"/>
      <c r="AD93" s="113"/>
      <c r="AE93" s="113"/>
      <c r="AF93" s="113"/>
      <c r="AG93" s="113"/>
      <c r="AH93" s="113"/>
      <c r="AI93" s="113"/>
      <c r="AJ93" s="151"/>
    </row>
    <row r="94" spans="2:36">
      <c r="B94" s="150"/>
      <c r="C94" s="189" t="s">
        <v>12</v>
      </c>
      <c r="D94" s="190" t="s">
        <v>63</v>
      </c>
      <c r="E94" s="191"/>
      <c r="F94" s="140"/>
      <c r="G94" s="113"/>
      <c r="H94" s="113" t="s">
        <v>14</v>
      </c>
      <c r="I94" s="124">
        <v>23740</v>
      </c>
      <c r="J94" s="124">
        <v>17270</v>
      </c>
      <c r="K94" s="141">
        <f>(J94/I94)^(1/9)-1</f>
        <v>-3.4736829876434228E-2</v>
      </c>
      <c r="L94" s="113"/>
      <c r="M94" s="113"/>
      <c r="N94" s="113"/>
      <c r="O94" s="113"/>
      <c r="P94" s="113"/>
      <c r="Q94" s="113"/>
      <c r="R94" s="113"/>
      <c r="S94" s="113"/>
      <c r="T94" s="113"/>
      <c r="U94" s="113"/>
      <c r="V94" s="113"/>
      <c r="W94" s="113"/>
      <c r="X94" s="113"/>
      <c r="Y94" s="113"/>
      <c r="Z94" s="113"/>
      <c r="AA94" s="113"/>
      <c r="AB94" s="113"/>
      <c r="AC94" s="113"/>
      <c r="AD94" s="113"/>
      <c r="AE94" s="113"/>
      <c r="AF94" s="113"/>
      <c r="AG94" s="113"/>
      <c r="AH94" s="113"/>
      <c r="AI94" s="113"/>
      <c r="AJ94" s="151"/>
    </row>
    <row r="95" spans="2:36">
      <c r="B95" s="150"/>
      <c r="C95" s="189"/>
      <c r="D95" s="14" t="s">
        <v>64</v>
      </c>
      <c r="E95" s="15" t="s">
        <v>13</v>
      </c>
      <c r="F95" s="142"/>
      <c r="G95" s="113"/>
      <c r="H95" s="113" t="s">
        <v>16</v>
      </c>
      <c r="I95" s="124">
        <f>E96</f>
        <v>75020</v>
      </c>
      <c r="J95" s="124">
        <v>70540</v>
      </c>
      <c r="K95" s="141">
        <f>(J95/I95)^(1/9)-1</f>
        <v>-6.8182958680448325E-3</v>
      </c>
      <c r="L95" s="114"/>
      <c r="M95" s="113"/>
      <c r="N95" s="113"/>
      <c r="O95" s="113"/>
      <c r="P95" s="113"/>
      <c r="Q95" s="113"/>
      <c r="R95" s="113"/>
      <c r="S95" s="113"/>
      <c r="T95" s="113"/>
      <c r="U95" s="113"/>
      <c r="V95" s="113"/>
      <c r="W95" s="113"/>
      <c r="X95" s="113"/>
      <c r="Y95" s="113"/>
      <c r="Z95" s="113"/>
      <c r="AA95" s="113"/>
      <c r="AB95" s="113"/>
      <c r="AC95" s="113"/>
      <c r="AD95" s="113"/>
      <c r="AE95" s="113"/>
      <c r="AF95" s="113"/>
      <c r="AG95" s="113"/>
      <c r="AH95" s="113"/>
      <c r="AI95" s="113"/>
      <c r="AJ95" s="151"/>
    </row>
    <row r="96" spans="2:36">
      <c r="B96" s="150"/>
      <c r="C96" s="16">
        <v>2003</v>
      </c>
      <c r="D96" s="13">
        <v>23740</v>
      </c>
      <c r="E96" s="13">
        <v>75020</v>
      </c>
      <c r="F96" s="124"/>
      <c r="G96" s="113"/>
      <c r="H96" s="113"/>
      <c r="I96" s="113"/>
      <c r="J96" s="113"/>
      <c r="K96" s="113"/>
      <c r="L96" s="113"/>
      <c r="M96" s="113"/>
      <c r="N96" s="113"/>
      <c r="O96" s="113"/>
      <c r="P96" s="113"/>
      <c r="Q96" s="113"/>
      <c r="R96" s="113"/>
      <c r="S96" s="113"/>
      <c r="T96" s="113"/>
      <c r="U96" s="113"/>
      <c r="V96" s="113"/>
      <c r="W96" s="113"/>
      <c r="X96" s="113"/>
      <c r="Y96" s="113"/>
      <c r="Z96" s="113"/>
      <c r="AA96" s="113"/>
      <c r="AB96" s="113"/>
      <c r="AC96" s="113"/>
      <c r="AD96" s="113"/>
      <c r="AE96" s="113"/>
      <c r="AF96" s="113"/>
      <c r="AG96" s="113"/>
      <c r="AH96" s="113"/>
      <c r="AI96" s="113"/>
      <c r="AJ96" s="151"/>
    </row>
    <row r="97" spans="2:36">
      <c r="B97" s="150"/>
      <c r="C97" s="5">
        <v>2004</v>
      </c>
      <c r="D97" s="6">
        <f t="shared" ref="D97:D132" si="41">(D96*(1+$K$94))</f>
        <v>22915.347658733452</v>
      </c>
      <c r="E97" s="6">
        <f t="shared" ref="E97:E133" si="42">(E96*(1+$K$95))</f>
        <v>74508.491443979277</v>
      </c>
      <c r="F97" s="124"/>
      <c r="G97" s="113"/>
      <c r="H97" s="113"/>
      <c r="I97" s="113"/>
      <c r="J97" s="113"/>
      <c r="K97" s="113"/>
      <c r="L97" s="113"/>
      <c r="M97" s="113"/>
      <c r="N97" s="113"/>
      <c r="O97" s="113"/>
      <c r="P97" s="113"/>
      <c r="Q97" s="113"/>
      <c r="R97" s="113"/>
      <c r="S97" s="113"/>
      <c r="T97" s="113"/>
      <c r="U97" s="113"/>
      <c r="V97" s="113"/>
      <c r="W97" s="113"/>
      <c r="X97" s="113"/>
      <c r="Y97" s="113"/>
      <c r="Z97" s="113"/>
      <c r="AA97" s="113"/>
      <c r="AB97" s="113"/>
      <c r="AC97" s="113"/>
      <c r="AD97" s="113"/>
      <c r="AE97" s="113"/>
      <c r="AF97" s="113"/>
      <c r="AG97" s="113"/>
      <c r="AH97" s="113"/>
      <c r="AI97" s="113"/>
      <c r="AJ97" s="151"/>
    </row>
    <row r="98" spans="2:36">
      <c r="B98" s="150"/>
      <c r="C98" s="5">
        <v>2005</v>
      </c>
      <c r="D98" s="6">
        <f t="shared" si="41"/>
        <v>22119.341125552681</v>
      </c>
      <c r="E98" s="6">
        <f t="shared" si="42"/>
        <v>74000.47050463254</v>
      </c>
      <c r="F98" s="124"/>
      <c r="G98" s="113"/>
      <c r="H98" s="113"/>
      <c r="I98" s="113"/>
      <c r="J98" s="113"/>
      <c r="K98" s="113"/>
      <c r="L98" s="113"/>
      <c r="M98" s="113"/>
      <c r="N98" s="113"/>
      <c r="O98" s="113"/>
      <c r="P98" s="113"/>
      <c r="Q98" s="113"/>
      <c r="R98" s="113"/>
      <c r="S98" s="113"/>
      <c r="T98" s="113"/>
      <c r="U98" s="113"/>
      <c r="V98" s="113"/>
      <c r="W98" s="113"/>
      <c r="X98" s="113"/>
      <c r="Y98" s="113"/>
      <c r="Z98" s="113"/>
      <c r="AA98" s="113"/>
      <c r="AB98" s="113"/>
      <c r="AC98" s="113"/>
      <c r="AD98" s="113"/>
      <c r="AE98" s="113"/>
      <c r="AF98" s="113"/>
      <c r="AG98" s="113"/>
      <c r="AH98" s="113"/>
      <c r="AI98" s="113"/>
      <c r="AJ98" s="151"/>
    </row>
    <row r="99" spans="2:36">
      <c r="B99" s="150"/>
      <c r="C99" s="5">
        <v>2006</v>
      </c>
      <c r="D99" s="6">
        <f t="shared" si="41"/>
        <v>21350.985335895541</v>
      </c>
      <c r="E99" s="6">
        <f t="shared" si="42"/>
        <v>73495.91340235743</v>
      </c>
      <c r="F99" s="124"/>
      <c r="G99" s="113"/>
      <c r="H99" s="113"/>
      <c r="I99" s="113"/>
      <c r="J99" s="113"/>
      <c r="K99" s="113"/>
      <c r="L99" s="113"/>
      <c r="M99" s="113"/>
      <c r="N99" s="113"/>
      <c r="O99" s="113"/>
      <c r="P99" s="113"/>
      <c r="Q99" s="113"/>
      <c r="R99" s="113"/>
      <c r="S99" s="113"/>
      <c r="T99" s="113"/>
      <c r="U99" s="113"/>
      <c r="V99" s="113"/>
      <c r="W99" s="113"/>
      <c r="X99" s="113"/>
      <c r="Y99" s="113"/>
      <c r="Z99" s="113"/>
      <c r="AA99" s="113"/>
      <c r="AB99" s="113"/>
      <c r="AC99" s="113"/>
      <c r="AD99" s="113"/>
      <c r="AE99" s="113"/>
      <c r="AF99" s="113"/>
      <c r="AG99" s="113"/>
      <c r="AH99" s="113"/>
      <c r="AI99" s="113"/>
      <c r="AJ99" s="151"/>
    </row>
    <row r="100" spans="2:36">
      <c r="B100" s="150"/>
      <c r="C100" s="5">
        <v>2007</v>
      </c>
      <c r="D100" s="6">
        <f t="shared" si="41"/>
        <v>20609.319790588295</v>
      </c>
      <c r="E100" s="6">
        <f t="shared" si="42"/>
        <v>72994.796519687952</v>
      </c>
      <c r="F100" s="124"/>
      <c r="G100" s="113"/>
      <c r="H100" s="113"/>
      <c r="I100" s="113"/>
      <c r="J100" s="113"/>
      <c r="K100" s="113"/>
      <c r="L100" s="113"/>
      <c r="M100" s="113"/>
      <c r="N100" s="113"/>
      <c r="O100" s="113"/>
      <c r="P100" s="113"/>
      <c r="Q100" s="113"/>
      <c r="R100" s="113"/>
      <c r="S100" s="113"/>
      <c r="T100" s="113"/>
      <c r="U100" s="113"/>
      <c r="V100" s="113"/>
      <c r="W100" s="113"/>
      <c r="X100" s="113"/>
      <c r="Y100" s="113"/>
      <c r="Z100" s="113"/>
      <c r="AA100" s="113"/>
      <c r="AB100" s="113"/>
      <c r="AC100" s="113"/>
      <c r="AD100" s="113"/>
      <c r="AE100" s="113"/>
      <c r="AF100" s="113"/>
      <c r="AG100" s="113"/>
      <c r="AH100" s="113"/>
      <c r="AI100" s="113"/>
      <c r="AJ100" s="151"/>
    </row>
    <row r="101" spans="2:36">
      <c r="B101" s="150"/>
      <c r="C101" s="5">
        <v>2008</v>
      </c>
      <c r="D101" s="6">
        <f t="shared" si="41"/>
        <v>19893.417355153601</v>
      </c>
      <c r="E101" s="6">
        <f t="shared" si="42"/>
        <v>72497.096400188995</v>
      </c>
      <c r="F101" s="124"/>
      <c r="G101" s="113"/>
      <c r="H101" s="113"/>
      <c r="I101" s="113"/>
      <c r="J101" s="113"/>
      <c r="K101" s="113"/>
      <c r="L101" s="113"/>
      <c r="M101" s="113"/>
      <c r="N101" s="113"/>
      <c r="O101" s="113"/>
      <c r="P101" s="113"/>
      <c r="Q101" s="113"/>
      <c r="R101" s="113"/>
      <c r="S101" s="113"/>
      <c r="T101" s="113"/>
      <c r="U101" s="113"/>
      <c r="V101" s="113"/>
      <c r="W101" s="113"/>
      <c r="X101" s="113"/>
      <c r="Y101" s="113"/>
      <c r="Z101" s="113"/>
      <c r="AA101" s="113"/>
      <c r="AB101" s="113"/>
      <c r="AC101" s="113"/>
      <c r="AD101" s="113"/>
      <c r="AE101" s="113"/>
      <c r="AF101" s="113"/>
      <c r="AG101" s="113"/>
      <c r="AH101" s="113"/>
      <c r="AI101" s="113"/>
      <c r="AJ101" s="151"/>
    </row>
    <row r="102" spans="2:36">
      <c r="B102" s="150"/>
      <c r="C102" s="5">
        <v>2009</v>
      </c>
      <c r="D102" s="6">
        <f t="shared" si="41"/>
        <v>19202.383100826726</v>
      </c>
      <c r="E102" s="6">
        <f t="shared" si="42"/>
        <v>72002.789747358343</v>
      </c>
      <c r="F102" s="124"/>
      <c r="G102" s="113"/>
      <c r="H102" s="113"/>
      <c r="I102" s="113"/>
      <c r="J102" s="113"/>
      <c r="K102" s="113"/>
      <c r="L102" s="113"/>
      <c r="M102" s="113"/>
      <c r="N102" s="113"/>
      <c r="O102" s="113"/>
      <c r="P102" s="113"/>
      <c r="Q102" s="113"/>
      <c r="R102" s="113"/>
      <c r="S102" s="113"/>
      <c r="T102" s="113"/>
      <c r="U102" s="113"/>
      <c r="V102" s="113"/>
      <c r="W102" s="113"/>
      <c r="X102" s="113"/>
      <c r="Y102" s="113"/>
      <c r="Z102" s="113"/>
      <c r="AA102" s="113"/>
      <c r="AB102" s="113"/>
      <c r="AC102" s="113"/>
      <c r="AD102" s="113"/>
      <c r="AE102" s="113"/>
      <c r="AF102" s="113"/>
      <c r="AG102" s="113"/>
      <c r="AH102" s="113"/>
      <c r="AI102" s="113"/>
      <c r="AJ102" s="151"/>
    </row>
    <row r="103" spans="2:36">
      <c r="B103" s="150"/>
      <c r="C103" s="5">
        <v>2010</v>
      </c>
      <c r="D103" s="6">
        <f t="shared" si="41"/>
        <v>18535.353185831191</v>
      </c>
      <c r="E103" s="6">
        <f t="shared" si="42"/>
        <v>71511.853423536231</v>
      </c>
      <c r="F103" s="124"/>
      <c r="G103" s="113"/>
      <c r="H103" s="113"/>
      <c r="I103" s="113"/>
      <c r="J103" s="113"/>
      <c r="K103" s="113"/>
      <c r="L103" s="113"/>
      <c r="M103" s="113"/>
      <c r="N103" s="113"/>
      <c r="O103" s="113"/>
      <c r="P103" s="113"/>
      <c r="Q103" s="113"/>
      <c r="R103" s="113"/>
      <c r="S103" s="113"/>
      <c r="T103" s="113"/>
      <c r="U103" s="113"/>
      <c r="V103" s="113"/>
      <c r="W103" s="113"/>
      <c r="X103" s="113"/>
      <c r="Y103" s="113"/>
      <c r="Z103" s="113"/>
      <c r="AA103" s="113"/>
      <c r="AB103" s="113"/>
      <c r="AC103" s="113"/>
      <c r="AD103" s="113"/>
      <c r="AE103" s="113"/>
      <c r="AF103" s="113"/>
      <c r="AG103" s="113"/>
      <c r="AH103" s="113"/>
      <c r="AI103" s="113"/>
      <c r="AJ103" s="151"/>
    </row>
    <row r="104" spans="2:36">
      <c r="B104" s="150"/>
      <c r="C104" s="5">
        <v>2011</v>
      </c>
      <c r="D104" s="6">
        <f t="shared" si="41"/>
        <v>17891.493775515348</v>
      </c>
      <c r="E104" s="6">
        <f t="shared" si="42"/>
        <v>71024.264448822301</v>
      </c>
      <c r="F104" s="124"/>
      <c r="G104" s="113"/>
      <c r="H104" s="113"/>
      <c r="I104" s="113"/>
      <c r="J104" s="113"/>
      <c r="K104" s="113"/>
      <c r="L104" s="113"/>
      <c r="M104" s="113"/>
      <c r="N104" s="113"/>
      <c r="O104" s="113"/>
      <c r="P104" s="113"/>
      <c r="Q104" s="113"/>
      <c r="R104" s="113"/>
      <c r="S104" s="113"/>
      <c r="T104" s="113"/>
      <c r="U104" s="113"/>
      <c r="V104" s="113"/>
      <c r="W104" s="113"/>
      <c r="X104" s="113"/>
      <c r="Y104" s="113"/>
      <c r="Z104" s="113"/>
      <c r="AA104" s="113"/>
      <c r="AB104" s="113"/>
      <c r="AC104" s="113"/>
      <c r="AD104" s="113"/>
      <c r="AE104" s="113"/>
      <c r="AF104" s="113"/>
      <c r="AG104" s="113"/>
      <c r="AH104" s="113"/>
      <c r="AI104" s="113"/>
      <c r="AJ104" s="151"/>
    </row>
    <row r="105" spans="2:36">
      <c r="B105" s="150"/>
      <c r="C105" s="16">
        <v>2012</v>
      </c>
      <c r="D105" s="13">
        <f>(D104*(1+$K$94))</f>
        <v>17269.999999999989</v>
      </c>
      <c r="E105" s="13">
        <f t="shared" si="42"/>
        <v>70539.999999999971</v>
      </c>
      <c r="F105" s="124"/>
      <c r="G105" s="113"/>
      <c r="H105" s="113"/>
      <c r="I105" s="113"/>
      <c r="J105" s="113"/>
      <c r="K105" s="113"/>
      <c r="L105" s="113"/>
      <c r="M105" s="113"/>
      <c r="N105" s="113"/>
      <c r="O105" s="113"/>
      <c r="P105" s="113"/>
      <c r="Q105" s="113"/>
      <c r="R105" s="113"/>
      <c r="S105" s="113"/>
      <c r="T105" s="113"/>
      <c r="U105" s="113"/>
      <c r="V105" s="113"/>
      <c r="W105" s="113"/>
      <c r="X105" s="113"/>
      <c r="Y105" s="113"/>
      <c r="Z105" s="113"/>
      <c r="AA105" s="113"/>
      <c r="AB105" s="113"/>
      <c r="AC105" s="113"/>
      <c r="AD105" s="113"/>
      <c r="AE105" s="113"/>
      <c r="AF105" s="113"/>
      <c r="AG105" s="113"/>
      <c r="AH105" s="113"/>
      <c r="AI105" s="113"/>
      <c r="AJ105" s="151"/>
    </row>
    <row r="106" spans="2:36">
      <c r="B106" s="150"/>
      <c r="C106" s="5">
        <v>2013</v>
      </c>
      <c r="D106" s="6">
        <f t="shared" si="41"/>
        <v>16670.09494803397</v>
      </c>
      <c r="E106" s="6">
        <f t="shared" si="42"/>
        <v>70059.037409468088</v>
      </c>
      <c r="F106" s="124"/>
      <c r="G106" s="113"/>
      <c r="H106" s="113"/>
      <c r="I106" s="113"/>
      <c r="J106" s="113"/>
      <c r="K106" s="113"/>
      <c r="L106" s="113"/>
      <c r="M106" s="113"/>
      <c r="N106" s="113"/>
      <c r="O106" s="113"/>
      <c r="P106" s="113"/>
      <c r="Q106" s="113"/>
      <c r="R106" s="113"/>
      <c r="S106" s="113"/>
      <c r="T106" s="113"/>
      <c r="U106" s="113"/>
      <c r="V106" s="113"/>
      <c r="W106" s="113"/>
      <c r="X106" s="113"/>
      <c r="Y106" s="113"/>
      <c r="Z106" s="113"/>
      <c r="AA106" s="113"/>
      <c r="AB106" s="113"/>
      <c r="AC106" s="113"/>
      <c r="AD106" s="113"/>
      <c r="AE106" s="113"/>
      <c r="AF106" s="113"/>
      <c r="AG106" s="113"/>
      <c r="AH106" s="113"/>
      <c r="AI106" s="113"/>
      <c r="AJ106" s="151"/>
    </row>
    <row r="107" spans="2:36">
      <c r="B107" s="150"/>
      <c r="C107" s="5">
        <v>2014</v>
      </c>
      <c r="D107" s="6">
        <f t="shared" si="41"/>
        <v>16091.028695800107</v>
      </c>
      <c r="E107" s="6">
        <f t="shared" si="42"/>
        <v>69581.354164179909</v>
      </c>
      <c r="F107" s="124"/>
      <c r="G107" s="113"/>
      <c r="H107" s="113"/>
      <c r="I107" s="113"/>
      <c r="J107" s="113"/>
      <c r="K107" s="122"/>
      <c r="L107" s="113"/>
      <c r="M107" s="113"/>
      <c r="N107" s="113"/>
      <c r="O107" s="113"/>
      <c r="P107" s="113"/>
      <c r="Q107" s="113"/>
      <c r="R107" s="114"/>
      <c r="S107" s="113"/>
      <c r="T107" s="113"/>
      <c r="U107" s="113"/>
      <c r="V107" s="113"/>
      <c r="W107" s="113"/>
      <c r="X107" s="113"/>
      <c r="Y107" s="113"/>
      <c r="Z107" s="113"/>
      <c r="AA107" s="113"/>
      <c r="AB107" s="113"/>
      <c r="AC107" s="113"/>
      <c r="AD107" s="113"/>
      <c r="AE107" s="113"/>
      <c r="AF107" s="113"/>
      <c r="AG107" s="113"/>
      <c r="AH107" s="113"/>
      <c r="AI107" s="113"/>
      <c r="AJ107" s="151"/>
    </row>
    <row r="108" spans="2:36">
      <c r="B108" s="150"/>
      <c r="C108" s="5">
        <v>2015</v>
      </c>
      <c r="D108" s="6">
        <f t="shared" si="41"/>
        <v>15532.077369457278</v>
      </c>
      <c r="E108" s="6">
        <f t="shared" si="42"/>
        <v>69106.92790458932</v>
      </c>
      <c r="F108" s="124"/>
      <c r="G108" s="113"/>
      <c r="H108" s="113"/>
      <c r="I108" s="113"/>
      <c r="J108" s="113"/>
      <c r="K108" s="113"/>
      <c r="L108" s="113"/>
      <c r="M108" s="113"/>
      <c r="N108" s="113"/>
      <c r="O108" s="113"/>
      <c r="P108" s="113"/>
      <c r="Q108" s="113"/>
      <c r="R108" s="113"/>
      <c r="S108" s="113"/>
      <c r="T108" s="113"/>
      <c r="U108" s="113"/>
      <c r="V108" s="113"/>
      <c r="W108" s="113"/>
      <c r="X108" s="113"/>
      <c r="Y108" s="113"/>
      <c r="Z108" s="113"/>
      <c r="AA108" s="113"/>
      <c r="AB108" s="113"/>
      <c r="AC108" s="113"/>
      <c r="AD108" s="113"/>
      <c r="AE108" s="113"/>
      <c r="AF108" s="113"/>
      <c r="AG108" s="113"/>
      <c r="AH108" s="113"/>
      <c r="AI108" s="113"/>
      <c r="AJ108" s="151"/>
    </row>
    <row r="109" spans="2:36">
      <c r="B109" s="150"/>
      <c r="C109" s="5">
        <v>2016</v>
      </c>
      <c r="D109" s="6">
        <f t="shared" si="41"/>
        <v>14992.542240246827</v>
      </c>
      <c r="E109" s="6">
        <f t="shared" si="42"/>
        <v>68635.73642360419</v>
      </c>
      <c r="F109" s="124"/>
      <c r="G109" s="113"/>
      <c r="H109" s="113"/>
      <c r="I109" s="113"/>
      <c r="J109" s="113"/>
      <c r="K109" s="113"/>
      <c r="L109" s="113"/>
      <c r="M109" s="113"/>
      <c r="N109" s="113"/>
      <c r="O109" s="113"/>
      <c r="P109" s="113"/>
      <c r="Q109" s="113"/>
      <c r="R109" s="113"/>
      <c r="S109" s="113"/>
      <c r="T109" s="113"/>
      <c r="U109" s="113"/>
      <c r="V109" s="113"/>
      <c r="W109" s="113"/>
      <c r="X109" s="113"/>
      <c r="Y109" s="113"/>
      <c r="Z109" s="113"/>
      <c r="AA109" s="113"/>
      <c r="AB109" s="113"/>
      <c r="AC109" s="113"/>
      <c r="AD109" s="113"/>
      <c r="AE109" s="113"/>
      <c r="AF109" s="113"/>
      <c r="AG109" s="113"/>
      <c r="AH109" s="113"/>
      <c r="AI109" s="113"/>
      <c r="AJ109" s="151"/>
    </row>
    <row r="110" spans="2:36" ht="17.25">
      <c r="B110" s="150"/>
      <c r="C110" s="5">
        <v>2017</v>
      </c>
      <c r="D110" s="6">
        <f t="shared" si="41"/>
        <v>14471.748851032118</v>
      </c>
      <c r="E110" s="6">
        <f t="shared" si="42"/>
        <v>68167.757665546917</v>
      </c>
      <c r="F110" s="124"/>
      <c r="G110" s="143" t="s">
        <v>65</v>
      </c>
      <c r="H110" s="113"/>
      <c r="I110" s="113"/>
      <c r="J110" s="113"/>
      <c r="K110" s="113"/>
      <c r="L110" s="113"/>
      <c r="M110" s="113"/>
      <c r="N110" s="113"/>
      <c r="O110" s="113"/>
      <c r="P110" s="113"/>
      <c r="Q110" s="113"/>
      <c r="R110" s="143" t="s">
        <v>66</v>
      </c>
      <c r="S110" s="113"/>
      <c r="T110" s="113"/>
      <c r="U110" s="113"/>
      <c r="V110" s="113"/>
      <c r="W110" s="113"/>
      <c r="X110" s="113"/>
      <c r="Y110" s="113"/>
      <c r="Z110" s="113"/>
      <c r="AA110" s="113"/>
      <c r="AB110" s="143" t="s">
        <v>68</v>
      </c>
      <c r="AC110" s="113"/>
      <c r="AD110" s="113"/>
      <c r="AE110" s="113"/>
      <c r="AF110" s="143" t="s">
        <v>69</v>
      </c>
      <c r="AG110" s="113"/>
      <c r="AH110" s="113"/>
      <c r="AI110" s="113"/>
      <c r="AJ110" s="151"/>
    </row>
    <row r="111" spans="2:36" ht="15" customHeight="1">
      <c r="B111" s="150"/>
      <c r="C111" s="5">
        <v>2018</v>
      </c>
      <c r="D111" s="6">
        <f t="shared" si="41"/>
        <v>13969.046173179333</v>
      </c>
      <c r="E111" s="6">
        <f t="shared" si="42"/>
        <v>67702.969725122035</v>
      </c>
      <c r="F111" s="124"/>
      <c r="G111" s="73" t="s">
        <v>20</v>
      </c>
      <c r="H111" s="186" t="s">
        <v>70</v>
      </c>
      <c r="I111" s="188"/>
      <c r="J111" s="186" t="s">
        <v>72</v>
      </c>
      <c r="K111" s="187"/>
      <c r="L111" s="188"/>
      <c r="M111" s="186" t="s">
        <v>71</v>
      </c>
      <c r="N111" s="187"/>
      <c r="O111" s="188"/>
      <c r="P111" s="113"/>
      <c r="Q111" s="113"/>
      <c r="R111" s="134" t="s">
        <v>20</v>
      </c>
      <c r="S111" s="183" t="s">
        <v>70</v>
      </c>
      <c r="T111" s="184"/>
      <c r="U111" s="183" t="s">
        <v>72</v>
      </c>
      <c r="V111" s="185"/>
      <c r="W111" s="184"/>
      <c r="X111" s="183" t="s">
        <v>76</v>
      </c>
      <c r="Y111" s="185"/>
      <c r="Z111" s="184"/>
      <c r="AA111" s="113"/>
      <c r="AB111" s="194" t="s">
        <v>20</v>
      </c>
      <c r="AC111" s="192" t="s">
        <v>67</v>
      </c>
      <c r="AD111" s="113"/>
      <c r="AE111" s="113"/>
      <c r="AF111" s="194" t="s">
        <v>20</v>
      </c>
      <c r="AG111" s="196" t="s">
        <v>67</v>
      </c>
      <c r="AH111" s="196" t="s">
        <v>74</v>
      </c>
      <c r="AI111" s="196" t="s">
        <v>75</v>
      </c>
      <c r="AJ111" s="151"/>
    </row>
    <row r="112" spans="2:36" ht="15">
      <c r="B112" s="150"/>
      <c r="C112" s="5">
        <v>2019</v>
      </c>
      <c r="D112" s="6">
        <f t="shared" si="41"/>
        <v>13483.805792725549</v>
      </c>
      <c r="E112" s="6">
        <f t="shared" si="42"/>
        <v>67241.350846390866</v>
      </c>
      <c r="F112" s="124"/>
      <c r="G112" s="3"/>
      <c r="H112" s="17" t="s">
        <v>21</v>
      </c>
      <c r="I112" s="17" t="s">
        <v>22</v>
      </c>
      <c r="J112" s="17" t="s">
        <v>21</v>
      </c>
      <c r="K112" s="17" t="s">
        <v>22</v>
      </c>
      <c r="L112" s="17" t="s">
        <v>23</v>
      </c>
      <c r="M112" s="17" t="s">
        <v>21</v>
      </c>
      <c r="N112" s="17" t="s">
        <v>22</v>
      </c>
      <c r="O112" s="17" t="s">
        <v>23</v>
      </c>
      <c r="P112" s="113"/>
      <c r="Q112" s="113"/>
      <c r="R112" s="135"/>
      <c r="S112" s="136" t="s">
        <v>77</v>
      </c>
      <c r="T112" s="136" t="s">
        <v>78</v>
      </c>
      <c r="U112" s="136" t="s">
        <v>77</v>
      </c>
      <c r="V112" s="136" t="s">
        <v>78</v>
      </c>
      <c r="W112" s="137" t="s">
        <v>23</v>
      </c>
      <c r="X112" s="136" t="s">
        <v>77</v>
      </c>
      <c r="Y112" s="136" t="s">
        <v>78</v>
      </c>
      <c r="Z112" s="136" t="s">
        <v>23</v>
      </c>
      <c r="AA112" s="113"/>
      <c r="AB112" s="195"/>
      <c r="AC112" s="193"/>
      <c r="AD112" s="113"/>
      <c r="AE112" s="113"/>
      <c r="AF112" s="195"/>
      <c r="AG112" s="197"/>
      <c r="AH112" s="197"/>
      <c r="AI112" s="197"/>
      <c r="AJ112" s="151"/>
    </row>
    <row r="113" spans="2:36">
      <c r="B113" s="150"/>
      <c r="C113" s="16">
        <v>2020</v>
      </c>
      <c r="D113" s="13">
        <f t="shared" si="41"/>
        <v>13015.421124816763</v>
      </c>
      <c r="E113" s="13">
        <f t="shared" si="42"/>
        <v>66782.879421753169</v>
      </c>
      <c r="F113" s="124"/>
      <c r="G113" s="5">
        <v>2020</v>
      </c>
      <c r="H113" s="19">
        <f>ROUND(D112-D113,0)</f>
        <v>468</v>
      </c>
      <c r="I113" s="76">
        <f>ROUND(E112-E113,0)</f>
        <v>458</v>
      </c>
      <c r="J113" s="19">
        <f t="shared" ref="J113:J133" si="43">ROUND(H113*$AI$14,0)</f>
        <v>77688</v>
      </c>
      <c r="K113" s="20">
        <f t="shared" ref="K113:K133" si="44">ROUND(I113*$AI$25,0)</f>
        <v>32637</v>
      </c>
      <c r="L113" s="19">
        <f>J113+K113</f>
        <v>110325</v>
      </c>
      <c r="M113" s="19">
        <f>ROUND(J113*(44/12),0)</f>
        <v>284856</v>
      </c>
      <c r="N113" s="19">
        <f>ROUND(K113*(44/12),0)</f>
        <v>119669</v>
      </c>
      <c r="O113" s="19">
        <f>SUM(M113:N113)</f>
        <v>404525</v>
      </c>
      <c r="P113" s="113"/>
      <c r="Q113" s="113"/>
      <c r="R113" s="5">
        <v>2020</v>
      </c>
      <c r="S113" s="19">
        <f>H113</f>
        <v>468</v>
      </c>
      <c r="T113" s="19">
        <f>I113</f>
        <v>458</v>
      </c>
      <c r="U113" s="6">
        <f t="shared" ref="U113:U133" si="45">ROUND(S113*$AI$14,0)</f>
        <v>77688</v>
      </c>
      <c r="V113" s="19">
        <f>K113</f>
        <v>32637</v>
      </c>
      <c r="W113" s="21">
        <f>U113+V113</f>
        <v>110325</v>
      </c>
      <c r="X113" s="6">
        <f>ROUND(U113*(44/12),0)</f>
        <v>284856</v>
      </c>
      <c r="Y113" s="19">
        <f>N113</f>
        <v>119669</v>
      </c>
      <c r="Z113" s="19">
        <f>SUM(X113:Y113)</f>
        <v>404525</v>
      </c>
      <c r="AA113" s="113"/>
      <c r="AB113" s="5">
        <v>2020</v>
      </c>
      <c r="AC113" s="6">
        <f>ROUND(D113,0)</f>
        <v>13015</v>
      </c>
      <c r="AD113" s="113"/>
      <c r="AE113" s="113"/>
      <c r="AF113" s="5">
        <v>2020</v>
      </c>
      <c r="AG113" s="6">
        <f t="shared" ref="AG113:AG133" si="46">H113-S113</f>
        <v>0</v>
      </c>
      <c r="AH113" s="6">
        <f t="shared" ref="AH113:AH133" si="47">L113-W113</f>
        <v>0</v>
      </c>
      <c r="AI113" s="6">
        <f t="shared" ref="AI113:AI133" si="48">O113-Z113</f>
        <v>0</v>
      </c>
      <c r="AJ113" s="151"/>
    </row>
    <row r="114" spans="2:36">
      <c r="B114" s="150"/>
      <c r="C114" s="5">
        <v>2021</v>
      </c>
      <c r="D114" s="6">
        <f t="shared" si="41"/>
        <v>12563.306655433855</v>
      </c>
      <c r="E114" s="6">
        <f t="shared" si="42"/>
        <v>66327.533990935699</v>
      </c>
      <c r="F114" s="124"/>
      <c r="G114" s="5">
        <v>2021</v>
      </c>
      <c r="H114" s="19">
        <f>ROUND(D113-D114,0)</f>
        <v>452</v>
      </c>
      <c r="I114" s="76">
        <f t="shared" ref="H114:I132" si="49">ROUND(E113-E114,0)</f>
        <v>455</v>
      </c>
      <c r="J114" s="19">
        <f t="shared" si="43"/>
        <v>75032</v>
      </c>
      <c r="K114" s="20">
        <f t="shared" si="44"/>
        <v>32423</v>
      </c>
      <c r="L114" s="19">
        <f t="shared" ref="L114:L133" si="50">J114+K114</f>
        <v>107455</v>
      </c>
      <c r="M114" s="19">
        <f t="shared" ref="M114:N129" si="51">ROUND(J114*(44/12),0)</f>
        <v>275117</v>
      </c>
      <c r="N114" s="19">
        <f t="shared" si="51"/>
        <v>118884</v>
      </c>
      <c r="O114" s="19">
        <f>SUM(M114:N114)</f>
        <v>394001</v>
      </c>
      <c r="P114" s="113"/>
      <c r="Q114" s="113"/>
      <c r="R114" s="5">
        <v>2021</v>
      </c>
      <c r="S114" s="19">
        <f t="shared" ref="S114:S133" si="52">ROUND(H114-H114*C7,0)</f>
        <v>452</v>
      </c>
      <c r="T114" s="19">
        <f>I114</f>
        <v>455</v>
      </c>
      <c r="U114" s="6">
        <f t="shared" si="45"/>
        <v>75032</v>
      </c>
      <c r="V114" s="19">
        <f>K114</f>
        <v>32423</v>
      </c>
      <c r="W114" s="21">
        <f t="shared" ref="W114:W133" si="53">U114+V114</f>
        <v>107455</v>
      </c>
      <c r="X114" s="6">
        <f t="shared" ref="X114:X133" si="54">ROUND(U114*(44/12),0)</f>
        <v>275117</v>
      </c>
      <c r="Y114" s="19">
        <f t="shared" ref="Y114:Y133" si="55">N114</f>
        <v>118884</v>
      </c>
      <c r="Z114" s="19">
        <f>SUM(X114:Y114)</f>
        <v>394001</v>
      </c>
      <c r="AA114" s="113"/>
      <c r="AB114" s="5">
        <v>2021</v>
      </c>
      <c r="AC114" s="6">
        <f t="shared" ref="AC114:AC133" si="56">AC113-S114</f>
        <v>12563</v>
      </c>
      <c r="AD114" s="113"/>
      <c r="AE114" s="113"/>
      <c r="AF114" s="5">
        <v>2021</v>
      </c>
      <c r="AG114" s="6">
        <f t="shared" si="46"/>
        <v>0</v>
      </c>
      <c r="AH114" s="6">
        <f t="shared" si="47"/>
        <v>0</v>
      </c>
      <c r="AI114" s="6">
        <f t="shared" si="48"/>
        <v>0</v>
      </c>
      <c r="AJ114" s="151"/>
    </row>
    <row r="115" spans="2:36">
      <c r="B115" s="150"/>
      <c r="C115" s="5">
        <v>2022</v>
      </c>
      <c r="D115" s="6">
        <f t="shared" si="41"/>
        <v>12126.897209458575</v>
      </c>
      <c r="E115" s="6">
        <f t="shared" si="42"/>
        <v>65875.293239987703</v>
      </c>
      <c r="F115" s="124"/>
      <c r="G115" s="5">
        <v>2022</v>
      </c>
      <c r="H115" s="19">
        <f t="shared" si="49"/>
        <v>436</v>
      </c>
      <c r="I115" s="76">
        <f t="shared" si="49"/>
        <v>452</v>
      </c>
      <c r="J115" s="19">
        <f t="shared" si="43"/>
        <v>72376</v>
      </c>
      <c r="K115" s="20">
        <f t="shared" si="44"/>
        <v>32210</v>
      </c>
      <c r="L115" s="19">
        <f t="shared" si="50"/>
        <v>104586</v>
      </c>
      <c r="M115" s="19">
        <f t="shared" si="51"/>
        <v>265379</v>
      </c>
      <c r="N115" s="19">
        <f t="shared" si="51"/>
        <v>118103</v>
      </c>
      <c r="O115" s="19">
        <f t="shared" ref="O115:O133" si="57">SUM(M115:N115)</f>
        <v>383482</v>
      </c>
      <c r="P115" s="113"/>
      <c r="Q115" s="113"/>
      <c r="R115" s="5">
        <v>2022</v>
      </c>
      <c r="S115" s="19">
        <f t="shared" si="52"/>
        <v>424</v>
      </c>
      <c r="T115" s="19">
        <f t="shared" ref="T115:T132" si="58">I115</f>
        <v>452</v>
      </c>
      <c r="U115" s="6">
        <f t="shared" si="45"/>
        <v>70384</v>
      </c>
      <c r="V115" s="19">
        <f>K115</f>
        <v>32210</v>
      </c>
      <c r="W115" s="21">
        <f t="shared" si="53"/>
        <v>102594</v>
      </c>
      <c r="X115" s="6">
        <f t="shared" si="54"/>
        <v>258075</v>
      </c>
      <c r="Y115" s="19">
        <f t="shared" si="55"/>
        <v>118103</v>
      </c>
      <c r="Z115" s="19">
        <f t="shared" ref="Z115:Z133" si="59">SUM(X115:Y115)</f>
        <v>376178</v>
      </c>
      <c r="AA115" s="113"/>
      <c r="AB115" s="5">
        <v>2022</v>
      </c>
      <c r="AC115" s="6">
        <f t="shared" si="56"/>
        <v>12139</v>
      </c>
      <c r="AD115" s="113"/>
      <c r="AE115" s="113"/>
      <c r="AF115" s="5">
        <v>2022</v>
      </c>
      <c r="AG115" s="6">
        <f t="shared" si="46"/>
        <v>12</v>
      </c>
      <c r="AH115" s="6">
        <f t="shared" si="47"/>
        <v>1992</v>
      </c>
      <c r="AI115" s="6">
        <f t="shared" si="48"/>
        <v>7304</v>
      </c>
      <c r="AJ115" s="151"/>
    </row>
    <row r="116" spans="2:36">
      <c r="B116" s="150"/>
      <c r="C116" s="5">
        <v>2023</v>
      </c>
      <c r="D116" s="6">
        <f t="shared" si="41"/>
        <v>11705.647244164607</v>
      </c>
      <c r="E116" s="6">
        <f t="shared" si="42"/>
        <v>65426.136000283252</v>
      </c>
      <c r="F116" s="124"/>
      <c r="G116" s="5">
        <v>2023</v>
      </c>
      <c r="H116" s="19">
        <f>ROUND(D115-D116,0)</f>
        <v>421</v>
      </c>
      <c r="I116" s="76">
        <f t="shared" si="49"/>
        <v>449</v>
      </c>
      <c r="J116" s="19">
        <f t="shared" si="43"/>
        <v>69886</v>
      </c>
      <c r="K116" s="20">
        <f t="shared" si="44"/>
        <v>31996</v>
      </c>
      <c r="L116" s="19">
        <f t="shared" si="50"/>
        <v>101882</v>
      </c>
      <c r="M116" s="19">
        <f t="shared" si="51"/>
        <v>256249</v>
      </c>
      <c r="N116" s="19">
        <f t="shared" si="51"/>
        <v>117319</v>
      </c>
      <c r="O116" s="19">
        <f t="shared" si="57"/>
        <v>373568</v>
      </c>
      <c r="P116" s="113"/>
      <c r="Q116" s="113"/>
      <c r="R116" s="5">
        <v>2023</v>
      </c>
      <c r="S116" s="19">
        <f t="shared" si="52"/>
        <v>379</v>
      </c>
      <c r="T116" s="19">
        <f t="shared" si="58"/>
        <v>449</v>
      </c>
      <c r="U116" s="6">
        <f t="shared" si="45"/>
        <v>62914</v>
      </c>
      <c r="V116" s="19">
        <f t="shared" ref="V116:V133" si="60">K116</f>
        <v>31996</v>
      </c>
      <c r="W116" s="21">
        <f t="shared" si="53"/>
        <v>94910</v>
      </c>
      <c r="X116" s="6">
        <f t="shared" si="54"/>
        <v>230685</v>
      </c>
      <c r="Y116" s="19">
        <f t="shared" si="55"/>
        <v>117319</v>
      </c>
      <c r="Z116" s="19">
        <f t="shared" si="59"/>
        <v>348004</v>
      </c>
      <c r="AA116" s="113"/>
      <c r="AB116" s="5">
        <v>2023</v>
      </c>
      <c r="AC116" s="6">
        <f t="shared" si="56"/>
        <v>11760</v>
      </c>
      <c r="AD116" s="113"/>
      <c r="AE116" s="113"/>
      <c r="AF116" s="5">
        <v>2023</v>
      </c>
      <c r="AG116" s="6">
        <f t="shared" si="46"/>
        <v>42</v>
      </c>
      <c r="AH116" s="6">
        <f t="shared" si="47"/>
        <v>6972</v>
      </c>
      <c r="AI116" s="6">
        <f t="shared" si="48"/>
        <v>25564</v>
      </c>
      <c r="AJ116" s="151"/>
    </row>
    <row r="117" spans="2:36">
      <c r="B117" s="150"/>
      <c r="C117" s="5">
        <v>2024</v>
      </c>
      <c r="D117" s="6">
        <f t="shared" si="41"/>
        <v>11299.03016725051</v>
      </c>
      <c r="E117" s="6">
        <f t="shared" si="42"/>
        <v>64980.041247530382</v>
      </c>
      <c r="F117" s="124"/>
      <c r="G117" s="5">
        <v>2024</v>
      </c>
      <c r="H117" s="19">
        <f t="shared" si="49"/>
        <v>407</v>
      </c>
      <c r="I117" s="76">
        <f t="shared" si="49"/>
        <v>446</v>
      </c>
      <c r="J117" s="19">
        <f t="shared" si="43"/>
        <v>67562</v>
      </c>
      <c r="K117" s="20">
        <f t="shared" si="44"/>
        <v>31782</v>
      </c>
      <c r="L117" s="19">
        <f t="shared" si="50"/>
        <v>99344</v>
      </c>
      <c r="M117" s="19">
        <f t="shared" si="51"/>
        <v>247727</v>
      </c>
      <c r="N117" s="19">
        <f t="shared" si="51"/>
        <v>116534</v>
      </c>
      <c r="O117" s="19">
        <f t="shared" si="57"/>
        <v>364261</v>
      </c>
      <c r="P117" s="113"/>
      <c r="Q117" s="113"/>
      <c r="R117" s="5">
        <v>2024</v>
      </c>
      <c r="S117" s="19">
        <f t="shared" si="52"/>
        <v>318</v>
      </c>
      <c r="T117" s="19">
        <f t="shared" si="58"/>
        <v>446</v>
      </c>
      <c r="U117" s="6">
        <f t="shared" si="45"/>
        <v>52788</v>
      </c>
      <c r="V117" s="19">
        <f t="shared" si="60"/>
        <v>31782</v>
      </c>
      <c r="W117" s="21">
        <f t="shared" si="53"/>
        <v>84570</v>
      </c>
      <c r="X117" s="6">
        <f t="shared" si="54"/>
        <v>193556</v>
      </c>
      <c r="Y117" s="19">
        <f t="shared" si="55"/>
        <v>116534</v>
      </c>
      <c r="Z117" s="19">
        <f t="shared" si="59"/>
        <v>310090</v>
      </c>
      <c r="AA117" s="113"/>
      <c r="AB117" s="5">
        <v>2024</v>
      </c>
      <c r="AC117" s="6">
        <f t="shared" si="56"/>
        <v>11442</v>
      </c>
      <c r="AD117" s="113"/>
      <c r="AE117" s="113"/>
      <c r="AF117" s="5">
        <v>2024</v>
      </c>
      <c r="AG117" s="6">
        <f t="shared" si="46"/>
        <v>89</v>
      </c>
      <c r="AH117" s="6">
        <f t="shared" si="47"/>
        <v>14774</v>
      </c>
      <c r="AI117" s="6">
        <f t="shared" si="48"/>
        <v>54171</v>
      </c>
      <c r="AJ117" s="151"/>
    </row>
    <row r="118" spans="2:36">
      <c r="B118" s="150"/>
      <c r="C118" s="5">
        <v>2025</v>
      </c>
      <c r="D118" s="6">
        <f t="shared" si="41"/>
        <v>10906.537678562032</v>
      </c>
      <c r="E118" s="6">
        <f t="shared" si="42"/>
        <v>64536.988100786963</v>
      </c>
      <c r="F118" s="124"/>
      <c r="G118" s="5">
        <v>2025</v>
      </c>
      <c r="H118" s="19">
        <f t="shared" si="49"/>
        <v>392</v>
      </c>
      <c r="I118" s="76">
        <f t="shared" si="49"/>
        <v>443</v>
      </c>
      <c r="J118" s="19">
        <f t="shared" si="43"/>
        <v>65072</v>
      </c>
      <c r="K118" s="20">
        <f t="shared" si="44"/>
        <v>31568</v>
      </c>
      <c r="L118" s="19">
        <f t="shared" si="50"/>
        <v>96640</v>
      </c>
      <c r="M118" s="19">
        <f t="shared" si="51"/>
        <v>238597</v>
      </c>
      <c r="N118" s="19">
        <f t="shared" si="51"/>
        <v>115749</v>
      </c>
      <c r="O118" s="19">
        <f t="shared" si="57"/>
        <v>354346</v>
      </c>
      <c r="P118" s="113"/>
      <c r="Q118" s="113"/>
      <c r="R118" s="5">
        <v>2025</v>
      </c>
      <c r="S118" s="19">
        <f t="shared" si="52"/>
        <v>242</v>
      </c>
      <c r="T118" s="19">
        <f t="shared" si="58"/>
        <v>443</v>
      </c>
      <c r="U118" s="6">
        <f t="shared" si="45"/>
        <v>40172</v>
      </c>
      <c r="V118" s="19">
        <f t="shared" si="60"/>
        <v>31568</v>
      </c>
      <c r="W118" s="21">
        <f t="shared" si="53"/>
        <v>71740</v>
      </c>
      <c r="X118" s="6">
        <f t="shared" si="54"/>
        <v>147297</v>
      </c>
      <c r="Y118" s="19">
        <f t="shared" si="55"/>
        <v>115749</v>
      </c>
      <c r="Z118" s="19">
        <f t="shared" si="59"/>
        <v>263046</v>
      </c>
      <c r="AA118" s="113"/>
      <c r="AB118" s="5">
        <v>2025</v>
      </c>
      <c r="AC118" s="6">
        <f t="shared" si="56"/>
        <v>11200</v>
      </c>
      <c r="AD118" s="113"/>
      <c r="AE118" s="113"/>
      <c r="AF118" s="5">
        <v>2025</v>
      </c>
      <c r="AG118" s="6">
        <f t="shared" si="46"/>
        <v>150</v>
      </c>
      <c r="AH118" s="6">
        <f t="shared" si="47"/>
        <v>24900</v>
      </c>
      <c r="AI118" s="6">
        <f t="shared" si="48"/>
        <v>91300</v>
      </c>
      <c r="AJ118" s="151"/>
    </row>
    <row r="119" spans="2:36">
      <c r="B119" s="150"/>
      <c r="C119" s="5">
        <v>2026</v>
      </c>
      <c r="D119" s="6">
        <f t="shared" si="41"/>
        <v>10527.679134680902</v>
      </c>
      <c r="E119" s="6">
        <f t="shared" si="42"/>
        <v>64096.955821483309</v>
      </c>
      <c r="F119" s="124"/>
      <c r="G119" s="5">
        <v>2026</v>
      </c>
      <c r="H119" s="19">
        <f t="shared" si="49"/>
        <v>379</v>
      </c>
      <c r="I119" s="76">
        <f t="shared" si="49"/>
        <v>440</v>
      </c>
      <c r="J119" s="19">
        <f t="shared" si="43"/>
        <v>62914</v>
      </c>
      <c r="K119" s="20">
        <f t="shared" si="44"/>
        <v>31354</v>
      </c>
      <c r="L119" s="19">
        <f t="shared" si="50"/>
        <v>94268</v>
      </c>
      <c r="M119" s="19">
        <f t="shared" si="51"/>
        <v>230685</v>
      </c>
      <c r="N119" s="19">
        <f t="shared" si="51"/>
        <v>114965</v>
      </c>
      <c r="O119" s="19">
        <f t="shared" si="57"/>
        <v>345650</v>
      </c>
      <c r="P119" s="113"/>
      <c r="Q119" s="113"/>
      <c r="R119" s="5">
        <v>2026</v>
      </c>
      <c r="S119" s="19">
        <f t="shared" si="52"/>
        <v>171</v>
      </c>
      <c r="T119" s="19">
        <f t="shared" si="58"/>
        <v>440</v>
      </c>
      <c r="U119" s="6">
        <f t="shared" si="45"/>
        <v>28386</v>
      </c>
      <c r="V119" s="19">
        <f t="shared" si="60"/>
        <v>31354</v>
      </c>
      <c r="W119" s="21">
        <f t="shared" si="53"/>
        <v>59740</v>
      </c>
      <c r="X119" s="6">
        <f t="shared" si="54"/>
        <v>104082</v>
      </c>
      <c r="Y119" s="19">
        <f t="shared" si="55"/>
        <v>114965</v>
      </c>
      <c r="Z119" s="19">
        <f t="shared" si="59"/>
        <v>219047</v>
      </c>
      <c r="AA119" s="113"/>
      <c r="AB119" s="5">
        <v>2026</v>
      </c>
      <c r="AC119" s="6">
        <f t="shared" si="56"/>
        <v>11029</v>
      </c>
      <c r="AD119" s="113"/>
      <c r="AE119" s="113"/>
      <c r="AF119" s="5">
        <v>2026</v>
      </c>
      <c r="AG119" s="6">
        <f t="shared" si="46"/>
        <v>208</v>
      </c>
      <c r="AH119" s="6">
        <f t="shared" si="47"/>
        <v>34528</v>
      </c>
      <c r="AI119" s="6">
        <f t="shared" si="48"/>
        <v>126603</v>
      </c>
      <c r="AJ119" s="151"/>
    </row>
    <row r="120" spans="2:36">
      <c r="B120" s="150"/>
      <c r="C120" s="5">
        <v>2027</v>
      </c>
      <c r="D120" s="6">
        <f t="shared" si="41"/>
        <v>10161.980935585805</v>
      </c>
      <c r="E120" s="6">
        <f t="shared" si="42"/>
        <v>63659.923812451438</v>
      </c>
      <c r="F120" s="124"/>
      <c r="G120" s="5">
        <v>2027</v>
      </c>
      <c r="H120" s="19">
        <f t="shared" si="49"/>
        <v>366</v>
      </c>
      <c r="I120" s="76">
        <f t="shared" si="49"/>
        <v>437</v>
      </c>
      <c r="J120" s="19">
        <f t="shared" si="43"/>
        <v>60756</v>
      </c>
      <c r="K120" s="20">
        <f t="shared" si="44"/>
        <v>31141</v>
      </c>
      <c r="L120" s="19">
        <f t="shared" si="50"/>
        <v>91897</v>
      </c>
      <c r="M120" s="19">
        <f t="shared" si="51"/>
        <v>222772</v>
      </c>
      <c r="N120" s="19">
        <f t="shared" si="51"/>
        <v>114184</v>
      </c>
      <c r="O120" s="19">
        <f t="shared" si="57"/>
        <v>336956</v>
      </c>
      <c r="P120" s="113"/>
      <c r="Q120" s="113"/>
      <c r="R120" s="5">
        <v>2027</v>
      </c>
      <c r="S120" s="19">
        <f t="shared" si="52"/>
        <v>115</v>
      </c>
      <c r="T120" s="19">
        <f t="shared" si="58"/>
        <v>437</v>
      </c>
      <c r="U120" s="6">
        <f t="shared" si="45"/>
        <v>19090</v>
      </c>
      <c r="V120" s="19">
        <f t="shared" si="60"/>
        <v>31141</v>
      </c>
      <c r="W120" s="21">
        <f t="shared" si="53"/>
        <v>50231</v>
      </c>
      <c r="X120" s="6">
        <f t="shared" si="54"/>
        <v>69997</v>
      </c>
      <c r="Y120" s="19">
        <f t="shared" si="55"/>
        <v>114184</v>
      </c>
      <c r="Z120" s="19">
        <f t="shared" si="59"/>
        <v>184181</v>
      </c>
      <c r="AA120" s="113"/>
      <c r="AB120" s="5">
        <v>2027</v>
      </c>
      <c r="AC120" s="6">
        <f t="shared" si="56"/>
        <v>10914</v>
      </c>
      <c r="AD120" s="113"/>
      <c r="AE120" s="113"/>
      <c r="AF120" s="5">
        <v>2027</v>
      </c>
      <c r="AG120" s="6">
        <f t="shared" si="46"/>
        <v>251</v>
      </c>
      <c r="AH120" s="6">
        <f t="shared" si="47"/>
        <v>41666</v>
      </c>
      <c r="AI120" s="6">
        <f t="shared" si="48"/>
        <v>152775</v>
      </c>
      <c r="AJ120" s="151"/>
    </row>
    <row r="121" spans="2:36">
      <c r="B121" s="150"/>
      <c r="C121" s="5">
        <v>2028</v>
      </c>
      <c r="D121" s="6">
        <f t="shared" si="41"/>
        <v>9808.9859326187925</v>
      </c>
      <c r="E121" s="6">
        <f t="shared" si="42"/>
        <v>63225.871616960954</v>
      </c>
      <c r="F121" s="113"/>
      <c r="G121" s="5">
        <v>2028</v>
      </c>
      <c r="H121" s="19">
        <f t="shared" si="49"/>
        <v>353</v>
      </c>
      <c r="I121" s="76">
        <f t="shared" si="49"/>
        <v>434</v>
      </c>
      <c r="J121" s="19">
        <f t="shared" si="43"/>
        <v>58598</v>
      </c>
      <c r="K121" s="20">
        <f t="shared" si="44"/>
        <v>30927</v>
      </c>
      <c r="L121" s="19">
        <f t="shared" si="50"/>
        <v>89525</v>
      </c>
      <c r="M121" s="19">
        <f t="shared" si="51"/>
        <v>214859</v>
      </c>
      <c r="N121" s="19">
        <f t="shared" si="51"/>
        <v>113399</v>
      </c>
      <c r="O121" s="19">
        <f t="shared" si="57"/>
        <v>328258</v>
      </c>
      <c r="P121" s="113"/>
      <c r="Q121" s="113"/>
      <c r="R121" s="5">
        <v>2028</v>
      </c>
      <c r="S121" s="19">
        <f t="shared" si="52"/>
        <v>78</v>
      </c>
      <c r="T121" s="19">
        <f t="shared" si="58"/>
        <v>434</v>
      </c>
      <c r="U121" s="6">
        <f t="shared" si="45"/>
        <v>12948</v>
      </c>
      <c r="V121" s="19">
        <f t="shared" si="60"/>
        <v>30927</v>
      </c>
      <c r="W121" s="21">
        <f t="shared" si="53"/>
        <v>43875</v>
      </c>
      <c r="X121" s="6">
        <f t="shared" si="54"/>
        <v>47476</v>
      </c>
      <c r="Y121" s="19">
        <f t="shared" si="55"/>
        <v>113399</v>
      </c>
      <c r="Z121" s="19">
        <f t="shared" si="59"/>
        <v>160875</v>
      </c>
      <c r="AA121" s="113"/>
      <c r="AB121" s="5">
        <v>2028</v>
      </c>
      <c r="AC121" s="6">
        <f t="shared" si="56"/>
        <v>10836</v>
      </c>
      <c r="AD121" s="113"/>
      <c r="AE121" s="113"/>
      <c r="AF121" s="5">
        <v>2028</v>
      </c>
      <c r="AG121" s="6">
        <f t="shared" si="46"/>
        <v>275</v>
      </c>
      <c r="AH121" s="6">
        <f t="shared" si="47"/>
        <v>45650</v>
      </c>
      <c r="AI121" s="6">
        <f t="shared" si="48"/>
        <v>167383</v>
      </c>
      <c r="AJ121" s="151"/>
    </row>
    <row r="122" spans="2:36">
      <c r="B122" s="150"/>
      <c r="C122" s="5">
        <v>2029</v>
      </c>
      <c r="D122" s="6">
        <f t="shared" si="41"/>
        <v>9468.2528570170762</v>
      </c>
      <c r="E122" s="6">
        <f t="shared" si="42"/>
        <v>62794.778917761498</v>
      </c>
      <c r="F122" s="113"/>
      <c r="G122" s="5">
        <v>2029</v>
      </c>
      <c r="H122" s="19">
        <f t="shared" si="49"/>
        <v>341</v>
      </c>
      <c r="I122" s="76">
        <f t="shared" si="49"/>
        <v>431</v>
      </c>
      <c r="J122" s="19">
        <f t="shared" si="43"/>
        <v>56606</v>
      </c>
      <c r="K122" s="20">
        <f t="shared" si="44"/>
        <v>30713</v>
      </c>
      <c r="L122" s="19">
        <f t="shared" si="50"/>
        <v>87319</v>
      </c>
      <c r="M122" s="19">
        <f t="shared" si="51"/>
        <v>207555</v>
      </c>
      <c r="N122" s="19">
        <f t="shared" si="51"/>
        <v>112614</v>
      </c>
      <c r="O122" s="19">
        <f t="shared" si="57"/>
        <v>320169</v>
      </c>
      <c r="P122" s="113"/>
      <c r="Q122" s="113"/>
      <c r="R122" s="5">
        <v>2029</v>
      </c>
      <c r="S122" s="19">
        <f t="shared" si="52"/>
        <v>61</v>
      </c>
      <c r="T122" s="19">
        <f t="shared" si="58"/>
        <v>431</v>
      </c>
      <c r="U122" s="6">
        <f t="shared" si="45"/>
        <v>10126</v>
      </c>
      <c r="V122" s="19">
        <f t="shared" si="60"/>
        <v>30713</v>
      </c>
      <c r="W122" s="21">
        <f t="shared" si="53"/>
        <v>40839</v>
      </c>
      <c r="X122" s="6">
        <f t="shared" si="54"/>
        <v>37129</v>
      </c>
      <c r="Y122" s="19">
        <f t="shared" si="55"/>
        <v>112614</v>
      </c>
      <c r="Z122" s="19">
        <f t="shared" si="59"/>
        <v>149743</v>
      </c>
      <c r="AA122" s="113"/>
      <c r="AB122" s="5">
        <v>2029</v>
      </c>
      <c r="AC122" s="6">
        <f t="shared" si="56"/>
        <v>10775</v>
      </c>
      <c r="AD122" s="113"/>
      <c r="AE122" s="113"/>
      <c r="AF122" s="5">
        <v>2029</v>
      </c>
      <c r="AG122" s="6">
        <f t="shared" si="46"/>
        <v>280</v>
      </c>
      <c r="AH122" s="6">
        <f t="shared" si="47"/>
        <v>46480</v>
      </c>
      <c r="AI122" s="6">
        <f t="shared" si="48"/>
        <v>170426</v>
      </c>
      <c r="AJ122" s="151"/>
    </row>
    <row r="123" spans="2:36">
      <c r="B123" s="150"/>
      <c r="C123" s="5">
        <v>2030</v>
      </c>
      <c r="D123" s="6">
        <f t="shared" si="41"/>
        <v>9139.3557682958108</v>
      </c>
      <c r="E123" s="6">
        <f t="shared" si="42"/>
        <v>62366.625536131738</v>
      </c>
      <c r="F123" s="113"/>
      <c r="G123" s="5">
        <v>2030</v>
      </c>
      <c r="H123" s="19">
        <f t="shared" si="49"/>
        <v>329</v>
      </c>
      <c r="I123" s="76">
        <f t="shared" si="49"/>
        <v>428</v>
      </c>
      <c r="J123" s="19">
        <f t="shared" si="43"/>
        <v>54614</v>
      </c>
      <c r="K123" s="20">
        <f t="shared" si="44"/>
        <v>30499</v>
      </c>
      <c r="L123" s="19">
        <f t="shared" si="50"/>
        <v>85113</v>
      </c>
      <c r="M123" s="19">
        <f t="shared" si="51"/>
        <v>200251</v>
      </c>
      <c r="N123" s="19">
        <f t="shared" si="51"/>
        <v>111830</v>
      </c>
      <c r="O123" s="19">
        <f t="shared" si="57"/>
        <v>312081</v>
      </c>
      <c r="P123" s="113"/>
      <c r="Q123" s="113"/>
      <c r="R123" s="5">
        <v>2030</v>
      </c>
      <c r="S123" s="19">
        <f t="shared" si="52"/>
        <v>58</v>
      </c>
      <c r="T123" s="19">
        <f t="shared" si="58"/>
        <v>428</v>
      </c>
      <c r="U123" s="6">
        <f t="shared" si="45"/>
        <v>9628</v>
      </c>
      <c r="V123" s="19">
        <f t="shared" si="60"/>
        <v>30499</v>
      </c>
      <c r="W123" s="21">
        <f t="shared" si="53"/>
        <v>40127</v>
      </c>
      <c r="X123" s="6">
        <f t="shared" si="54"/>
        <v>35303</v>
      </c>
      <c r="Y123" s="19">
        <f t="shared" si="55"/>
        <v>111830</v>
      </c>
      <c r="Z123" s="19">
        <f t="shared" si="59"/>
        <v>147133</v>
      </c>
      <c r="AA123" s="113"/>
      <c r="AB123" s="5">
        <v>2030</v>
      </c>
      <c r="AC123" s="6">
        <f t="shared" si="56"/>
        <v>10717</v>
      </c>
      <c r="AD123" s="113"/>
      <c r="AE123" s="113"/>
      <c r="AF123" s="5">
        <v>2030</v>
      </c>
      <c r="AG123" s="6">
        <f t="shared" si="46"/>
        <v>271</v>
      </c>
      <c r="AH123" s="6">
        <f t="shared" si="47"/>
        <v>44986</v>
      </c>
      <c r="AI123" s="6">
        <f t="shared" si="48"/>
        <v>164948</v>
      </c>
      <c r="AJ123" s="151"/>
    </row>
    <row r="124" spans="2:36">
      <c r="B124" s="150"/>
      <c r="C124" s="5">
        <v>2031</v>
      </c>
      <c r="D124" s="6">
        <f t="shared" si="41"/>
        <v>8821.8835217923115</v>
      </c>
      <c r="E124" s="6">
        <f t="shared" si="42"/>
        <v>61941.391430934833</v>
      </c>
      <c r="F124" s="113"/>
      <c r="G124" s="5">
        <v>2031</v>
      </c>
      <c r="H124" s="19">
        <f t="shared" si="49"/>
        <v>317</v>
      </c>
      <c r="I124" s="76">
        <f t="shared" si="49"/>
        <v>425</v>
      </c>
      <c r="J124" s="19">
        <f t="shared" si="43"/>
        <v>52622</v>
      </c>
      <c r="K124" s="20">
        <f t="shared" si="44"/>
        <v>30286</v>
      </c>
      <c r="L124" s="19">
        <f t="shared" si="50"/>
        <v>82908</v>
      </c>
      <c r="M124" s="19">
        <f>ROUND(J124*(44/12),0)</f>
        <v>192947</v>
      </c>
      <c r="N124" s="19">
        <f t="shared" si="51"/>
        <v>111049</v>
      </c>
      <c r="O124" s="19">
        <f t="shared" si="57"/>
        <v>303996</v>
      </c>
      <c r="P124" s="113"/>
      <c r="Q124" s="113"/>
      <c r="R124" s="5">
        <v>2031</v>
      </c>
      <c r="S124" s="19">
        <f t="shared" si="52"/>
        <v>56</v>
      </c>
      <c r="T124" s="19">
        <f t="shared" si="58"/>
        <v>425</v>
      </c>
      <c r="U124" s="6">
        <f t="shared" si="45"/>
        <v>9296</v>
      </c>
      <c r="V124" s="19">
        <f t="shared" si="60"/>
        <v>30286</v>
      </c>
      <c r="W124" s="21">
        <f t="shared" si="53"/>
        <v>39582</v>
      </c>
      <c r="X124" s="6">
        <f t="shared" si="54"/>
        <v>34085</v>
      </c>
      <c r="Y124" s="19">
        <f t="shared" si="55"/>
        <v>111049</v>
      </c>
      <c r="Z124" s="19">
        <f t="shared" si="59"/>
        <v>145134</v>
      </c>
      <c r="AA124" s="113"/>
      <c r="AB124" s="5">
        <v>2031</v>
      </c>
      <c r="AC124" s="6">
        <f t="shared" si="56"/>
        <v>10661</v>
      </c>
      <c r="AD124" s="113"/>
      <c r="AE124" s="113"/>
      <c r="AF124" s="5">
        <v>2031</v>
      </c>
      <c r="AG124" s="6">
        <f t="shared" si="46"/>
        <v>261</v>
      </c>
      <c r="AH124" s="6">
        <f t="shared" si="47"/>
        <v>43326</v>
      </c>
      <c r="AI124" s="6">
        <f t="shared" si="48"/>
        <v>158862</v>
      </c>
      <c r="AJ124" s="151"/>
    </row>
    <row r="125" spans="2:36">
      <c r="B125" s="150"/>
      <c r="C125" s="5">
        <v>2032</v>
      </c>
      <c r="D125" s="6">
        <f t="shared" si="41"/>
        <v>8515.4392547060943</v>
      </c>
      <c r="E125" s="6">
        <f t="shared" si="42"/>
        <v>61519.056697680346</v>
      </c>
      <c r="F125" s="113"/>
      <c r="G125" s="5">
        <v>2032</v>
      </c>
      <c r="H125" s="19">
        <f t="shared" si="49"/>
        <v>306</v>
      </c>
      <c r="I125" s="76">
        <f t="shared" si="49"/>
        <v>422</v>
      </c>
      <c r="J125" s="19">
        <f t="shared" si="43"/>
        <v>50796</v>
      </c>
      <c r="K125" s="20">
        <f t="shared" si="44"/>
        <v>30072</v>
      </c>
      <c r="L125" s="19">
        <f t="shared" si="50"/>
        <v>80868</v>
      </c>
      <c r="M125" s="19">
        <f t="shared" si="51"/>
        <v>186252</v>
      </c>
      <c r="N125" s="19">
        <f t="shared" si="51"/>
        <v>110264</v>
      </c>
      <c r="O125" s="19">
        <f t="shared" si="57"/>
        <v>296516</v>
      </c>
      <c r="P125" s="113"/>
      <c r="Q125" s="113"/>
      <c r="R125" s="5">
        <v>2032</v>
      </c>
      <c r="S125" s="19">
        <f t="shared" si="52"/>
        <v>54</v>
      </c>
      <c r="T125" s="19">
        <f t="shared" si="58"/>
        <v>422</v>
      </c>
      <c r="U125" s="6">
        <f t="shared" si="45"/>
        <v>8964</v>
      </c>
      <c r="V125" s="19">
        <f t="shared" si="60"/>
        <v>30072</v>
      </c>
      <c r="W125" s="21">
        <f t="shared" si="53"/>
        <v>39036</v>
      </c>
      <c r="X125" s="6">
        <f t="shared" si="54"/>
        <v>32868</v>
      </c>
      <c r="Y125" s="19">
        <f t="shared" si="55"/>
        <v>110264</v>
      </c>
      <c r="Z125" s="19">
        <f t="shared" si="59"/>
        <v>143132</v>
      </c>
      <c r="AA125" s="113"/>
      <c r="AB125" s="5">
        <v>2032</v>
      </c>
      <c r="AC125" s="6">
        <f t="shared" si="56"/>
        <v>10607</v>
      </c>
      <c r="AD125" s="113"/>
      <c r="AE125" s="113"/>
      <c r="AF125" s="5">
        <v>2032</v>
      </c>
      <c r="AG125" s="6">
        <f t="shared" si="46"/>
        <v>252</v>
      </c>
      <c r="AH125" s="6">
        <f t="shared" si="47"/>
        <v>41832</v>
      </c>
      <c r="AI125" s="6">
        <f t="shared" si="48"/>
        <v>153384</v>
      </c>
      <c r="AJ125" s="151"/>
    </row>
    <row r="126" spans="2:36">
      <c r="B126" s="150"/>
      <c r="C126" s="5">
        <v>2033</v>
      </c>
      <c r="D126" s="6">
        <f t="shared" si="41"/>
        <v>8219.6398899922588</v>
      </c>
      <c r="E126" s="6">
        <f t="shared" si="42"/>
        <v>61099.601567592537</v>
      </c>
      <c r="F126" s="113"/>
      <c r="G126" s="5">
        <v>2033</v>
      </c>
      <c r="H126" s="19">
        <f t="shared" si="49"/>
        <v>296</v>
      </c>
      <c r="I126" s="76">
        <f t="shared" si="49"/>
        <v>419</v>
      </c>
      <c r="J126" s="19">
        <f t="shared" si="43"/>
        <v>49136</v>
      </c>
      <c r="K126" s="20">
        <f t="shared" si="44"/>
        <v>29858</v>
      </c>
      <c r="L126" s="19">
        <f t="shared" si="50"/>
        <v>78994</v>
      </c>
      <c r="M126" s="19">
        <f t="shared" si="51"/>
        <v>180165</v>
      </c>
      <c r="N126" s="19">
        <f t="shared" si="51"/>
        <v>109479</v>
      </c>
      <c r="O126" s="19">
        <f t="shared" si="57"/>
        <v>289644</v>
      </c>
      <c r="P126" s="113"/>
      <c r="Q126" s="113"/>
      <c r="R126" s="5">
        <v>2033</v>
      </c>
      <c r="S126" s="19">
        <f t="shared" si="52"/>
        <v>53</v>
      </c>
      <c r="T126" s="19">
        <f t="shared" si="58"/>
        <v>419</v>
      </c>
      <c r="U126" s="6">
        <f t="shared" si="45"/>
        <v>8798</v>
      </c>
      <c r="V126" s="19">
        <f t="shared" si="60"/>
        <v>29858</v>
      </c>
      <c r="W126" s="21">
        <f t="shared" si="53"/>
        <v>38656</v>
      </c>
      <c r="X126" s="6">
        <f t="shared" si="54"/>
        <v>32259</v>
      </c>
      <c r="Y126" s="19">
        <f t="shared" si="55"/>
        <v>109479</v>
      </c>
      <c r="Z126" s="19">
        <f t="shared" si="59"/>
        <v>141738</v>
      </c>
      <c r="AA126" s="113"/>
      <c r="AB126" s="5">
        <v>2033</v>
      </c>
      <c r="AC126" s="6">
        <f t="shared" si="56"/>
        <v>10554</v>
      </c>
      <c r="AD126" s="113"/>
      <c r="AE126" s="113"/>
      <c r="AF126" s="5">
        <v>2033</v>
      </c>
      <c r="AG126" s="6">
        <f t="shared" si="46"/>
        <v>243</v>
      </c>
      <c r="AH126" s="6">
        <f t="shared" si="47"/>
        <v>40338</v>
      </c>
      <c r="AI126" s="6">
        <f t="shared" si="48"/>
        <v>147906</v>
      </c>
      <c r="AJ126" s="151"/>
    </row>
    <row r="127" spans="2:36">
      <c r="B127" s="150"/>
      <c r="C127" s="5">
        <v>2034</v>
      </c>
      <c r="D127" s="6">
        <f t="shared" si="41"/>
        <v>7934.1156574880451</v>
      </c>
      <c r="E127" s="6">
        <f t="shared" si="42"/>
        <v>60683.006406685039</v>
      </c>
      <c r="F127" s="113"/>
      <c r="G127" s="5">
        <v>2034</v>
      </c>
      <c r="H127" s="19">
        <f t="shared" si="49"/>
        <v>286</v>
      </c>
      <c r="I127" s="76">
        <f t="shared" si="49"/>
        <v>417</v>
      </c>
      <c r="J127" s="19">
        <f t="shared" si="43"/>
        <v>47476</v>
      </c>
      <c r="K127" s="20">
        <f t="shared" si="44"/>
        <v>29715</v>
      </c>
      <c r="L127" s="19">
        <f t="shared" si="50"/>
        <v>77191</v>
      </c>
      <c r="M127" s="19">
        <f t="shared" si="51"/>
        <v>174079</v>
      </c>
      <c r="N127" s="19">
        <f t="shared" si="51"/>
        <v>108955</v>
      </c>
      <c r="O127" s="19">
        <f t="shared" si="57"/>
        <v>283034</v>
      </c>
      <c r="P127" s="113"/>
      <c r="Q127" s="113"/>
      <c r="R127" s="5">
        <v>2034</v>
      </c>
      <c r="S127" s="19">
        <f t="shared" si="52"/>
        <v>51</v>
      </c>
      <c r="T127" s="19">
        <f t="shared" si="58"/>
        <v>417</v>
      </c>
      <c r="U127" s="6">
        <f t="shared" si="45"/>
        <v>8466</v>
      </c>
      <c r="V127" s="19">
        <f t="shared" si="60"/>
        <v>29715</v>
      </c>
      <c r="W127" s="21">
        <f t="shared" si="53"/>
        <v>38181</v>
      </c>
      <c r="X127" s="6">
        <f t="shared" si="54"/>
        <v>31042</v>
      </c>
      <c r="Y127" s="19">
        <f t="shared" si="55"/>
        <v>108955</v>
      </c>
      <c r="Z127" s="19">
        <f t="shared" si="59"/>
        <v>139997</v>
      </c>
      <c r="AA127" s="113"/>
      <c r="AB127" s="5">
        <v>2034</v>
      </c>
      <c r="AC127" s="6">
        <f t="shared" si="56"/>
        <v>10503</v>
      </c>
      <c r="AD127" s="113"/>
      <c r="AE127" s="113"/>
      <c r="AF127" s="5">
        <v>2034</v>
      </c>
      <c r="AG127" s="6">
        <f t="shared" si="46"/>
        <v>235</v>
      </c>
      <c r="AH127" s="6">
        <f t="shared" si="47"/>
        <v>39010</v>
      </c>
      <c r="AI127" s="6">
        <f t="shared" si="48"/>
        <v>143037</v>
      </c>
      <c r="AJ127" s="151"/>
    </row>
    <row r="128" spans="2:36">
      <c r="B128" s="150"/>
      <c r="C128" s="5">
        <v>2035</v>
      </c>
      <c r="D128" s="6">
        <f t="shared" si="41"/>
        <v>7658.50963167393</v>
      </c>
      <c r="E128" s="6">
        <f t="shared" si="42"/>
        <v>60269.251714841797</v>
      </c>
      <c r="F128" s="113"/>
      <c r="G128" s="5">
        <v>2035</v>
      </c>
      <c r="H128" s="19">
        <f t="shared" si="49"/>
        <v>276</v>
      </c>
      <c r="I128" s="76">
        <f t="shared" si="49"/>
        <v>414</v>
      </c>
      <c r="J128" s="19">
        <f t="shared" si="43"/>
        <v>45816</v>
      </c>
      <c r="K128" s="20">
        <f t="shared" si="44"/>
        <v>29502</v>
      </c>
      <c r="L128" s="19">
        <f t="shared" si="50"/>
        <v>75318</v>
      </c>
      <c r="M128" s="19">
        <f t="shared" si="51"/>
        <v>167992</v>
      </c>
      <c r="N128" s="19">
        <f t="shared" si="51"/>
        <v>108174</v>
      </c>
      <c r="O128" s="19">
        <f t="shared" si="57"/>
        <v>276166</v>
      </c>
      <c r="P128" s="113"/>
      <c r="Q128" s="113"/>
      <c r="R128" s="5">
        <v>2035</v>
      </c>
      <c r="S128" s="19">
        <f t="shared" si="52"/>
        <v>49</v>
      </c>
      <c r="T128" s="19">
        <f t="shared" si="58"/>
        <v>414</v>
      </c>
      <c r="U128" s="6">
        <f t="shared" si="45"/>
        <v>8134</v>
      </c>
      <c r="V128" s="19">
        <f t="shared" si="60"/>
        <v>29502</v>
      </c>
      <c r="W128" s="21">
        <f t="shared" si="53"/>
        <v>37636</v>
      </c>
      <c r="X128" s="6">
        <f t="shared" si="54"/>
        <v>29825</v>
      </c>
      <c r="Y128" s="19">
        <f t="shared" si="55"/>
        <v>108174</v>
      </c>
      <c r="Z128" s="19">
        <f t="shared" si="59"/>
        <v>137999</v>
      </c>
      <c r="AA128" s="113"/>
      <c r="AB128" s="5">
        <v>2035</v>
      </c>
      <c r="AC128" s="6">
        <f t="shared" si="56"/>
        <v>10454</v>
      </c>
      <c r="AD128" s="113"/>
      <c r="AE128" s="113"/>
      <c r="AF128" s="5">
        <v>2035</v>
      </c>
      <c r="AG128" s="6">
        <f t="shared" si="46"/>
        <v>227</v>
      </c>
      <c r="AH128" s="6">
        <f t="shared" si="47"/>
        <v>37682</v>
      </c>
      <c r="AI128" s="6">
        <f t="shared" si="48"/>
        <v>138167</v>
      </c>
      <c r="AJ128" s="151"/>
    </row>
    <row r="129" spans="2:36">
      <c r="B129" s="150"/>
      <c r="C129" s="5">
        <v>2036</v>
      </c>
      <c r="D129" s="6">
        <f t="shared" si="41"/>
        <v>7392.4772854914399</v>
      </c>
      <c r="E129" s="6">
        <f t="shared" si="42"/>
        <v>59858.318124904341</v>
      </c>
      <c r="F129" s="113"/>
      <c r="G129" s="5">
        <v>2036</v>
      </c>
      <c r="H129" s="19">
        <f t="shared" si="49"/>
        <v>266</v>
      </c>
      <c r="I129" s="76">
        <f t="shared" si="49"/>
        <v>411</v>
      </c>
      <c r="J129" s="19">
        <f t="shared" si="43"/>
        <v>44156</v>
      </c>
      <c r="K129" s="20">
        <f t="shared" si="44"/>
        <v>29288</v>
      </c>
      <c r="L129" s="19">
        <f t="shared" si="50"/>
        <v>73444</v>
      </c>
      <c r="M129" s="19">
        <f t="shared" si="51"/>
        <v>161905</v>
      </c>
      <c r="N129" s="19">
        <f t="shared" si="51"/>
        <v>107389</v>
      </c>
      <c r="O129" s="19">
        <f t="shared" si="57"/>
        <v>269294</v>
      </c>
      <c r="P129" s="113"/>
      <c r="Q129" s="113"/>
      <c r="R129" s="5">
        <v>2036</v>
      </c>
      <c r="S129" s="19">
        <f t="shared" si="52"/>
        <v>47</v>
      </c>
      <c r="T129" s="19">
        <f t="shared" si="58"/>
        <v>411</v>
      </c>
      <c r="U129" s="6">
        <f t="shared" si="45"/>
        <v>7802</v>
      </c>
      <c r="V129" s="19">
        <f t="shared" si="60"/>
        <v>29288</v>
      </c>
      <c r="W129" s="21">
        <f t="shared" si="53"/>
        <v>37090</v>
      </c>
      <c r="X129" s="6">
        <f t="shared" si="54"/>
        <v>28607</v>
      </c>
      <c r="Y129" s="19">
        <f t="shared" si="55"/>
        <v>107389</v>
      </c>
      <c r="Z129" s="19">
        <f t="shared" si="59"/>
        <v>135996</v>
      </c>
      <c r="AA129" s="113"/>
      <c r="AB129" s="5">
        <v>2036</v>
      </c>
      <c r="AC129" s="6">
        <f t="shared" si="56"/>
        <v>10407</v>
      </c>
      <c r="AD129" s="113"/>
      <c r="AE129" s="113"/>
      <c r="AF129" s="5">
        <v>2036</v>
      </c>
      <c r="AG129" s="6">
        <f t="shared" si="46"/>
        <v>219</v>
      </c>
      <c r="AH129" s="6">
        <f t="shared" si="47"/>
        <v>36354</v>
      </c>
      <c r="AI129" s="6">
        <f t="shared" si="48"/>
        <v>133298</v>
      </c>
      <c r="AJ129" s="151"/>
    </row>
    <row r="130" spans="2:36">
      <c r="B130" s="150"/>
      <c r="C130" s="5">
        <v>2037</v>
      </c>
      <c r="D130" s="6">
        <f t="shared" si="41"/>
        <v>7135.6860596599199</v>
      </c>
      <c r="E130" s="6">
        <f t="shared" si="42"/>
        <v>59450.18640176519</v>
      </c>
      <c r="F130" s="113"/>
      <c r="G130" s="5">
        <v>2037</v>
      </c>
      <c r="H130" s="19">
        <f t="shared" si="49"/>
        <v>257</v>
      </c>
      <c r="I130" s="76">
        <f t="shared" si="49"/>
        <v>408</v>
      </c>
      <c r="J130" s="19">
        <f t="shared" si="43"/>
        <v>42662</v>
      </c>
      <c r="K130" s="20">
        <f t="shared" si="44"/>
        <v>29074</v>
      </c>
      <c r="L130" s="19">
        <f t="shared" si="50"/>
        <v>71736</v>
      </c>
      <c r="M130" s="19">
        <f t="shared" ref="M130:N133" si="61">ROUND(J130*(44/12),0)</f>
        <v>156427</v>
      </c>
      <c r="N130" s="19">
        <f t="shared" si="61"/>
        <v>106605</v>
      </c>
      <c r="O130" s="19">
        <f t="shared" si="57"/>
        <v>263032</v>
      </c>
      <c r="P130" s="113"/>
      <c r="Q130" s="113"/>
      <c r="R130" s="5">
        <v>2037</v>
      </c>
      <c r="S130" s="19">
        <f t="shared" si="52"/>
        <v>46</v>
      </c>
      <c r="T130" s="19">
        <f t="shared" si="58"/>
        <v>408</v>
      </c>
      <c r="U130" s="6">
        <f t="shared" si="45"/>
        <v>7636</v>
      </c>
      <c r="V130" s="19">
        <f t="shared" si="60"/>
        <v>29074</v>
      </c>
      <c r="W130" s="21">
        <f t="shared" si="53"/>
        <v>36710</v>
      </c>
      <c r="X130" s="6">
        <f t="shared" si="54"/>
        <v>27999</v>
      </c>
      <c r="Y130" s="19">
        <f t="shared" si="55"/>
        <v>106605</v>
      </c>
      <c r="Z130" s="19">
        <f t="shared" si="59"/>
        <v>134604</v>
      </c>
      <c r="AA130" s="113"/>
      <c r="AB130" s="5">
        <v>2037</v>
      </c>
      <c r="AC130" s="6">
        <f t="shared" si="56"/>
        <v>10361</v>
      </c>
      <c r="AD130" s="113"/>
      <c r="AE130" s="113"/>
      <c r="AF130" s="5">
        <v>2037</v>
      </c>
      <c r="AG130" s="6">
        <f t="shared" si="46"/>
        <v>211</v>
      </c>
      <c r="AH130" s="6">
        <f t="shared" si="47"/>
        <v>35026</v>
      </c>
      <c r="AI130" s="6">
        <f t="shared" si="48"/>
        <v>128428</v>
      </c>
      <c r="AJ130" s="151"/>
    </row>
    <row r="131" spans="2:36">
      <c r="B131" s="150"/>
      <c r="C131" s="5">
        <v>2038</v>
      </c>
      <c r="D131" s="6">
        <f t="shared" si="41"/>
        <v>6887.8149469538703</v>
      </c>
      <c r="E131" s="6">
        <f t="shared" si="42"/>
        <v>59044.837441467542</v>
      </c>
      <c r="F131" s="113"/>
      <c r="G131" s="5">
        <v>2038</v>
      </c>
      <c r="H131" s="19">
        <f t="shared" si="49"/>
        <v>248</v>
      </c>
      <c r="I131" s="76">
        <f t="shared" si="49"/>
        <v>405</v>
      </c>
      <c r="J131" s="19">
        <f t="shared" si="43"/>
        <v>41168</v>
      </c>
      <c r="K131" s="20">
        <f t="shared" si="44"/>
        <v>28860</v>
      </c>
      <c r="L131" s="19">
        <f t="shared" si="50"/>
        <v>70028</v>
      </c>
      <c r="M131" s="19">
        <f t="shared" si="61"/>
        <v>150949</v>
      </c>
      <c r="N131" s="19">
        <f t="shared" si="61"/>
        <v>105820</v>
      </c>
      <c r="O131" s="19">
        <f t="shared" si="57"/>
        <v>256769</v>
      </c>
      <c r="P131" s="113"/>
      <c r="Q131" s="113"/>
      <c r="R131" s="5">
        <v>2038</v>
      </c>
      <c r="S131" s="19">
        <f t="shared" si="52"/>
        <v>44</v>
      </c>
      <c r="T131" s="19">
        <f t="shared" si="58"/>
        <v>405</v>
      </c>
      <c r="U131" s="6">
        <f t="shared" si="45"/>
        <v>7304</v>
      </c>
      <c r="V131" s="19">
        <f t="shared" si="60"/>
        <v>28860</v>
      </c>
      <c r="W131" s="21">
        <f t="shared" si="53"/>
        <v>36164</v>
      </c>
      <c r="X131" s="6">
        <f t="shared" si="54"/>
        <v>26781</v>
      </c>
      <c r="Y131" s="19">
        <f t="shared" si="55"/>
        <v>105820</v>
      </c>
      <c r="Z131" s="19">
        <f t="shared" si="59"/>
        <v>132601</v>
      </c>
      <c r="AA131" s="113"/>
      <c r="AB131" s="5">
        <v>2038</v>
      </c>
      <c r="AC131" s="6">
        <f t="shared" si="56"/>
        <v>10317</v>
      </c>
      <c r="AD131" s="113"/>
      <c r="AE131" s="113"/>
      <c r="AF131" s="5">
        <v>2038</v>
      </c>
      <c r="AG131" s="6">
        <f t="shared" si="46"/>
        <v>204</v>
      </c>
      <c r="AH131" s="6">
        <f t="shared" si="47"/>
        <v>33864</v>
      </c>
      <c r="AI131" s="6">
        <f t="shared" si="48"/>
        <v>124168</v>
      </c>
      <c r="AJ131" s="151"/>
    </row>
    <row r="132" spans="2:36">
      <c r="B132" s="150"/>
      <c r="C132" s="5">
        <v>2039</v>
      </c>
      <c r="D132" s="6">
        <f t="shared" si="41"/>
        <v>6648.5540909211732</v>
      </c>
      <c r="E132" s="6">
        <f t="shared" si="42"/>
        <v>58642.252270311008</v>
      </c>
      <c r="F132" s="113"/>
      <c r="G132" s="5">
        <v>2039</v>
      </c>
      <c r="H132" s="19">
        <f t="shared" si="49"/>
        <v>239</v>
      </c>
      <c r="I132" s="76">
        <f t="shared" si="49"/>
        <v>403</v>
      </c>
      <c r="J132" s="19">
        <f t="shared" si="43"/>
        <v>39674</v>
      </c>
      <c r="K132" s="20">
        <f t="shared" si="44"/>
        <v>28718</v>
      </c>
      <c r="L132" s="19">
        <f t="shared" si="50"/>
        <v>68392</v>
      </c>
      <c r="M132" s="19">
        <f t="shared" si="61"/>
        <v>145471</v>
      </c>
      <c r="N132" s="19">
        <f t="shared" si="61"/>
        <v>105299</v>
      </c>
      <c r="O132" s="19">
        <f t="shared" si="57"/>
        <v>250770</v>
      </c>
      <c r="P132" s="113"/>
      <c r="Q132" s="113"/>
      <c r="R132" s="5">
        <v>2039</v>
      </c>
      <c r="S132" s="19">
        <f t="shared" si="52"/>
        <v>42</v>
      </c>
      <c r="T132" s="19">
        <f t="shared" si="58"/>
        <v>403</v>
      </c>
      <c r="U132" s="6">
        <f t="shared" si="45"/>
        <v>6972</v>
      </c>
      <c r="V132" s="19">
        <f t="shared" si="60"/>
        <v>28718</v>
      </c>
      <c r="W132" s="21">
        <f t="shared" si="53"/>
        <v>35690</v>
      </c>
      <c r="X132" s="6">
        <f t="shared" si="54"/>
        <v>25564</v>
      </c>
      <c r="Y132" s="19">
        <f t="shared" si="55"/>
        <v>105299</v>
      </c>
      <c r="Z132" s="19">
        <f t="shared" si="59"/>
        <v>130863</v>
      </c>
      <c r="AA132" s="113"/>
      <c r="AB132" s="5">
        <v>2039</v>
      </c>
      <c r="AC132" s="6">
        <f t="shared" si="56"/>
        <v>10275</v>
      </c>
      <c r="AD132" s="113"/>
      <c r="AE132" s="113"/>
      <c r="AF132" s="5">
        <v>2039</v>
      </c>
      <c r="AG132" s="6">
        <f t="shared" si="46"/>
        <v>197</v>
      </c>
      <c r="AH132" s="6">
        <f t="shared" si="47"/>
        <v>32702</v>
      </c>
      <c r="AI132" s="6">
        <f t="shared" si="48"/>
        <v>119907</v>
      </c>
      <c r="AJ132" s="151"/>
    </row>
    <row r="133" spans="2:36">
      <c r="B133" s="150"/>
      <c r="C133" s="5">
        <v>2040</v>
      </c>
      <c r="D133" s="6">
        <f>(D132*(1+$K$94))</f>
        <v>6417.6043985405731</v>
      </c>
      <c r="E133" s="6">
        <f t="shared" si="42"/>
        <v>58242.412043963501</v>
      </c>
      <c r="F133" s="113"/>
      <c r="G133" s="5">
        <v>2040</v>
      </c>
      <c r="H133" s="19">
        <f>ROUND(D132-D133,0)</f>
        <v>231</v>
      </c>
      <c r="I133" s="76">
        <f t="shared" ref="I133" si="62">ROUND(E132-E133,0)</f>
        <v>400</v>
      </c>
      <c r="J133" s="19">
        <f t="shared" si="43"/>
        <v>38346</v>
      </c>
      <c r="K133" s="20">
        <f t="shared" si="44"/>
        <v>28504</v>
      </c>
      <c r="L133" s="19">
        <f t="shared" si="50"/>
        <v>66850</v>
      </c>
      <c r="M133" s="19">
        <f t="shared" si="61"/>
        <v>140602</v>
      </c>
      <c r="N133" s="19">
        <f>ROUND(K133*(44/12),0)</f>
        <v>104515</v>
      </c>
      <c r="O133" s="19">
        <f t="shared" si="57"/>
        <v>245117</v>
      </c>
      <c r="P133" s="113"/>
      <c r="Q133" s="113"/>
      <c r="R133" s="5">
        <v>2040</v>
      </c>
      <c r="S133" s="19">
        <f t="shared" si="52"/>
        <v>41</v>
      </c>
      <c r="T133" s="19">
        <f>I133</f>
        <v>400</v>
      </c>
      <c r="U133" s="6">
        <f t="shared" si="45"/>
        <v>6806</v>
      </c>
      <c r="V133" s="19">
        <f t="shared" si="60"/>
        <v>28504</v>
      </c>
      <c r="W133" s="21">
        <f t="shared" si="53"/>
        <v>35310</v>
      </c>
      <c r="X133" s="6">
        <f t="shared" si="54"/>
        <v>24955</v>
      </c>
      <c r="Y133" s="19">
        <f t="shared" si="55"/>
        <v>104515</v>
      </c>
      <c r="Z133" s="19">
        <f t="shared" si="59"/>
        <v>129470</v>
      </c>
      <c r="AA133" s="113"/>
      <c r="AB133" s="5">
        <v>2040</v>
      </c>
      <c r="AC133" s="6">
        <f t="shared" si="56"/>
        <v>10234</v>
      </c>
      <c r="AD133" s="113"/>
      <c r="AE133" s="113"/>
      <c r="AF133" s="5">
        <v>2040</v>
      </c>
      <c r="AG133" s="6">
        <f t="shared" si="46"/>
        <v>190</v>
      </c>
      <c r="AH133" s="6">
        <f t="shared" si="47"/>
        <v>31540</v>
      </c>
      <c r="AI133" s="6">
        <f t="shared" si="48"/>
        <v>115647</v>
      </c>
      <c r="AJ133" s="151"/>
    </row>
    <row r="134" spans="2:36">
      <c r="B134" s="150"/>
      <c r="C134" s="113"/>
      <c r="D134" s="124"/>
      <c r="E134" s="113"/>
      <c r="F134" s="113"/>
      <c r="G134" s="113"/>
      <c r="H134" s="113"/>
      <c r="I134" s="113"/>
      <c r="J134" s="113"/>
      <c r="K134" s="113"/>
      <c r="L134" s="113"/>
      <c r="M134" s="113"/>
      <c r="N134" s="113"/>
      <c r="O134" s="113"/>
      <c r="P134" s="113"/>
      <c r="Q134" s="113"/>
      <c r="R134" s="113"/>
      <c r="S134" s="144"/>
      <c r="T134" s="113"/>
      <c r="U134" s="113"/>
      <c r="V134" s="113"/>
      <c r="W134" s="113"/>
      <c r="X134" s="113"/>
      <c r="Y134" s="113"/>
      <c r="Z134" s="113"/>
      <c r="AA134" s="113"/>
      <c r="AB134" s="124"/>
      <c r="AC134" s="113"/>
      <c r="AD134" s="145"/>
      <c r="AE134" s="113"/>
      <c r="AF134" s="146"/>
      <c r="AG134" s="113"/>
      <c r="AH134" s="148"/>
      <c r="AI134" s="113"/>
      <c r="AJ134" s="151"/>
    </row>
    <row r="135" spans="2:36">
      <c r="B135" s="150"/>
      <c r="C135" s="113"/>
      <c r="D135" s="124"/>
      <c r="E135" s="113"/>
      <c r="F135" s="113"/>
      <c r="G135" s="113"/>
      <c r="H135" s="113"/>
      <c r="I135" s="113"/>
      <c r="J135" s="113"/>
      <c r="K135" s="113"/>
      <c r="L135" s="113"/>
      <c r="M135" s="113"/>
      <c r="N135" s="113"/>
      <c r="O135" s="113"/>
      <c r="P135" s="113"/>
      <c r="Q135" s="113"/>
      <c r="R135" s="113"/>
      <c r="S135" s="144"/>
      <c r="T135" s="113"/>
      <c r="U135" s="113"/>
      <c r="V135" s="113"/>
      <c r="W135" s="113"/>
      <c r="X135" s="113"/>
      <c r="Y135" s="113"/>
      <c r="Z135" s="113"/>
      <c r="AA135" s="113"/>
      <c r="AB135" s="124"/>
      <c r="AC135" s="113"/>
      <c r="AD135" s="145"/>
      <c r="AE135" s="113"/>
      <c r="AF135" s="146"/>
      <c r="AG135" s="113"/>
      <c r="AH135" s="113"/>
      <c r="AI135" s="113"/>
      <c r="AJ135" s="151"/>
    </row>
    <row r="136" spans="2:36">
      <c r="B136" s="150"/>
      <c r="C136" s="113"/>
      <c r="D136" s="124"/>
      <c r="E136" s="113"/>
      <c r="F136" s="113"/>
      <c r="G136" s="113"/>
      <c r="H136" s="113"/>
      <c r="I136" s="113"/>
      <c r="J136" s="113"/>
      <c r="K136" s="113"/>
      <c r="L136" s="113"/>
      <c r="M136" s="113"/>
      <c r="N136" s="113"/>
      <c r="O136" s="113"/>
      <c r="P136" s="113"/>
      <c r="Q136" s="113"/>
      <c r="R136" s="113"/>
      <c r="S136" s="144"/>
      <c r="T136" s="113"/>
      <c r="U136" s="113"/>
      <c r="V136" s="113"/>
      <c r="W136" s="113"/>
      <c r="X136" s="113"/>
      <c r="Y136" s="113"/>
      <c r="Z136" s="113"/>
      <c r="AA136" s="113"/>
      <c r="AB136" s="124"/>
      <c r="AC136" s="113"/>
      <c r="AD136" s="145"/>
      <c r="AE136" s="113"/>
      <c r="AF136" s="146"/>
      <c r="AG136" s="113"/>
      <c r="AH136" s="113"/>
      <c r="AI136" s="113"/>
      <c r="AJ136" s="151"/>
    </row>
    <row r="137" spans="2:36">
      <c r="B137" s="150"/>
      <c r="C137" s="113"/>
      <c r="D137" s="124"/>
      <c r="E137" s="113"/>
      <c r="F137" s="113"/>
      <c r="G137" s="113"/>
      <c r="H137" s="113"/>
      <c r="I137" s="113"/>
      <c r="J137" s="113"/>
      <c r="K137" s="113"/>
      <c r="L137" s="113"/>
      <c r="M137" s="113"/>
      <c r="N137" s="113"/>
      <c r="O137" s="113"/>
      <c r="P137" s="113"/>
      <c r="Q137" s="113"/>
      <c r="R137" s="113"/>
      <c r="S137" s="144"/>
      <c r="T137" s="113"/>
      <c r="U137" s="113"/>
      <c r="V137" s="113"/>
      <c r="W137" s="113"/>
      <c r="X137" s="113"/>
      <c r="Y137" s="113"/>
      <c r="Z137" s="113"/>
      <c r="AA137" s="113"/>
      <c r="AB137" s="124"/>
      <c r="AC137" s="113"/>
      <c r="AD137" s="145"/>
      <c r="AE137" s="113"/>
      <c r="AF137" s="146"/>
      <c r="AG137" s="113"/>
      <c r="AH137" s="113"/>
      <c r="AI137" s="113"/>
      <c r="AJ137" s="151"/>
    </row>
    <row r="138" spans="2:36">
      <c r="B138" s="152"/>
      <c r="C138" s="8"/>
      <c r="D138" s="153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154"/>
      <c r="P138" s="8"/>
      <c r="Q138" s="8"/>
      <c r="R138" s="8"/>
      <c r="S138" s="155"/>
      <c r="T138" s="8"/>
      <c r="U138" s="8"/>
      <c r="V138" s="8"/>
      <c r="W138" s="8"/>
      <c r="X138" s="8"/>
      <c r="Y138" s="8"/>
      <c r="Z138" s="154"/>
      <c r="AA138" s="8"/>
      <c r="AB138" s="8"/>
      <c r="AC138" s="8"/>
      <c r="AD138" s="8"/>
      <c r="AE138" s="8"/>
      <c r="AF138" s="8"/>
      <c r="AG138" s="8"/>
      <c r="AH138" s="8"/>
      <c r="AI138" s="8"/>
      <c r="AJ138" s="156"/>
    </row>
    <row r="139" spans="2:36">
      <c r="B139" s="113"/>
      <c r="AG139" s="113"/>
      <c r="AH139" s="113"/>
    </row>
    <row r="140" spans="2:36">
      <c r="B140" s="113"/>
      <c r="AG140" s="113"/>
      <c r="AH140" s="113"/>
    </row>
    <row r="141" spans="2:36">
      <c r="B141" s="147"/>
      <c r="C141" s="148"/>
      <c r="D141" s="148"/>
      <c r="E141" s="148"/>
      <c r="F141" s="148"/>
      <c r="G141" s="148"/>
      <c r="H141" s="148"/>
      <c r="I141" s="148"/>
      <c r="J141" s="148"/>
      <c r="K141" s="148"/>
      <c r="L141" s="148"/>
      <c r="M141" s="148"/>
      <c r="N141" s="148"/>
      <c r="O141" s="148"/>
      <c r="P141" s="148"/>
      <c r="Q141" s="148"/>
      <c r="R141" s="148"/>
      <c r="S141" s="148"/>
      <c r="T141" s="148"/>
      <c r="U141" s="148"/>
      <c r="V141" s="148"/>
      <c r="W141" s="148"/>
      <c r="X141" s="148"/>
      <c r="Y141" s="148"/>
      <c r="Z141" s="148"/>
      <c r="AA141" s="148"/>
      <c r="AB141" s="148"/>
      <c r="AC141" s="148"/>
      <c r="AD141" s="148"/>
      <c r="AE141" s="148"/>
      <c r="AF141" s="148"/>
      <c r="AG141" s="148"/>
      <c r="AH141" s="148"/>
      <c r="AI141" s="148"/>
      <c r="AJ141" s="149"/>
    </row>
    <row r="142" spans="2:36" ht="18">
      <c r="B142" s="150"/>
      <c r="C142" s="139" t="s">
        <v>90</v>
      </c>
      <c r="D142" s="113"/>
      <c r="E142" s="113"/>
      <c r="F142" s="113"/>
      <c r="G142" s="113"/>
      <c r="H142" s="113"/>
      <c r="I142" s="113"/>
      <c r="J142" s="113"/>
      <c r="K142" s="113"/>
      <c r="L142" s="113"/>
      <c r="M142" s="113"/>
      <c r="N142" s="113"/>
      <c r="O142" s="113"/>
      <c r="P142" s="113"/>
      <c r="Q142" s="113"/>
      <c r="R142" s="113"/>
      <c r="S142" s="113"/>
      <c r="T142" s="113"/>
      <c r="U142" s="113"/>
      <c r="V142" s="113"/>
      <c r="W142" s="113"/>
      <c r="X142" s="113"/>
      <c r="Y142" s="113"/>
      <c r="Z142" s="113"/>
      <c r="AA142" s="113"/>
      <c r="AB142" s="113"/>
      <c r="AC142" s="113"/>
      <c r="AD142" s="113"/>
      <c r="AE142" s="113"/>
      <c r="AF142" s="113"/>
      <c r="AG142" s="113"/>
      <c r="AH142" s="113"/>
      <c r="AI142" s="113"/>
      <c r="AJ142" s="151"/>
    </row>
    <row r="143" spans="2:36">
      <c r="B143" s="150"/>
      <c r="C143" s="113"/>
      <c r="D143" s="113"/>
      <c r="E143" s="113"/>
      <c r="F143" s="113"/>
      <c r="G143" s="113"/>
      <c r="H143" s="113"/>
      <c r="I143" s="113"/>
      <c r="J143" s="113"/>
      <c r="K143" s="113"/>
      <c r="L143" s="113"/>
      <c r="M143" s="113"/>
      <c r="N143" s="113"/>
      <c r="O143" s="113"/>
      <c r="P143" s="113"/>
      <c r="Q143" s="113"/>
      <c r="R143" s="113"/>
      <c r="S143" s="113"/>
      <c r="T143" s="113"/>
      <c r="U143" s="113"/>
      <c r="V143" s="113"/>
      <c r="W143" s="113"/>
      <c r="X143" s="113"/>
      <c r="Y143" s="113"/>
      <c r="Z143" s="113"/>
      <c r="AA143" s="113"/>
      <c r="AB143" s="113"/>
      <c r="AC143" s="113"/>
      <c r="AD143" s="113"/>
      <c r="AE143" s="113"/>
      <c r="AF143" s="113"/>
      <c r="AG143" s="113"/>
      <c r="AH143" s="113"/>
      <c r="AI143" s="113"/>
      <c r="AJ143" s="151"/>
    </row>
    <row r="144" spans="2:36">
      <c r="B144" s="150"/>
      <c r="C144" s="113" t="s">
        <v>89</v>
      </c>
      <c r="D144" s="113"/>
      <c r="E144" s="113"/>
      <c r="F144" s="113"/>
      <c r="G144" s="113"/>
      <c r="H144" s="113"/>
      <c r="I144" s="113"/>
      <c r="J144" s="113"/>
      <c r="K144" s="113"/>
      <c r="L144" s="113"/>
      <c r="M144" s="113"/>
      <c r="N144" s="113"/>
      <c r="O144" s="113"/>
      <c r="P144" s="113"/>
      <c r="Q144" s="113"/>
      <c r="R144" s="113"/>
      <c r="S144" s="113"/>
      <c r="T144" s="113"/>
      <c r="U144" s="113"/>
      <c r="V144" s="113"/>
      <c r="W144" s="113"/>
      <c r="X144" s="113"/>
      <c r="Y144" s="113"/>
      <c r="Z144" s="113"/>
      <c r="AA144" s="113"/>
      <c r="AB144" s="113"/>
      <c r="AC144" s="113"/>
      <c r="AD144" s="113"/>
      <c r="AE144" s="113"/>
      <c r="AF144" s="113"/>
      <c r="AG144" s="113"/>
      <c r="AH144" s="113"/>
      <c r="AI144" s="113"/>
      <c r="AJ144" s="151"/>
    </row>
    <row r="145" spans="2:36">
      <c r="B145" s="150"/>
      <c r="C145" s="189" t="s">
        <v>12</v>
      </c>
      <c r="D145" s="190" t="s">
        <v>63</v>
      </c>
      <c r="E145" s="191"/>
      <c r="F145" s="140"/>
      <c r="G145" s="113"/>
      <c r="H145" s="113"/>
      <c r="I145" s="113">
        <v>2003</v>
      </c>
      <c r="J145" s="113">
        <v>2012</v>
      </c>
      <c r="K145" s="113"/>
      <c r="L145" s="113"/>
      <c r="M145" s="113"/>
      <c r="N145" s="113"/>
      <c r="O145" s="113"/>
      <c r="P145" s="113"/>
      <c r="Q145" s="113"/>
      <c r="R145" s="113"/>
      <c r="S145" s="113"/>
      <c r="T145" s="113"/>
      <c r="U145" s="113"/>
      <c r="V145" s="113"/>
      <c r="W145" s="113"/>
      <c r="X145" s="113"/>
      <c r="Y145" s="113"/>
      <c r="Z145" s="113"/>
      <c r="AA145" s="113"/>
      <c r="AB145" s="113"/>
      <c r="AC145" s="113"/>
      <c r="AD145" s="113"/>
      <c r="AE145" s="113"/>
      <c r="AF145" s="113"/>
      <c r="AG145" s="113"/>
      <c r="AH145" s="113"/>
      <c r="AI145" s="113"/>
      <c r="AJ145" s="151"/>
    </row>
    <row r="146" spans="2:36" ht="12.95" customHeight="1">
      <c r="B146" s="150"/>
      <c r="C146" s="189"/>
      <c r="D146" s="14" t="s">
        <v>64</v>
      </c>
      <c r="E146" s="15" t="s">
        <v>13</v>
      </c>
      <c r="F146" s="142"/>
      <c r="G146" s="113"/>
      <c r="H146" s="113" t="s">
        <v>14</v>
      </c>
      <c r="I146" s="124">
        <v>9170</v>
      </c>
      <c r="J146" s="124">
        <v>5300</v>
      </c>
      <c r="K146" s="141">
        <f>(J146/I146)^(1/9)-1</f>
        <v>-5.9096312813252894E-2</v>
      </c>
      <c r="L146" s="113"/>
      <c r="M146" s="113"/>
      <c r="N146" s="113"/>
      <c r="O146" s="113"/>
      <c r="P146" s="113"/>
      <c r="Q146" s="113"/>
      <c r="R146" s="113"/>
      <c r="S146" s="113"/>
      <c r="T146" s="113"/>
      <c r="U146" s="113"/>
      <c r="V146" s="113"/>
      <c r="W146" s="113"/>
      <c r="X146" s="113"/>
      <c r="Y146" s="113"/>
      <c r="Z146" s="113"/>
      <c r="AA146" s="113"/>
      <c r="AB146" s="113"/>
      <c r="AC146" s="113"/>
      <c r="AD146" s="113"/>
      <c r="AE146" s="113"/>
      <c r="AF146" s="113"/>
      <c r="AG146" s="113"/>
      <c r="AH146" s="113"/>
      <c r="AI146" s="113"/>
      <c r="AJ146" s="151"/>
    </row>
    <row r="147" spans="2:36">
      <c r="B147" s="150"/>
      <c r="C147" s="16">
        <v>2003</v>
      </c>
      <c r="D147" s="13">
        <v>9170</v>
      </c>
      <c r="E147" s="13">
        <v>17350</v>
      </c>
      <c r="F147" s="124"/>
      <c r="G147" s="113"/>
      <c r="H147" s="113" t="s">
        <v>16</v>
      </c>
      <c r="I147" s="124">
        <v>17350</v>
      </c>
      <c r="J147" s="124">
        <v>11070</v>
      </c>
      <c r="K147" s="141">
        <f>(J147/I147)^(1/9)-1</f>
        <v>-4.8702270512014811E-2</v>
      </c>
      <c r="L147" s="113"/>
      <c r="M147" s="113"/>
      <c r="N147" s="113"/>
      <c r="O147" s="113"/>
      <c r="P147" s="113"/>
      <c r="Q147" s="113"/>
      <c r="R147" s="113"/>
      <c r="S147" s="113"/>
      <c r="T147" s="113"/>
      <c r="U147" s="113"/>
      <c r="V147" s="113"/>
      <c r="W147" s="113"/>
      <c r="X147" s="113"/>
      <c r="Y147" s="113"/>
      <c r="Z147" s="113"/>
      <c r="AA147" s="113"/>
      <c r="AB147" s="113"/>
      <c r="AC147" s="113"/>
      <c r="AD147" s="113"/>
      <c r="AE147" s="113"/>
      <c r="AF147" s="113"/>
      <c r="AG147" s="113"/>
      <c r="AH147" s="113"/>
      <c r="AI147" s="113"/>
      <c r="AJ147" s="151"/>
    </row>
    <row r="148" spans="2:36">
      <c r="B148" s="150"/>
      <c r="C148" s="5">
        <v>2004</v>
      </c>
      <c r="D148" s="6">
        <f t="shared" ref="D148:D184" si="63">(D147*(1+$K$146))</f>
        <v>8628.0868115024714</v>
      </c>
      <c r="E148" s="6">
        <f t="shared" ref="E148:E184" si="64">(E147*(1+$K$147))</f>
        <v>16505.015606616544</v>
      </c>
      <c r="F148" s="124"/>
      <c r="G148" s="113"/>
      <c r="H148" s="113"/>
      <c r="I148" s="113"/>
      <c r="J148" s="113"/>
      <c r="K148" s="113"/>
      <c r="L148" s="113"/>
      <c r="M148" s="113"/>
      <c r="N148" s="113"/>
      <c r="O148" s="113"/>
      <c r="P148" s="113"/>
      <c r="Q148" s="113"/>
      <c r="R148" s="113"/>
      <c r="S148" s="113"/>
      <c r="T148" s="113"/>
      <c r="U148" s="113"/>
      <c r="V148" s="113"/>
      <c r="W148" s="113"/>
      <c r="X148" s="113"/>
      <c r="Y148" s="113"/>
      <c r="Z148" s="113"/>
      <c r="AA148" s="113"/>
      <c r="AB148" s="113"/>
      <c r="AC148" s="113"/>
      <c r="AD148" s="113"/>
      <c r="AE148" s="113"/>
      <c r="AF148" s="113"/>
      <c r="AG148" s="113"/>
      <c r="AH148" s="113"/>
      <c r="AI148" s="113"/>
      <c r="AJ148" s="151"/>
    </row>
    <row r="149" spans="2:36">
      <c r="B149" s="150"/>
      <c r="C149" s="5">
        <v>2005</v>
      </c>
      <c r="D149" s="6">
        <f t="shared" si="63"/>
        <v>8118.1986943100192</v>
      </c>
      <c r="E149" s="6">
        <f t="shared" si="64"/>
        <v>15701.183871738078</v>
      </c>
      <c r="F149" s="124"/>
      <c r="G149" s="113"/>
      <c r="H149" s="113"/>
      <c r="I149" s="113"/>
      <c r="J149" s="113"/>
      <c r="K149" s="113"/>
      <c r="L149" s="113"/>
      <c r="M149" s="113"/>
      <c r="N149" s="113"/>
      <c r="O149" s="113"/>
      <c r="P149" s="113"/>
      <c r="Q149" s="113"/>
      <c r="R149" s="113"/>
      <c r="S149" s="113"/>
      <c r="T149" s="113"/>
      <c r="U149" s="113"/>
      <c r="V149" s="113"/>
      <c r="W149" s="113"/>
      <c r="X149" s="113"/>
      <c r="Y149" s="113"/>
      <c r="Z149" s="113"/>
      <c r="AA149" s="113"/>
      <c r="AB149" s="113"/>
      <c r="AC149" s="113"/>
      <c r="AD149" s="113"/>
      <c r="AE149" s="113"/>
      <c r="AF149" s="113"/>
      <c r="AG149" s="113"/>
      <c r="AH149" s="113"/>
      <c r="AI149" s="113"/>
      <c r="AJ149" s="151"/>
    </row>
    <row r="150" spans="2:36">
      <c r="B150" s="150"/>
      <c r="C150" s="5">
        <v>2006</v>
      </c>
      <c r="D150" s="6">
        <f t="shared" si="63"/>
        <v>7638.4430847909334</v>
      </c>
      <c r="E150" s="6">
        <f t="shared" si="64"/>
        <v>14936.500567457806</v>
      </c>
      <c r="F150" s="124"/>
      <c r="G150" s="113"/>
      <c r="H150" s="113"/>
      <c r="I150" s="113"/>
      <c r="J150" s="113"/>
      <c r="K150" s="113"/>
      <c r="L150" s="113"/>
      <c r="M150" s="113"/>
      <c r="N150" s="113"/>
      <c r="O150" s="113"/>
      <c r="P150" s="113"/>
      <c r="Q150" s="113"/>
      <c r="R150" s="113"/>
      <c r="S150" s="113"/>
      <c r="T150" s="113"/>
      <c r="U150" s="113"/>
      <c r="V150" s="113"/>
      <c r="W150" s="113"/>
      <c r="X150" s="113"/>
      <c r="Y150" s="113"/>
      <c r="Z150" s="113"/>
      <c r="AA150" s="113"/>
      <c r="AB150" s="113"/>
      <c r="AC150" s="113"/>
      <c r="AD150" s="113"/>
      <c r="AE150" s="113"/>
      <c r="AF150" s="113"/>
      <c r="AG150" s="113"/>
      <c r="AH150" s="113"/>
      <c r="AI150" s="113"/>
      <c r="AJ150" s="151"/>
    </row>
    <row r="151" spans="2:36">
      <c r="B151" s="150"/>
      <c r="C151" s="5">
        <v>2007</v>
      </c>
      <c r="D151" s="6">
        <f t="shared" si="63"/>
        <v>7187.0392628459003</v>
      </c>
      <c r="E151" s="6">
        <f t="shared" si="64"/>
        <v>14209.059076318614</v>
      </c>
      <c r="F151" s="124"/>
      <c r="G151" s="113"/>
      <c r="H151" s="113"/>
      <c r="I151" s="113"/>
      <c r="J151" s="113"/>
      <c r="K151" s="113"/>
      <c r="L151" s="113"/>
      <c r="M151" s="113"/>
      <c r="N151" s="113"/>
      <c r="O151" s="113"/>
      <c r="P151" s="113"/>
      <c r="Q151" s="113"/>
      <c r="R151" s="113"/>
      <c r="S151" s="113"/>
      <c r="T151" s="113"/>
      <c r="U151" s="113"/>
      <c r="V151" s="113"/>
      <c r="W151" s="113"/>
      <c r="X151" s="113"/>
      <c r="Y151" s="113"/>
      <c r="Z151" s="113"/>
      <c r="AA151" s="113"/>
      <c r="AB151" s="113"/>
      <c r="AC151" s="113"/>
      <c r="AD151" s="113"/>
      <c r="AE151" s="113"/>
      <c r="AF151" s="113"/>
      <c r="AG151" s="113"/>
      <c r="AH151" s="113"/>
      <c r="AI151" s="113"/>
      <c r="AJ151" s="151"/>
    </row>
    <row r="152" spans="2:36">
      <c r="B152" s="150"/>
      <c r="C152" s="5">
        <v>2008</v>
      </c>
      <c r="D152" s="6">
        <f t="shared" si="63"/>
        <v>6762.3117423676285</v>
      </c>
      <c r="E152" s="6">
        <f t="shared" si="64"/>
        <v>13517.045637462545</v>
      </c>
      <c r="F152" s="124"/>
      <c r="G152" s="113"/>
      <c r="H152" s="113"/>
      <c r="I152" s="113"/>
      <c r="J152" s="113"/>
      <c r="K152" s="113"/>
      <c r="L152" s="113"/>
      <c r="M152" s="113"/>
      <c r="N152" s="113"/>
      <c r="O152" s="113"/>
      <c r="P152" s="113"/>
      <c r="Q152" s="113"/>
      <c r="R152" s="113"/>
      <c r="S152" s="113"/>
      <c r="T152" s="113"/>
      <c r="U152" s="113"/>
      <c r="V152" s="113"/>
      <c r="W152" s="113"/>
      <c r="X152" s="113"/>
      <c r="Y152" s="113"/>
      <c r="Z152" s="113"/>
      <c r="AA152" s="113"/>
      <c r="AB152" s="113"/>
      <c r="AC152" s="113"/>
      <c r="AD152" s="113"/>
      <c r="AE152" s="113"/>
      <c r="AF152" s="113"/>
      <c r="AG152" s="113"/>
      <c r="AH152" s="113"/>
      <c r="AI152" s="113"/>
      <c r="AJ152" s="151"/>
    </row>
    <row r="153" spans="2:36">
      <c r="B153" s="150"/>
      <c r="C153" s="5">
        <v>2009</v>
      </c>
      <c r="D153" s="6">
        <f t="shared" si="63"/>
        <v>6362.6840522999382</v>
      </c>
      <c r="E153" s="6">
        <f t="shared" si="64"/>
        <v>12858.734824303594</v>
      </c>
      <c r="F153" s="124"/>
      <c r="G153" s="113"/>
      <c r="H153" s="113"/>
      <c r="I153" s="113"/>
      <c r="J153" s="113"/>
      <c r="K153" s="113"/>
      <c r="L153" s="113"/>
      <c r="M153" s="113"/>
      <c r="N153" s="113"/>
      <c r="O153" s="113"/>
      <c r="P153" s="113"/>
      <c r="Q153" s="113"/>
      <c r="R153" s="113"/>
      <c r="S153" s="113"/>
      <c r="T153" s="113"/>
      <c r="U153" s="113"/>
      <c r="V153" s="113"/>
      <c r="W153" s="113"/>
      <c r="X153" s="113"/>
      <c r="Y153" s="113"/>
      <c r="Z153" s="113"/>
      <c r="AA153" s="113"/>
      <c r="AB153" s="113"/>
      <c r="AC153" s="113"/>
      <c r="AD153" s="113"/>
      <c r="AE153" s="113"/>
      <c r="AF153" s="113"/>
      <c r="AG153" s="113"/>
      <c r="AH153" s="113"/>
      <c r="AI153" s="113"/>
      <c r="AJ153" s="151"/>
    </row>
    <row r="154" spans="2:36">
      <c r="B154" s="150"/>
      <c r="C154" s="5">
        <v>2010</v>
      </c>
      <c r="D154" s="6">
        <f t="shared" si="63"/>
        <v>5986.6728852133256</v>
      </c>
      <c r="E154" s="6">
        <f t="shared" si="64"/>
        <v>12232.485242448096</v>
      </c>
      <c r="F154" s="124"/>
      <c r="G154" s="113"/>
      <c r="H154" s="113"/>
      <c r="I154" s="113"/>
      <c r="J154" s="113"/>
      <c r="K154" s="113"/>
      <c r="L154" s="113"/>
      <c r="M154" s="113"/>
      <c r="N154" s="113"/>
      <c r="O154" s="113"/>
      <c r="P154" s="113"/>
      <c r="Q154" s="113"/>
      <c r="R154" s="113"/>
      <c r="S154" s="113"/>
      <c r="T154" s="113"/>
      <c r="U154" s="113"/>
      <c r="V154" s="113"/>
      <c r="W154" s="113"/>
      <c r="X154" s="113"/>
      <c r="Y154" s="113"/>
      <c r="Z154" s="113"/>
      <c r="AA154" s="113"/>
      <c r="AB154" s="113"/>
      <c r="AC154" s="113"/>
      <c r="AD154" s="113"/>
      <c r="AE154" s="113"/>
      <c r="AF154" s="113"/>
      <c r="AG154" s="113"/>
      <c r="AH154" s="113"/>
      <c r="AI154" s="113"/>
      <c r="AJ154" s="151"/>
    </row>
    <row r="155" spans="2:36">
      <c r="B155" s="150"/>
      <c r="C155" s="5">
        <v>2011</v>
      </c>
      <c r="D155" s="6">
        <f t="shared" si="63"/>
        <v>5632.8825916781398</v>
      </c>
      <c r="E155" s="6">
        <f t="shared" si="64"/>
        <v>11636.73543713616</v>
      </c>
      <c r="F155" s="124"/>
      <c r="G155" s="113"/>
      <c r="H155" s="113"/>
      <c r="I155" s="113"/>
      <c r="J155" s="113"/>
      <c r="K155" s="113"/>
      <c r="L155" s="113"/>
      <c r="M155" s="113"/>
      <c r="N155" s="113"/>
      <c r="O155" s="113"/>
      <c r="P155" s="113"/>
      <c r="Q155" s="113"/>
      <c r="R155" s="113"/>
      <c r="S155" s="113"/>
      <c r="T155" s="113"/>
      <c r="U155" s="113"/>
      <c r="V155" s="113"/>
      <c r="W155" s="113"/>
      <c r="X155" s="113"/>
      <c r="Y155" s="113"/>
      <c r="Z155" s="113"/>
      <c r="AA155" s="113"/>
      <c r="AB155" s="113"/>
      <c r="AC155" s="113"/>
      <c r="AD155" s="113"/>
      <c r="AE155" s="113"/>
      <c r="AF155" s="113"/>
      <c r="AG155" s="113"/>
      <c r="AH155" s="113"/>
      <c r="AI155" s="113"/>
      <c r="AJ155" s="151"/>
    </row>
    <row r="156" spans="2:36">
      <c r="B156" s="150"/>
      <c r="C156" s="16">
        <v>2012</v>
      </c>
      <c r="D156" s="13">
        <f t="shared" si="63"/>
        <v>5300.0000000000018</v>
      </c>
      <c r="E156" s="13">
        <f t="shared" si="64"/>
        <v>11070.000000000005</v>
      </c>
      <c r="F156" s="124"/>
      <c r="G156" s="113"/>
      <c r="H156" s="113"/>
      <c r="I156" s="113"/>
      <c r="J156" s="113"/>
      <c r="K156" s="113"/>
      <c r="L156" s="113"/>
      <c r="M156" s="113"/>
      <c r="N156" s="113"/>
      <c r="O156" s="113"/>
      <c r="P156" s="113"/>
      <c r="Q156" s="113"/>
      <c r="R156" s="113"/>
      <c r="S156" s="113"/>
      <c r="T156" s="113"/>
      <c r="U156" s="113"/>
      <c r="V156" s="113"/>
      <c r="W156" s="113"/>
      <c r="X156" s="113"/>
      <c r="Y156" s="113"/>
      <c r="Z156" s="113"/>
      <c r="AA156" s="113"/>
      <c r="AB156" s="113"/>
      <c r="AC156" s="113"/>
      <c r="AD156" s="113"/>
      <c r="AE156" s="113"/>
      <c r="AF156" s="113"/>
      <c r="AG156" s="113"/>
      <c r="AH156" s="113"/>
      <c r="AI156" s="113"/>
      <c r="AJ156" s="151"/>
    </row>
    <row r="157" spans="2:36">
      <c r="B157" s="150"/>
      <c r="C157" s="5">
        <v>2013</v>
      </c>
      <c r="D157" s="6">
        <f t="shared" si="63"/>
        <v>4986.7895420897612</v>
      </c>
      <c r="E157" s="6">
        <f t="shared" si="64"/>
        <v>10530.865865432001</v>
      </c>
      <c r="F157" s="124"/>
      <c r="G157" s="113"/>
      <c r="H157" s="113"/>
      <c r="I157" s="113"/>
      <c r="J157" s="113"/>
      <c r="K157" s="113"/>
      <c r="L157" s="113"/>
      <c r="M157" s="113"/>
      <c r="N157" s="113"/>
      <c r="O157" s="113"/>
      <c r="P157" s="113"/>
      <c r="Q157" s="113"/>
      <c r="R157" s="113"/>
      <c r="S157" s="113"/>
      <c r="T157" s="113"/>
      <c r="U157" s="113"/>
      <c r="V157" s="113"/>
      <c r="W157" s="113"/>
      <c r="X157" s="113"/>
      <c r="Y157" s="113"/>
      <c r="Z157" s="113"/>
      <c r="AA157" s="113"/>
      <c r="AB157" s="113"/>
      <c r="AC157" s="113"/>
      <c r="AD157" s="113"/>
      <c r="AE157" s="113"/>
      <c r="AF157" s="113"/>
      <c r="AG157" s="113"/>
      <c r="AH157" s="113"/>
      <c r="AI157" s="113"/>
      <c r="AJ157" s="151"/>
    </row>
    <row r="158" spans="2:36">
      <c r="B158" s="150"/>
      <c r="C158" s="5">
        <v>2014</v>
      </c>
      <c r="D158" s="6">
        <f t="shared" si="63"/>
        <v>4692.0886673765663</v>
      </c>
      <c r="E158" s="6">
        <f t="shared" si="64"/>
        <v>10017.988787327988</v>
      </c>
      <c r="F158" s="124"/>
      <c r="G158" s="113"/>
      <c r="H158" s="113"/>
      <c r="I158" s="113"/>
      <c r="J158" s="113"/>
      <c r="K158" s="113"/>
      <c r="L158" s="113"/>
      <c r="M158" s="113"/>
      <c r="N158" s="113"/>
      <c r="O158" s="113"/>
      <c r="P158" s="113"/>
      <c r="Q158" s="113"/>
      <c r="R158" s="113"/>
      <c r="S158" s="113"/>
      <c r="T158" s="113"/>
      <c r="U158" s="113"/>
      <c r="V158" s="113"/>
      <c r="W158" s="113"/>
      <c r="X158" s="113"/>
      <c r="Y158" s="113"/>
      <c r="Z158" s="113"/>
      <c r="AA158" s="113"/>
      <c r="AB158" s="113"/>
      <c r="AC158" s="113"/>
      <c r="AD158" s="113"/>
      <c r="AE158" s="113"/>
      <c r="AF158" s="113"/>
      <c r="AG158" s="113"/>
      <c r="AH158" s="113"/>
      <c r="AI158" s="113"/>
      <c r="AJ158" s="151"/>
    </row>
    <row r="159" spans="2:36">
      <c r="B159" s="150"/>
      <c r="C159" s="5">
        <v>2015</v>
      </c>
      <c r="D159" s="6">
        <f t="shared" si="63"/>
        <v>4414.8035277417621</v>
      </c>
      <c r="E159" s="6">
        <f t="shared" si="64"/>
        <v>9530.0899874212082</v>
      </c>
      <c r="F159" s="124"/>
      <c r="G159" s="113"/>
      <c r="H159" s="113"/>
      <c r="I159" s="113"/>
      <c r="J159" s="113"/>
      <c r="K159" s="113"/>
      <c r="L159" s="113"/>
      <c r="M159" s="113"/>
      <c r="N159" s="113"/>
      <c r="O159" s="113"/>
      <c r="P159" s="113"/>
      <c r="Q159" s="113"/>
      <c r="R159" s="113"/>
      <c r="S159" s="113"/>
      <c r="T159" s="113"/>
      <c r="U159" s="113"/>
      <c r="V159" s="113"/>
      <c r="W159" s="113"/>
      <c r="X159" s="113"/>
      <c r="Y159" s="113"/>
      <c r="Z159" s="113"/>
      <c r="AA159" s="113"/>
      <c r="AB159" s="113"/>
      <c r="AC159" s="113"/>
      <c r="AD159" s="113"/>
      <c r="AE159" s="113"/>
      <c r="AF159" s="113"/>
      <c r="AG159" s="113"/>
      <c r="AH159" s="113"/>
      <c r="AI159" s="113"/>
      <c r="AJ159" s="151"/>
    </row>
    <row r="160" spans="2:36">
      <c r="B160" s="150"/>
      <c r="C160" s="5">
        <v>2016</v>
      </c>
      <c r="D160" s="6">
        <f t="shared" si="63"/>
        <v>4153.9049174572829</v>
      </c>
      <c r="E160" s="6">
        <f t="shared" si="64"/>
        <v>9065.9529668499763</v>
      </c>
      <c r="F160" s="124"/>
      <c r="G160" s="113"/>
      <c r="H160" s="113"/>
      <c r="I160" s="113"/>
      <c r="J160" s="113"/>
      <c r="K160" s="113"/>
      <c r="L160" s="113"/>
      <c r="M160" s="113"/>
      <c r="N160" s="113"/>
      <c r="O160" s="113"/>
      <c r="P160" s="113"/>
      <c r="Q160" s="113"/>
      <c r="R160" s="113"/>
      <c r="S160" s="113"/>
      <c r="T160" s="113"/>
      <c r="U160" s="113"/>
      <c r="V160" s="113"/>
      <c r="W160" s="113"/>
      <c r="X160" s="113"/>
      <c r="Y160" s="113"/>
      <c r="Z160" s="113"/>
      <c r="AA160" s="113"/>
      <c r="AB160" s="113"/>
      <c r="AC160" s="113"/>
      <c r="AD160" s="113"/>
      <c r="AE160" s="113"/>
      <c r="AF160" s="113"/>
      <c r="AG160" s="113"/>
      <c r="AH160" s="113"/>
      <c r="AI160" s="113"/>
      <c r="AJ160" s="151"/>
    </row>
    <row r="161" spans="2:36" ht="17.25">
      <c r="B161" s="150"/>
      <c r="C161" s="5">
        <v>2017</v>
      </c>
      <c r="D161" s="6">
        <f t="shared" si="63"/>
        <v>3908.424453058718</v>
      </c>
      <c r="E161" s="6">
        <f t="shared" si="64"/>
        <v>8624.4204730092461</v>
      </c>
      <c r="F161" s="124"/>
      <c r="G161" s="143" t="s">
        <v>91</v>
      </c>
      <c r="H161" s="113"/>
      <c r="I161" s="113"/>
      <c r="J161" s="113"/>
      <c r="K161" s="113"/>
      <c r="L161" s="113"/>
      <c r="M161" s="113"/>
      <c r="N161" s="113"/>
      <c r="O161" s="113"/>
      <c r="P161" s="113"/>
      <c r="Q161" s="113"/>
      <c r="R161" s="143" t="s">
        <v>92</v>
      </c>
      <c r="S161" s="113"/>
      <c r="T161" s="113"/>
      <c r="U161" s="113"/>
      <c r="V161" s="113"/>
      <c r="W161" s="113"/>
      <c r="X161" s="113"/>
      <c r="Y161" s="113"/>
      <c r="Z161" s="113"/>
      <c r="AA161" s="113"/>
      <c r="AB161" s="143" t="s">
        <v>68</v>
      </c>
      <c r="AC161" s="113"/>
      <c r="AD161" s="113"/>
      <c r="AE161" s="113"/>
      <c r="AF161" s="143" t="s">
        <v>69</v>
      </c>
      <c r="AG161" s="113"/>
      <c r="AH161" s="113"/>
      <c r="AI161" s="113"/>
      <c r="AJ161" s="151"/>
    </row>
    <row r="162" spans="2:36" ht="14.25">
      <c r="B162" s="150"/>
      <c r="C162" s="5">
        <v>2018</v>
      </c>
      <c r="D162" s="6">
        <f t="shared" si="63"/>
        <v>3677.4509789737931</v>
      </c>
      <c r="E162" s="6">
        <f t="shared" si="64"/>
        <v>8204.3916141233913</v>
      </c>
      <c r="F162" s="124"/>
      <c r="G162" s="73" t="s">
        <v>20</v>
      </c>
      <c r="H162" s="186" t="s">
        <v>70</v>
      </c>
      <c r="I162" s="188"/>
      <c r="J162" s="186" t="s">
        <v>72</v>
      </c>
      <c r="K162" s="187"/>
      <c r="L162" s="188"/>
      <c r="M162" s="186" t="s">
        <v>71</v>
      </c>
      <c r="N162" s="187"/>
      <c r="O162" s="188"/>
      <c r="P162" s="113"/>
      <c r="Q162" s="113"/>
      <c r="R162" s="134" t="s">
        <v>20</v>
      </c>
      <c r="S162" s="183" t="s">
        <v>70</v>
      </c>
      <c r="T162" s="184"/>
      <c r="U162" s="183" t="s">
        <v>72</v>
      </c>
      <c r="V162" s="185"/>
      <c r="W162" s="184"/>
      <c r="X162" s="183" t="s">
        <v>76</v>
      </c>
      <c r="Y162" s="185"/>
      <c r="Z162" s="184"/>
      <c r="AA162" s="113"/>
      <c r="AB162" s="194" t="s">
        <v>20</v>
      </c>
      <c r="AC162" s="192" t="s">
        <v>67</v>
      </c>
      <c r="AD162" s="113"/>
      <c r="AE162" s="113"/>
      <c r="AF162" s="194" t="s">
        <v>20</v>
      </c>
      <c r="AG162" s="196" t="s">
        <v>67</v>
      </c>
      <c r="AH162" s="196" t="s">
        <v>74</v>
      </c>
      <c r="AI162" s="196" t="s">
        <v>75</v>
      </c>
      <c r="AJ162" s="151"/>
    </row>
    <row r="163" spans="2:36" ht="15">
      <c r="B163" s="150"/>
      <c r="C163" s="5">
        <v>2019</v>
      </c>
      <c r="D163" s="6">
        <f t="shared" si="63"/>
        <v>3460.1271855649547</v>
      </c>
      <c r="E163" s="6">
        <f t="shared" si="64"/>
        <v>7804.819114345848</v>
      </c>
      <c r="F163" s="124"/>
      <c r="G163" s="3"/>
      <c r="H163" s="17" t="s">
        <v>21</v>
      </c>
      <c r="I163" s="17" t="s">
        <v>22</v>
      </c>
      <c r="J163" s="17" t="s">
        <v>21</v>
      </c>
      <c r="K163" s="17" t="s">
        <v>22</v>
      </c>
      <c r="L163" s="17" t="s">
        <v>23</v>
      </c>
      <c r="M163" s="17" t="s">
        <v>21</v>
      </c>
      <c r="N163" s="17" t="s">
        <v>22</v>
      </c>
      <c r="O163" s="17" t="s">
        <v>23</v>
      </c>
      <c r="P163" s="113"/>
      <c r="Q163" s="113"/>
      <c r="R163" s="135"/>
      <c r="S163" s="136" t="s">
        <v>77</v>
      </c>
      <c r="T163" s="136" t="s">
        <v>78</v>
      </c>
      <c r="U163" s="136" t="s">
        <v>77</v>
      </c>
      <c r="V163" s="136" t="s">
        <v>78</v>
      </c>
      <c r="W163" s="137" t="s">
        <v>23</v>
      </c>
      <c r="X163" s="136" t="s">
        <v>77</v>
      </c>
      <c r="Y163" s="136" t="s">
        <v>78</v>
      </c>
      <c r="Z163" s="136" t="s">
        <v>23</v>
      </c>
      <c r="AA163" s="113"/>
      <c r="AB163" s="195"/>
      <c r="AC163" s="193"/>
      <c r="AD163" s="113"/>
      <c r="AE163" s="113"/>
      <c r="AF163" s="195"/>
      <c r="AG163" s="197"/>
      <c r="AH163" s="197"/>
      <c r="AI163" s="197"/>
      <c r="AJ163" s="151"/>
    </row>
    <row r="164" spans="2:36">
      <c r="B164" s="150"/>
      <c r="C164" s="16">
        <v>2020</v>
      </c>
      <c r="D164" s="13">
        <f t="shared" si="63"/>
        <v>3255.646427033168</v>
      </c>
      <c r="E164" s="13">
        <f t="shared" si="64"/>
        <v>7424.7067025416327</v>
      </c>
      <c r="F164" s="124"/>
      <c r="G164" s="5">
        <v>2020</v>
      </c>
      <c r="H164" s="18">
        <f>ROUND(D163-D164,0)</f>
        <v>204</v>
      </c>
      <c r="I164" s="76">
        <f>ROUND(E163-E164,0)</f>
        <v>380</v>
      </c>
      <c r="J164" s="19">
        <f t="shared" ref="J164:J184" si="65">ROUND(H164*$AI$13,0)</f>
        <v>39405</v>
      </c>
      <c r="K164" s="20">
        <f t="shared" ref="K164:K184" si="66">ROUND(I164*$AI$24,0)</f>
        <v>31825</v>
      </c>
      <c r="L164" s="76">
        <f>SUM(J164:K164)</f>
        <v>71230</v>
      </c>
      <c r="M164" s="76">
        <f>ROUND(J164*(44/12),0)</f>
        <v>144485</v>
      </c>
      <c r="N164" s="76">
        <f>ROUND(K164*(44/12),0)</f>
        <v>116692</v>
      </c>
      <c r="O164" s="23">
        <f>SUM(M164:N164)</f>
        <v>261177</v>
      </c>
      <c r="P164" s="113"/>
      <c r="Q164" s="113"/>
      <c r="R164" s="5">
        <v>2020</v>
      </c>
      <c r="S164" s="19">
        <f>H164</f>
        <v>204</v>
      </c>
      <c r="T164" s="19">
        <f>I164</f>
        <v>380</v>
      </c>
      <c r="U164" s="6">
        <f t="shared" ref="U164:U184" si="67">ROUND(S164*$AI$13,0)</f>
        <v>39405</v>
      </c>
      <c r="V164" s="19">
        <f>K164</f>
        <v>31825</v>
      </c>
      <c r="W164" s="21">
        <f>U164+V164</f>
        <v>71230</v>
      </c>
      <c r="X164" s="6">
        <f>ROUND(U164*(44/12),0)</f>
        <v>144485</v>
      </c>
      <c r="Y164" s="19">
        <f>N164</f>
        <v>116692</v>
      </c>
      <c r="Z164" s="19">
        <f>SUM(X164:Y164)</f>
        <v>261177</v>
      </c>
      <c r="AA164" s="113"/>
      <c r="AB164" s="5">
        <v>2020</v>
      </c>
      <c r="AC164" s="6">
        <f>ROUND(D164,0)</f>
        <v>3256</v>
      </c>
      <c r="AD164" s="113"/>
      <c r="AE164" s="113"/>
      <c r="AF164" s="5">
        <v>2020</v>
      </c>
      <c r="AG164" s="6">
        <f t="shared" ref="AG164:AG184" si="68">H164-S164</f>
        <v>0</v>
      </c>
      <c r="AH164" s="6">
        <f t="shared" ref="AH164:AH184" si="69">L164-W164</f>
        <v>0</v>
      </c>
      <c r="AI164" s="6">
        <f t="shared" ref="AI164:AI184" si="70">O164-Z164</f>
        <v>0</v>
      </c>
      <c r="AJ164" s="151"/>
    </row>
    <row r="165" spans="2:36">
      <c r="B165" s="150"/>
      <c r="C165" s="5">
        <v>2021</v>
      </c>
      <c r="D165" s="6">
        <f t="shared" si="63"/>
        <v>3063.2497273718668</v>
      </c>
      <c r="E165" s="6">
        <f t="shared" si="64"/>
        <v>7063.1066282420807</v>
      </c>
      <c r="F165" s="124"/>
      <c r="G165" s="5">
        <v>2021</v>
      </c>
      <c r="H165" s="19">
        <f t="shared" ref="H165:I184" si="71">ROUND(D164-D165,0)</f>
        <v>192</v>
      </c>
      <c r="I165" s="76">
        <f t="shared" si="71"/>
        <v>362</v>
      </c>
      <c r="J165" s="19">
        <f t="shared" si="65"/>
        <v>37087</v>
      </c>
      <c r="K165" s="20">
        <f t="shared" si="66"/>
        <v>30318</v>
      </c>
      <c r="L165" s="76">
        <f t="shared" ref="L165:L184" si="72">SUM(J165:K165)</f>
        <v>67405</v>
      </c>
      <c r="M165" s="19">
        <f t="shared" ref="M165:N180" si="73">ROUND(J165*(44/12),0)</f>
        <v>135986</v>
      </c>
      <c r="N165" s="19">
        <f t="shared" si="73"/>
        <v>111166</v>
      </c>
      <c r="O165" s="24">
        <f t="shared" ref="O165:O184" si="74">SUM(M165:N165)</f>
        <v>247152</v>
      </c>
      <c r="P165" s="113"/>
      <c r="Q165" s="113"/>
      <c r="R165" s="5">
        <v>2021</v>
      </c>
      <c r="S165" s="19">
        <f t="shared" ref="S165:S184" si="75">ROUND(H165-H165*D7,0)</f>
        <v>192</v>
      </c>
      <c r="T165" s="19">
        <f>I165</f>
        <v>362</v>
      </c>
      <c r="U165" s="6">
        <f t="shared" si="67"/>
        <v>37087</v>
      </c>
      <c r="V165" s="19">
        <f t="shared" ref="V165:V184" si="76">K165</f>
        <v>30318</v>
      </c>
      <c r="W165" s="21">
        <f t="shared" ref="W165:W184" si="77">U165+V165</f>
        <v>67405</v>
      </c>
      <c r="X165" s="6">
        <f>ROUND(U165*(44/12),0)</f>
        <v>135986</v>
      </c>
      <c r="Y165" s="19">
        <f t="shared" ref="Y165:Y184" si="78">N165</f>
        <v>111166</v>
      </c>
      <c r="Z165" s="19">
        <f>SUM(X165:Y165)</f>
        <v>247152</v>
      </c>
      <c r="AA165" s="113"/>
      <c r="AB165" s="5">
        <v>2021</v>
      </c>
      <c r="AC165" s="6">
        <f t="shared" ref="AC165:AC184" si="79">AC164-S165</f>
        <v>3064</v>
      </c>
      <c r="AD165" s="113"/>
      <c r="AE165" s="113"/>
      <c r="AF165" s="5">
        <v>2021</v>
      </c>
      <c r="AG165" s="6">
        <f t="shared" si="68"/>
        <v>0</v>
      </c>
      <c r="AH165" s="6">
        <f t="shared" si="69"/>
        <v>0</v>
      </c>
      <c r="AI165" s="6">
        <f t="shared" si="70"/>
        <v>0</v>
      </c>
      <c r="AJ165" s="151"/>
    </row>
    <row r="166" spans="2:36">
      <c r="B166" s="150"/>
      <c r="C166" s="5">
        <v>2022</v>
      </c>
      <c r="D166" s="6">
        <f t="shared" si="63"/>
        <v>2882.2229632579874</v>
      </c>
      <c r="E166" s="6">
        <f t="shared" si="64"/>
        <v>6719.1172985782296</v>
      </c>
      <c r="F166" s="124"/>
      <c r="G166" s="5">
        <v>2022</v>
      </c>
      <c r="H166" s="19">
        <f t="shared" si="71"/>
        <v>181</v>
      </c>
      <c r="I166" s="76">
        <f t="shared" si="71"/>
        <v>344</v>
      </c>
      <c r="J166" s="19">
        <f t="shared" si="65"/>
        <v>34962</v>
      </c>
      <c r="K166" s="20">
        <f t="shared" si="66"/>
        <v>28810</v>
      </c>
      <c r="L166" s="76">
        <f t="shared" si="72"/>
        <v>63772</v>
      </c>
      <c r="M166" s="19">
        <f t="shared" si="73"/>
        <v>128194</v>
      </c>
      <c r="N166" s="19">
        <f t="shared" si="73"/>
        <v>105637</v>
      </c>
      <c r="O166" s="24">
        <f t="shared" si="74"/>
        <v>233831</v>
      </c>
      <c r="P166" s="113"/>
      <c r="Q166" s="113"/>
      <c r="R166" s="5">
        <v>2022</v>
      </c>
      <c r="S166" s="19">
        <f t="shared" si="75"/>
        <v>175</v>
      </c>
      <c r="T166" s="19">
        <f>I166</f>
        <v>344</v>
      </c>
      <c r="U166" s="6">
        <f t="shared" si="67"/>
        <v>33803</v>
      </c>
      <c r="V166" s="19">
        <f t="shared" si="76"/>
        <v>28810</v>
      </c>
      <c r="W166" s="21">
        <f t="shared" si="77"/>
        <v>62613</v>
      </c>
      <c r="X166" s="6">
        <f t="shared" ref="X166:X184" si="80">ROUND(U166*(44/12),0)</f>
        <v>123944</v>
      </c>
      <c r="Y166" s="19">
        <f t="shared" si="78"/>
        <v>105637</v>
      </c>
      <c r="Z166" s="19">
        <f t="shared" ref="Z166:Z184" si="81">SUM(X166:Y166)</f>
        <v>229581</v>
      </c>
      <c r="AA166" s="113"/>
      <c r="AB166" s="5">
        <v>2022</v>
      </c>
      <c r="AC166" s="6">
        <f t="shared" si="79"/>
        <v>2889</v>
      </c>
      <c r="AD166" s="113"/>
      <c r="AE166" s="113"/>
      <c r="AF166" s="5">
        <v>2022</v>
      </c>
      <c r="AG166" s="6">
        <f t="shared" si="68"/>
        <v>6</v>
      </c>
      <c r="AH166" s="6">
        <f t="shared" si="69"/>
        <v>1159</v>
      </c>
      <c r="AI166" s="6">
        <f t="shared" si="70"/>
        <v>4250</v>
      </c>
      <c r="AJ166" s="151"/>
    </row>
    <row r="167" spans="2:36">
      <c r="B167" s="150"/>
      <c r="C167" s="5">
        <v>2023</v>
      </c>
      <c r="D167" s="6">
        <f t="shared" si="63"/>
        <v>2711.8942134237527</v>
      </c>
      <c r="E167" s="6">
        <f t="shared" si="64"/>
        <v>6391.8810303009141</v>
      </c>
      <c r="F167" s="124"/>
      <c r="G167" s="5">
        <v>2023</v>
      </c>
      <c r="H167" s="19">
        <f t="shared" si="71"/>
        <v>170</v>
      </c>
      <c r="I167" s="76">
        <f t="shared" si="71"/>
        <v>327</v>
      </c>
      <c r="J167" s="19">
        <f t="shared" si="65"/>
        <v>32837</v>
      </c>
      <c r="K167" s="20">
        <f t="shared" si="66"/>
        <v>27386</v>
      </c>
      <c r="L167" s="76">
        <f t="shared" si="72"/>
        <v>60223</v>
      </c>
      <c r="M167" s="19">
        <f t="shared" si="73"/>
        <v>120402</v>
      </c>
      <c r="N167" s="19">
        <f t="shared" si="73"/>
        <v>100415</v>
      </c>
      <c r="O167" s="24">
        <f t="shared" si="74"/>
        <v>220817</v>
      </c>
      <c r="P167" s="113"/>
      <c r="Q167" s="113"/>
      <c r="R167" s="5">
        <v>2023</v>
      </c>
      <c r="S167" s="19">
        <f t="shared" si="75"/>
        <v>152</v>
      </c>
      <c r="T167" s="19">
        <f t="shared" ref="T167:T184" si="82">I167</f>
        <v>327</v>
      </c>
      <c r="U167" s="6">
        <f t="shared" si="67"/>
        <v>29360</v>
      </c>
      <c r="V167" s="19">
        <f t="shared" si="76"/>
        <v>27386</v>
      </c>
      <c r="W167" s="21">
        <f t="shared" si="77"/>
        <v>56746</v>
      </c>
      <c r="X167" s="6">
        <f t="shared" si="80"/>
        <v>107653</v>
      </c>
      <c r="Y167" s="19">
        <f t="shared" si="78"/>
        <v>100415</v>
      </c>
      <c r="Z167" s="19">
        <f t="shared" si="81"/>
        <v>208068</v>
      </c>
      <c r="AA167" s="113"/>
      <c r="AB167" s="5">
        <v>2023</v>
      </c>
      <c r="AC167" s="6">
        <f t="shared" si="79"/>
        <v>2737</v>
      </c>
      <c r="AD167" s="113"/>
      <c r="AE167" s="113"/>
      <c r="AF167" s="5">
        <v>2023</v>
      </c>
      <c r="AG167" s="6">
        <f t="shared" si="68"/>
        <v>18</v>
      </c>
      <c r="AH167" s="6">
        <f t="shared" si="69"/>
        <v>3477</v>
      </c>
      <c r="AI167" s="6">
        <f t="shared" si="70"/>
        <v>12749</v>
      </c>
      <c r="AJ167" s="151"/>
    </row>
    <row r="168" spans="2:36">
      <c r="B168" s="150"/>
      <c r="C168" s="5">
        <v>2024</v>
      </c>
      <c r="D168" s="6">
        <f t="shared" si="63"/>
        <v>2551.631264670812</v>
      </c>
      <c r="E168" s="6">
        <f t="shared" si="64"/>
        <v>6080.581911282583</v>
      </c>
      <c r="F168" s="124"/>
      <c r="G168" s="5">
        <v>2024</v>
      </c>
      <c r="H168" s="19">
        <f t="shared" si="71"/>
        <v>160</v>
      </c>
      <c r="I168" s="76">
        <f t="shared" si="71"/>
        <v>311</v>
      </c>
      <c r="J168" s="19">
        <f t="shared" si="65"/>
        <v>30906</v>
      </c>
      <c r="K168" s="20">
        <f t="shared" si="66"/>
        <v>26046</v>
      </c>
      <c r="L168" s="76">
        <f t="shared" si="72"/>
        <v>56952</v>
      </c>
      <c r="M168" s="19">
        <f t="shared" si="73"/>
        <v>113322</v>
      </c>
      <c r="N168" s="19">
        <f t="shared" si="73"/>
        <v>95502</v>
      </c>
      <c r="O168" s="24">
        <f t="shared" si="74"/>
        <v>208824</v>
      </c>
      <c r="P168" s="113"/>
      <c r="Q168" s="113"/>
      <c r="R168" s="5">
        <v>2024</v>
      </c>
      <c r="S168" s="19">
        <f t="shared" si="75"/>
        <v>128</v>
      </c>
      <c r="T168" s="19">
        <f t="shared" si="82"/>
        <v>311</v>
      </c>
      <c r="U168" s="6">
        <f t="shared" si="67"/>
        <v>24724</v>
      </c>
      <c r="V168" s="19">
        <f t="shared" si="76"/>
        <v>26046</v>
      </c>
      <c r="W168" s="21">
        <f t="shared" si="77"/>
        <v>50770</v>
      </c>
      <c r="X168" s="6">
        <f t="shared" si="80"/>
        <v>90655</v>
      </c>
      <c r="Y168" s="19">
        <f t="shared" si="78"/>
        <v>95502</v>
      </c>
      <c r="Z168" s="19">
        <f t="shared" si="81"/>
        <v>186157</v>
      </c>
      <c r="AA168" s="113"/>
      <c r="AB168" s="5">
        <v>2024</v>
      </c>
      <c r="AC168" s="6">
        <f t="shared" si="79"/>
        <v>2609</v>
      </c>
      <c r="AD168" s="113"/>
      <c r="AE168" s="113"/>
      <c r="AF168" s="5">
        <v>2024</v>
      </c>
      <c r="AG168" s="6">
        <f t="shared" si="68"/>
        <v>32</v>
      </c>
      <c r="AH168" s="6">
        <f t="shared" si="69"/>
        <v>6182</v>
      </c>
      <c r="AI168" s="6">
        <f t="shared" si="70"/>
        <v>22667</v>
      </c>
      <c r="AJ168" s="151"/>
    </row>
    <row r="169" spans="2:36">
      <c r="B169" s="150"/>
      <c r="C169" s="5">
        <v>2025</v>
      </c>
      <c r="D169" s="6">
        <f t="shared" si="63"/>
        <v>2400.8392652697498</v>
      </c>
      <c r="E169" s="6">
        <f t="shared" si="64"/>
        <v>5784.4437661688344</v>
      </c>
      <c r="F169" s="124"/>
      <c r="G169" s="5">
        <v>2025</v>
      </c>
      <c r="H169" s="19">
        <f t="shared" si="71"/>
        <v>151</v>
      </c>
      <c r="I169" s="76">
        <f t="shared" si="71"/>
        <v>296</v>
      </c>
      <c r="J169" s="19">
        <f t="shared" si="65"/>
        <v>29167</v>
      </c>
      <c r="K169" s="20">
        <f t="shared" si="66"/>
        <v>24790</v>
      </c>
      <c r="L169" s="76">
        <f t="shared" si="72"/>
        <v>53957</v>
      </c>
      <c r="M169" s="19">
        <f t="shared" si="73"/>
        <v>106946</v>
      </c>
      <c r="N169" s="19">
        <f t="shared" si="73"/>
        <v>90897</v>
      </c>
      <c r="O169" s="24">
        <f t="shared" si="74"/>
        <v>197843</v>
      </c>
      <c r="P169" s="113"/>
      <c r="Q169" s="113"/>
      <c r="R169" s="5">
        <v>2025</v>
      </c>
      <c r="S169" s="19">
        <f t="shared" si="75"/>
        <v>102</v>
      </c>
      <c r="T169" s="19">
        <f t="shared" si="82"/>
        <v>296</v>
      </c>
      <c r="U169" s="6">
        <f t="shared" si="67"/>
        <v>19702</v>
      </c>
      <c r="V169" s="19">
        <f t="shared" si="76"/>
        <v>24790</v>
      </c>
      <c r="W169" s="21">
        <f t="shared" si="77"/>
        <v>44492</v>
      </c>
      <c r="X169" s="6">
        <f t="shared" si="80"/>
        <v>72241</v>
      </c>
      <c r="Y169" s="19">
        <f t="shared" si="78"/>
        <v>90897</v>
      </c>
      <c r="Z169" s="19">
        <f t="shared" si="81"/>
        <v>163138</v>
      </c>
      <c r="AA169" s="113"/>
      <c r="AB169" s="5">
        <v>2025</v>
      </c>
      <c r="AC169" s="6">
        <f t="shared" si="79"/>
        <v>2507</v>
      </c>
      <c r="AD169" s="113"/>
      <c r="AE169" s="113"/>
      <c r="AF169" s="5">
        <v>2025</v>
      </c>
      <c r="AG169" s="6">
        <f t="shared" si="68"/>
        <v>49</v>
      </c>
      <c r="AH169" s="6">
        <f t="shared" si="69"/>
        <v>9465</v>
      </c>
      <c r="AI169" s="6">
        <f t="shared" si="70"/>
        <v>34705</v>
      </c>
      <c r="AJ169" s="151"/>
    </row>
    <row r="170" spans="2:36">
      <c r="B170" s="150"/>
      <c r="C170" s="5">
        <v>2026</v>
      </c>
      <c r="D170" s="6">
        <f t="shared" si="63"/>
        <v>2258.9585170350283</v>
      </c>
      <c r="E170" s="6">
        <f t="shared" si="64"/>
        <v>5502.7282211073416</v>
      </c>
      <c r="F170" s="124"/>
      <c r="G170" s="5">
        <v>2026</v>
      </c>
      <c r="H170" s="19">
        <f t="shared" si="71"/>
        <v>142</v>
      </c>
      <c r="I170" s="76">
        <f t="shared" si="71"/>
        <v>282</v>
      </c>
      <c r="J170" s="19">
        <f t="shared" si="65"/>
        <v>27429</v>
      </c>
      <c r="K170" s="20">
        <f t="shared" si="66"/>
        <v>23618</v>
      </c>
      <c r="L170" s="76">
        <f t="shared" si="72"/>
        <v>51047</v>
      </c>
      <c r="M170" s="19">
        <f t="shared" si="73"/>
        <v>100573</v>
      </c>
      <c r="N170" s="19">
        <f t="shared" si="73"/>
        <v>86599</v>
      </c>
      <c r="O170" s="24">
        <f t="shared" si="74"/>
        <v>187172</v>
      </c>
      <c r="P170" s="113"/>
      <c r="Q170" s="113"/>
      <c r="R170" s="5">
        <v>2026</v>
      </c>
      <c r="S170" s="19">
        <f t="shared" si="75"/>
        <v>79</v>
      </c>
      <c r="T170" s="19">
        <f t="shared" si="82"/>
        <v>282</v>
      </c>
      <c r="U170" s="6">
        <f t="shared" si="67"/>
        <v>15260</v>
      </c>
      <c r="V170" s="19">
        <f t="shared" si="76"/>
        <v>23618</v>
      </c>
      <c r="W170" s="21">
        <f t="shared" si="77"/>
        <v>38878</v>
      </c>
      <c r="X170" s="6">
        <f t="shared" si="80"/>
        <v>55953</v>
      </c>
      <c r="Y170" s="19">
        <f t="shared" si="78"/>
        <v>86599</v>
      </c>
      <c r="Z170" s="19">
        <f t="shared" si="81"/>
        <v>142552</v>
      </c>
      <c r="AA170" s="113"/>
      <c r="AB170" s="5">
        <v>2026</v>
      </c>
      <c r="AC170" s="6">
        <f t="shared" si="79"/>
        <v>2428</v>
      </c>
      <c r="AD170" s="113"/>
      <c r="AE170" s="113"/>
      <c r="AF170" s="5">
        <v>2026</v>
      </c>
      <c r="AG170" s="6">
        <f t="shared" si="68"/>
        <v>63</v>
      </c>
      <c r="AH170" s="6">
        <f t="shared" si="69"/>
        <v>12169</v>
      </c>
      <c r="AI170" s="6">
        <f t="shared" si="70"/>
        <v>44620</v>
      </c>
      <c r="AJ170" s="151"/>
    </row>
    <row r="171" spans="2:36">
      <c r="B171" s="150"/>
      <c r="C171" s="5">
        <v>2027</v>
      </c>
      <c r="D171" s="6">
        <f t="shared" si="63"/>
        <v>2125.4623978801642</v>
      </c>
      <c r="E171" s="6">
        <f t="shared" si="64"/>
        <v>5234.7328627288734</v>
      </c>
      <c r="F171" s="124"/>
      <c r="G171" s="5">
        <v>2027</v>
      </c>
      <c r="H171" s="19">
        <f t="shared" si="71"/>
        <v>133</v>
      </c>
      <c r="I171" s="76">
        <f t="shared" si="71"/>
        <v>268</v>
      </c>
      <c r="J171" s="19">
        <f t="shared" si="65"/>
        <v>25690</v>
      </c>
      <c r="K171" s="20">
        <f t="shared" si="66"/>
        <v>22445</v>
      </c>
      <c r="L171" s="76">
        <f t="shared" si="72"/>
        <v>48135</v>
      </c>
      <c r="M171" s="22">
        <f t="shared" si="73"/>
        <v>94197</v>
      </c>
      <c r="N171" s="22">
        <f t="shared" si="73"/>
        <v>82298</v>
      </c>
      <c r="O171" s="25">
        <f t="shared" si="74"/>
        <v>176495</v>
      </c>
      <c r="P171" s="113"/>
      <c r="Q171" s="113"/>
      <c r="R171" s="5">
        <v>2027</v>
      </c>
      <c r="S171" s="19">
        <f t="shared" si="75"/>
        <v>62</v>
      </c>
      <c r="T171" s="19">
        <f t="shared" si="82"/>
        <v>268</v>
      </c>
      <c r="U171" s="6">
        <f t="shared" si="67"/>
        <v>11976</v>
      </c>
      <c r="V171" s="19">
        <f t="shared" si="76"/>
        <v>22445</v>
      </c>
      <c r="W171" s="21">
        <f t="shared" si="77"/>
        <v>34421</v>
      </c>
      <c r="X171" s="6">
        <f t="shared" si="80"/>
        <v>43912</v>
      </c>
      <c r="Y171" s="19">
        <f t="shared" si="78"/>
        <v>82298</v>
      </c>
      <c r="Z171" s="19">
        <f t="shared" si="81"/>
        <v>126210</v>
      </c>
      <c r="AA171" s="113"/>
      <c r="AB171" s="5">
        <v>2027</v>
      </c>
      <c r="AC171" s="6">
        <f t="shared" si="79"/>
        <v>2366</v>
      </c>
      <c r="AD171" s="113"/>
      <c r="AE171" s="113"/>
      <c r="AF171" s="5">
        <v>2027</v>
      </c>
      <c r="AG171" s="6">
        <f t="shared" si="68"/>
        <v>71</v>
      </c>
      <c r="AH171" s="6">
        <f t="shared" si="69"/>
        <v>13714</v>
      </c>
      <c r="AI171" s="6">
        <f t="shared" si="70"/>
        <v>50285</v>
      </c>
      <c r="AJ171" s="151"/>
    </row>
    <row r="172" spans="2:36">
      <c r="B172" s="150"/>
      <c r="C172" s="5">
        <v>2028</v>
      </c>
      <c r="D172" s="6">
        <f t="shared" si="63"/>
        <v>1999.8554071422313</v>
      </c>
      <c r="E172" s="6">
        <f t="shared" si="64"/>
        <v>4979.7894867901177</v>
      </c>
      <c r="F172" s="113"/>
      <c r="G172" s="5">
        <v>2028</v>
      </c>
      <c r="H172" s="19">
        <f t="shared" si="71"/>
        <v>126</v>
      </c>
      <c r="I172" s="76">
        <f t="shared" si="71"/>
        <v>255</v>
      </c>
      <c r="J172" s="19">
        <f t="shared" si="65"/>
        <v>24338</v>
      </c>
      <c r="K172" s="20">
        <f t="shared" si="66"/>
        <v>21356</v>
      </c>
      <c r="L172" s="76">
        <f t="shared" si="72"/>
        <v>45694</v>
      </c>
      <c r="M172" s="22">
        <f t="shared" si="73"/>
        <v>89239</v>
      </c>
      <c r="N172" s="22">
        <f t="shared" si="73"/>
        <v>78305</v>
      </c>
      <c r="O172" s="25">
        <f t="shared" si="74"/>
        <v>167544</v>
      </c>
      <c r="P172" s="113"/>
      <c r="Q172" s="113"/>
      <c r="R172" s="5">
        <v>2028</v>
      </c>
      <c r="S172" s="19">
        <f t="shared" si="75"/>
        <v>52</v>
      </c>
      <c r="T172" s="19">
        <f t="shared" si="82"/>
        <v>255</v>
      </c>
      <c r="U172" s="6">
        <f t="shared" si="67"/>
        <v>10044</v>
      </c>
      <c r="V172" s="19">
        <f t="shared" si="76"/>
        <v>21356</v>
      </c>
      <c r="W172" s="21">
        <f t="shared" si="77"/>
        <v>31400</v>
      </c>
      <c r="X172" s="6">
        <f t="shared" si="80"/>
        <v>36828</v>
      </c>
      <c r="Y172" s="19">
        <f t="shared" si="78"/>
        <v>78305</v>
      </c>
      <c r="Z172" s="19">
        <f t="shared" si="81"/>
        <v>115133</v>
      </c>
      <c r="AA172" s="113"/>
      <c r="AB172" s="5">
        <v>2028</v>
      </c>
      <c r="AC172" s="6">
        <f t="shared" si="79"/>
        <v>2314</v>
      </c>
      <c r="AD172" s="113"/>
      <c r="AE172" s="113"/>
      <c r="AF172" s="5">
        <v>2028</v>
      </c>
      <c r="AG172" s="6">
        <f t="shared" si="68"/>
        <v>74</v>
      </c>
      <c r="AH172" s="6">
        <f t="shared" si="69"/>
        <v>14294</v>
      </c>
      <c r="AI172" s="6">
        <f t="shared" si="70"/>
        <v>52411</v>
      </c>
      <c r="AJ172" s="151"/>
    </row>
    <row r="173" spans="2:36">
      <c r="B173" s="150"/>
      <c r="C173" s="5">
        <v>2029</v>
      </c>
      <c r="D173" s="6">
        <f t="shared" si="63"/>
        <v>1881.6713264204789</v>
      </c>
      <c r="E173" s="6">
        <f t="shared" si="64"/>
        <v>4737.2624321115782</v>
      </c>
      <c r="F173" s="113"/>
      <c r="G173" s="5">
        <v>2029</v>
      </c>
      <c r="H173" s="19">
        <f t="shared" si="71"/>
        <v>118</v>
      </c>
      <c r="I173" s="76">
        <f t="shared" si="71"/>
        <v>243</v>
      </c>
      <c r="J173" s="19">
        <f t="shared" si="65"/>
        <v>22793</v>
      </c>
      <c r="K173" s="20">
        <f t="shared" si="66"/>
        <v>20351</v>
      </c>
      <c r="L173" s="76">
        <f t="shared" si="72"/>
        <v>43144</v>
      </c>
      <c r="M173" s="22">
        <f t="shared" si="73"/>
        <v>83574</v>
      </c>
      <c r="N173" s="22">
        <f t="shared" si="73"/>
        <v>74620</v>
      </c>
      <c r="O173" s="25">
        <f t="shared" si="74"/>
        <v>158194</v>
      </c>
      <c r="P173" s="113"/>
      <c r="Q173" s="113"/>
      <c r="R173" s="5">
        <v>2029</v>
      </c>
      <c r="S173" s="19">
        <f t="shared" si="75"/>
        <v>46</v>
      </c>
      <c r="T173" s="19">
        <f t="shared" si="82"/>
        <v>243</v>
      </c>
      <c r="U173" s="6">
        <f t="shared" si="67"/>
        <v>8885</v>
      </c>
      <c r="V173" s="19">
        <f t="shared" si="76"/>
        <v>20351</v>
      </c>
      <c r="W173" s="21">
        <f t="shared" si="77"/>
        <v>29236</v>
      </c>
      <c r="X173" s="6">
        <f t="shared" si="80"/>
        <v>32578</v>
      </c>
      <c r="Y173" s="19">
        <f t="shared" si="78"/>
        <v>74620</v>
      </c>
      <c r="Z173" s="19">
        <f t="shared" si="81"/>
        <v>107198</v>
      </c>
      <c r="AA173" s="113"/>
      <c r="AB173" s="5">
        <v>2029</v>
      </c>
      <c r="AC173" s="6">
        <f t="shared" si="79"/>
        <v>2268</v>
      </c>
      <c r="AD173" s="113"/>
      <c r="AE173" s="113"/>
      <c r="AF173" s="5">
        <v>2029</v>
      </c>
      <c r="AG173" s="6">
        <f t="shared" si="68"/>
        <v>72</v>
      </c>
      <c r="AH173" s="6">
        <f t="shared" si="69"/>
        <v>13908</v>
      </c>
      <c r="AI173" s="6">
        <f t="shared" si="70"/>
        <v>50996</v>
      </c>
      <c r="AJ173" s="151"/>
    </row>
    <row r="174" spans="2:36">
      <c r="B174" s="150"/>
      <c r="C174" s="5">
        <v>2030</v>
      </c>
      <c r="D174" s="6">
        <f t="shared" si="63"/>
        <v>1770.4714891026058</v>
      </c>
      <c r="E174" s="6">
        <f t="shared" si="64"/>
        <v>4506.5469956564748</v>
      </c>
      <c r="F174" s="113"/>
      <c r="G174" s="5">
        <v>2030</v>
      </c>
      <c r="H174" s="19">
        <f t="shared" si="71"/>
        <v>111</v>
      </c>
      <c r="I174" s="76">
        <f t="shared" si="71"/>
        <v>231</v>
      </c>
      <c r="J174" s="19">
        <f t="shared" si="65"/>
        <v>21441</v>
      </c>
      <c r="K174" s="20">
        <f t="shared" si="66"/>
        <v>19346</v>
      </c>
      <c r="L174" s="76">
        <f t="shared" si="72"/>
        <v>40787</v>
      </c>
      <c r="M174" s="22">
        <f t="shared" si="73"/>
        <v>78617</v>
      </c>
      <c r="N174" s="22">
        <f t="shared" si="73"/>
        <v>70935</v>
      </c>
      <c r="O174" s="25">
        <f t="shared" si="74"/>
        <v>149552</v>
      </c>
      <c r="P174" s="113"/>
      <c r="Q174" s="113"/>
      <c r="R174" s="5">
        <v>2030</v>
      </c>
      <c r="S174" s="19">
        <f t="shared" si="75"/>
        <v>43</v>
      </c>
      <c r="T174" s="19">
        <f t="shared" si="82"/>
        <v>231</v>
      </c>
      <c r="U174" s="6">
        <f t="shared" si="67"/>
        <v>8306</v>
      </c>
      <c r="V174" s="19">
        <f t="shared" si="76"/>
        <v>19346</v>
      </c>
      <c r="W174" s="21">
        <f t="shared" si="77"/>
        <v>27652</v>
      </c>
      <c r="X174" s="6">
        <f t="shared" si="80"/>
        <v>30455</v>
      </c>
      <c r="Y174" s="19">
        <f t="shared" si="78"/>
        <v>70935</v>
      </c>
      <c r="Z174" s="19">
        <f t="shared" si="81"/>
        <v>101390</v>
      </c>
      <c r="AA174" s="113"/>
      <c r="AB174" s="5">
        <v>2030</v>
      </c>
      <c r="AC174" s="6">
        <f t="shared" si="79"/>
        <v>2225</v>
      </c>
      <c r="AD174" s="113"/>
      <c r="AE174" s="113"/>
      <c r="AF174" s="5">
        <v>2030</v>
      </c>
      <c r="AG174" s="6">
        <f t="shared" si="68"/>
        <v>68</v>
      </c>
      <c r="AH174" s="6">
        <f t="shared" si="69"/>
        <v>13135</v>
      </c>
      <c r="AI174" s="6">
        <f t="shared" si="70"/>
        <v>48162</v>
      </c>
      <c r="AJ174" s="151"/>
    </row>
    <row r="175" spans="2:36">
      <c r="B175" s="150"/>
      <c r="C175" s="5">
        <v>2031</v>
      </c>
      <c r="D175" s="6">
        <f t="shared" si="63"/>
        <v>1665.8431521556527</v>
      </c>
      <c r="E175" s="6">
        <f t="shared" si="64"/>
        <v>4287.0679247989056</v>
      </c>
      <c r="F175" s="113"/>
      <c r="G175" s="5">
        <v>2031</v>
      </c>
      <c r="H175" s="19">
        <f t="shared" si="71"/>
        <v>105</v>
      </c>
      <c r="I175" s="76">
        <f t="shared" si="71"/>
        <v>219</v>
      </c>
      <c r="J175" s="19">
        <f t="shared" si="65"/>
        <v>20282</v>
      </c>
      <c r="K175" s="20">
        <f t="shared" si="66"/>
        <v>18341</v>
      </c>
      <c r="L175" s="76">
        <f t="shared" si="72"/>
        <v>38623</v>
      </c>
      <c r="M175" s="22">
        <f t="shared" si="73"/>
        <v>74367</v>
      </c>
      <c r="N175" s="22">
        <f t="shared" si="73"/>
        <v>67250</v>
      </c>
      <c r="O175" s="25">
        <f t="shared" si="74"/>
        <v>141617</v>
      </c>
      <c r="P175" s="113"/>
      <c r="Q175" s="113"/>
      <c r="R175" s="5">
        <v>2031</v>
      </c>
      <c r="S175" s="19">
        <f t="shared" si="75"/>
        <v>41</v>
      </c>
      <c r="T175" s="19">
        <f t="shared" si="82"/>
        <v>219</v>
      </c>
      <c r="U175" s="6">
        <f t="shared" si="67"/>
        <v>7920</v>
      </c>
      <c r="V175" s="19">
        <f t="shared" si="76"/>
        <v>18341</v>
      </c>
      <c r="W175" s="21">
        <f t="shared" si="77"/>
        <v>26261</v>
      </c>
      <c r="X175" s="6">
        <f t="shared" si="80"/>
        <v>29040</v>
      </c>
      <c r="Y175" s="19">
        <f t="shared" si="78"/>
        <v>67250</v>
      </c>
      <c r="Z175" s="19">
        <f t="shared" si="81"/>
        <v>96290</v>
      </c>
      <c r="AA175" s="113"/>
      <c r="AB175" s="5">
        <v>2031</v>
      </c>
      <c r="AC175" s="6">
        <f t="shared" si="79"/>
        <v>2184</v>
      </c>
      <c r="AD175" s="113"/>
      <c r="AE175" s="113"/>
      <c r="AF175" s="5">
        <v>2031</v>
      </c>
      <c r="AG175" s="6">
        <f t="shared" si="68"/>
        <v>64</v>
      </c>
      <c r="AH175" s="6">
        <f t="shared" si="69"/>
        <v>12362</v>
      </c>
      <c r="AI175" s="6">
        <f t="shared" si="70"/>
        <v>45327</v>
      </c>
      <c r="AJ175" s="151"/>
    </row>
    <row r="176" spans="2:36">
      <c r="B176" s="150"/>
      <c r="C176" s="5">
        <v>2032</v>
      </c>
      <c r="D176" s="6">
        <f t="shared" si="63"/>
        <v>1567.397964138047</v>
      </c>
      <c r="E176" s="6">
        <f t="shared" si="64"/>
        <v>4078.2779830219674</v>
      </c>
      <c r="F176" s="113"/>
      <c r="G176" s="5">
        <v>2032</v>
      </c>
      <c r="H176" s="19">
        <f t="shared" si="71"/>
        <v>98</v>
      </c>
      <c r="I176" s="76">
        <f t="shared" si="71"/>
        <v>209</v>
      </c>
      <c r="J176" s="19">
        <f t="shared" si="65"/>
        <v>18930</v>
      </c>
      <c r="K176" s="20">
        <f t="shared" si="66"/>
        <v>17504</v>
      </c>
      <c r="L176" s="76">
        <f t="shared" si="72"/>
        <v>36434</v>
      </c>
      <c r="M176" s="22">
        <f t="shared" si="73"/>
        <v>69410</v>
      </c>
      <c r="N176" s="22">
        <f t="shared" si="73"/>
        <v>64181</v>
      </c>
      <c r="O176" s="25">
        <f t="shared" si="74"/>
        <v>133591</v>
      </c>
      <c r="P176" s="113"/>
      <c r="Q176" s="113"/>
      <c r="R176" s="5">
        <v>2032</v>
      </c>
      <c r="S176" s="19">
        <f t="shared" si="75"/>
        <v>38</v>
      </c>
      <c r="T176" s="19">
        <f t="shared" si="82"/>
        <v>209</v>
      </c>
      <c r="U176" s="6">
        <f t="shared" si="67"/>
        <v>7340</v>
      </c>
      <c r="V176" s="19">
        <f t="shared" si="76"/>
        <v>17504</v>
      </c>
      <c r="W176" s="21">
        <f t="shared" si="77"/>
        <v>24844</v>
      </c>
      <c r="X176" s="6">
        <f t="shared" si="80"/>
        <v>26913</v>
      </c>
      <c r="Y176" s="19">
        <f t="shared" si="78"/>
        <v>64181</v>
      </c>
      <c r="Z176" s="19">
        <f t="shared" si="81"/>
        <v>91094</v>
      </c>
      <c r="AA176" s="113"/>
      <c r="AB176" s="5">
        <v>2032</v>
      </c>
      <c r="AC176" s="6">
        <f t="shared" si="79"/>
        <v>2146</v>
      </c>
      <c r="AD176" s="113"/>
      <c r="AE176" s="113"/>
      <c r="AF176" s="5">
        <v>2032</v>
      </c>
      <c r="AG176" s="6">
        <f t="shared" si="68"/>
        <v>60</v>
      </c>
      <c r="AH176" s="6">
        <f t="shared" si="69"/>
        <v>11590</v>
      </c>
      <c r="AI176" s="6">
        <f t="shared" si="70"/>
        <v>42497</v>
      </c>
      <c r="AJ176" s="151"/>
    </row>
    <row r="177" spans="2:36">
      <c r="B177" s="150"/>
      <c r="C177" s="5">
        <v>2033</v>
      </c>
      <c r="D177" s="6">
        <f t="shared" si="63"/>
        <v>1474.7705237464893</v>
      </c>
      <c r="E177" s="6">
        <f t="shared" si="64"/>
        <v>3879.6565854696373</v>
      </c>
      <c r="F177" s="113"/>
      <c r="G177" s="5">
        <v>2033</v>
      </c>
      <c r="H177" s="19">
        <f t="shared" si="71"/>
        <v>93</v>
      </c>
      <c r="I177" s="76">
        <f t="shared" si="71"/>
        <v>199</v>
      </c>
      <c r="J177" s="19">
        <f t="shared" si="65"/>
        <v>17964</v>
      </c>
      <c r="K177" s="20">
        <f t="shared" si="66"/>
        <v>16666</v>
      </c>
      <c r="L177" s="76">
        <f t="shared" si="72"/>
        <v>34630</v>
      </c>
      <c r="M177" s="22">
        <f t="shared" si="73"/>
        <v>65868</v>
      </c>
      <c r="N177" s="22">
        <f t="shared" si="73"/>
        <v>61109</v>
      </c>
      <c r="O177" s="25">
        <f t="shared" si="74"/>
        <v>126977</v>
      </c>
      <c r="P177" s="113"/>
      <c r="Q177" s="113"/>
      <c r="R177" s="5">
        <v>2033</v>
      </c>
      <c r="S177" s="19">
        <f t="shared" si="75"/>
        <v>36</v>
      </c>
      <c r="T177" s="19">
        <f t="shared" si="82"/>
        <v>199</v>
      </c>
      <c r="U177" s="6">
        <f t="shared" si="67"/>
        <v>6954</v>
      </c>
      <c r="V177" s="19">
        <f t="shared" si="76"/>
        <v>16666</v>
      </c>
      <c r="W177" s="21">
        <f t="shared" si="77"/>
        <v>23620</v>
      </c>
      <c r="X177" s="6">
        <f t="shared" si="80"/>
        <v>25498</v>
      </c>
      <c r="Y177" s="19">
        <f t="shared" si="78"/>
        <v>61109</v>
      </c>
      <c r="Z177" s="19">
        <f t="shared" si="81"/>
        <v>86607</v>
      </c>
      <c r="AA177" s="113"/>
      <c r="AB177" s="5">
        <v>2033</v>
      </c>
      <c r="AC177" s="6">
        <f t="shared" si="79"/>
        <v>2110</v>
      </c>
      <c r="AD177" s="113"/>
      <c r="AE177" s="113"/>
      <c r="AF177" s="5">
        <v>2033</v>
      </c>
      <c r="AG177" s="6">
        <f t="shared" si="68"/>
        <v>57</v>
      </c>
      <c r="AH177" s="6">
        <f t="shared" si="69"/>
        <v>11010</v>
      </c>
      <c r="AI177" s="6">
        <f t="shared" si="70"/>
        <v>40370</v>
      </c>
      <c r="AJ177" s="151"/>
    </row>
    <row r="178" spans="2:36">
      <c r="B178" s="150"/>
      <c r="C178" s="5">
        <v>2034</v>
      </c>
      <c r="D178" s="6">
        <f t="shared" si="63"/>
        <v>1387.6170235474019</v>
      </c>
      <c r="E178" s="6">
        <f t="shared" si="64"/>
        <v>3690.7085009503753</v>
      </c>
      <c r="F178" s="113"/>
      <c r="G178" s="5">
        <v>2034</v>
      </c>
      <c r="H178" s="19">
        <f t="shared" si="71"/>
        <v>87</v>
      </c>
      <c r="I178" s="76">
        <f t="shared" si="71"/>
        <v>189</v>
      </c>
      <c r="J178" s="19">
        <f t="shared" si="65"/>
        <v>16805</v>
      </c>
      <c r="K178" s="20">
        <f t="shared" si="66"/>
        <v>15829</v>
      </c>
      <c r="L178" s="76">
        <f t="shared" si="72"/>
        <v>32634</v>
      </c>
      <c r="M178" s="22">
        <f t="shared" si="73"/>
        <v>61618</v>
      </c>
      <c r="N178" s="22">
        <f t="shared" si="73"/>
        <v>58040</v>
      </c>
      <c r="O178" s="25">
        <f t="shared" si="74"/>
        <v>119658</v>
      </c>
      <c r="P178" s="113"/>
      <c r="Q178" s="113"/>
      <c r="R178" s="5">
        <v>2034</v>
      </c>
      <c r="S178" s="19">
        <f t="shared" si="75"/>
        <v>34</v>
      </c>
      <c r="T178" s="19">
        <f t="shared" si="82"/>
        <v>189</v>
      </c>
      <c r="U178" s="6">
        <f t="shared" si="67"/>
        <v>6567</v>
      </c>
      <c r="V178" s="19">
        <f t="shared" si="76"/>
        <v>15829</v>
      </c>
      <c r="W178" s="21">
        <f t="shared" si="77"/>
        <v>22396</v>
      </c>
      <c r="X178" s="6">
        <f t="shared" si="80"/>
        <v>24079</v>
      </c>
      <c r="Y178" s="19">
        <f t="shared" si="78"/>
        <v>58040</v>
      </c>
      <c r="Z178" s="19">
        <f t="shared" si="81"/>
        <v>82119</v>
      </c>
      <c r="AA178" s="113"/>
      <c r="AB178" s="5">
        <v>2034</v>
      </c>
      <c r="AC178" s="6">
        <f t="shared" si="79"/>
        <v>2076</v>
      </c>
      <c r="AD178" s="113"/>
      <c r="AE178" s="113"/>
      <c r="AF178" s="5">
        <v>2034</v>
      </c>
      <c r="AG178" s="6">
        <f t="shared" si="68"/>
        <v>53</v>
      </c>
      <c r="AH178" s="6">
        <f t="shared" si="69"/>
        <v>10238</v>
      </c>
      <c r="AI178" s="6">
        <f t="shared" si="70"/>
        <v>37539</v>
      </c>
      <c r="AJ178" s="151"/>
    </row>
    <row r="179" spans="2:36">
      <c r="B179" s="150"/>
      <c r="C179" s="5">
        <v>2035</v>
      </c>
      <c r="D179" s="6">
        <f t="shared" si="63"/>
        <v>1305.6139738588497</v>
      </c>
      <c r="E179" s="6">
        <f t="shared" si="64"/>
        <v>3510.9626171560976</v>
      </c>
      <c r="F179" s="113"/>
      <c r="G179" s="5">
        <v>2035</v>
      </c>
      <c r="H179" s="19">
        <f t="shared" si="71"/>
        <v>82</v>
      </c>
      <c r="I179" s="76">
        <f t="shared" si="71"/>
        <v>180</v>
      </c>
      <c r="J179" s="19">
        <f t="shared" si="65"/>
        <v>15839</v>
      </c>
      <c r="K179" s="20">
        <f t="shared" si="66"/>
        <v>15075</v>
      </c>
      <c r="L179" s="76">
        <f t="shared" si="72"/>
        <v>30914</v>
      </c>
      <c r="M179" s="22">
        <f t="shared" si="73"/>
        <v>58076</v>
      </c>
      <c r="N179" s="22">
        <f t="shared" si="73"/>
        <v>55275</v>
      </c>
      <c r="O179" s="25">
        <f t="shared" si="74"/>
        <v>113351</v>
      </c>
      <c r="P179" s="113"/>
      <c r="Q179" s="113"/>
      <c r="R179" s="5">
        <v>2035</v>
      </c>
      <c r="S179" s="19">
        <f t="shared" si="75"/>
        <v>32</v>
      </c>
      <c r="T179" s="19">
        <f t="shared" si="82"/>
        <v>180</v>
      </c>
      <c r="U179" s="6">
        <f t="shared" si="67"/>
        <v>6181</v>
      </c>
      <c r="V179" s="19">
        <f t="shared" si="76"/>
        <v>15075</v>
      </c>
      <c r="W179" s="21">
        <f t="shared" si="77"/>
        <v>21256</v>
      </c>
      <c r="X179" s="6">
        <f t="shared" si="80"/>
        <v>22664</v>
      </c>
      <c r="Y179" s="19">
        <f t="shared" si="78"/>
        <v>55275</v>
      </c>
      <c r="Z179" s="19">
        <f t="shared" si="81"/>
        <v>77939</v>
      </c>
      <c r="AA179" s="113"/>
      <c r="AB179" s="5">
        <v>2035</v>
      </c>
      <c r="AC179" s="6">
        <f t="shared" si="79"/>
        <v>2044</v>
      </c>
      <c r="AD179" s="113"/>
      <c r="AE179" s="113"/>
      <c r="AF179" s="5">
        <v>2035</v>
      </c>
      <c r="AG179" s="6">
        <f t="shared" si="68"/>
        <v>50</v>
      </c>
      <c r="AH179" s="6">
        <f t="shared" si="69"/>
        <v>9658</v>
      </c>
      <c r="AI179" s="6">
        <f t="shared" si="70"/>
        <v>35412</v>
      </c>
      <c r="AJ179" s="151"/>
    </row>
    <row r="180" spans="2:36">
      <c r="B180" s="150"/>
      <c r="C180" s="5">
        <v>2036</v>
      </c>
      <c r="D180" s="6">
        <f t="shared" si="63"/>
        <v>1228.4570020463329</v>
      </c>
      <c r="E180" s="6">
        <f t="shared" si="64"/>
        <v>3339.9707660177901</v>
      </c>
      <c r="F180" s="113"/>
      <c r="G180" s="5">
        <v>2036</v>
      </c>
      <c r="H180" s="19">
        <f t="shared" si="71"/>
        <v>77</v>
      </c>
      <c r="I180" s="76">
        <f t="shared" si="71"/>
        <v>171</v>
      </c>
      <c r="J180" s="19">
        <f t="shared" si="65"/>
        <v>14873</v>
      </c>
      <c r="K180" s="20">
        <f t="shared" si="66"/>
        <v>14321</v>
      </c>
      <c r="L180" s="76">
        <f t="shared" si="72"/>
        <v>29194</v>
      </c>
      <c r="M180" s="22">
        <f t="shared" si="73"/>
        <v>54534</v>
      </c>
      <c r="N180" s="22">
        <f t="shared" si="73"/>
        <v>52510</v>
      </c>
      <c r="O180" s="25">
        <f t="shared" si="74"/>
        <v>107044</v>
      </c>
      <c r="P180" s="113"/>
      <c r="Q180" s="113"/>
      <c r="R180" s="5">
        <v>2036</v>
      </c>
      <c r="S180" s="19">
        <f t="shared" si="75"/>
        <v>30</v>
      </c>
      <c r="T180" s="19">
        <f t="shared" si="82"/>
        <v>171</v>
      </c>
      <c r="U180" s="6">
        <f t="shared" si="67"/>
        <v>5795</v>
      </c>
      <c r="V180" s="19">
        <f t="shared" si="76"/>
        <v>14321</v>
      </c>
      <c r="W180" s="21">
        <f t="shared" si="77"/>
        <v>20116</v>
      </c>
      <c r="X180" s="6">
        <f t="shared" si="80"/>
        <v>21248</v>
      </c>
      <c r="Y180" s="19">
        <f t="shared" si="78"/>
        <v>52510</v>
      </c>
      <c r="Z180" s="19">
        <f t="shared" si="81"/>
        <v>73758</v>
      </c>
      <c r="AA180" s="113"/>
      <c r="AB180" s="5">
        <v>2036</v>
      </c>
      <c r="AC180" s="6">
        <f t="shared" si="79"/>
        <v>2014</v>
      </c>
      <c r="AD180" s="113"/>
      <c r="AE180" s="113"/>
      <c r="AF180" s="5">
        <v>2036</v>
      </c>
      <c r="AG180" s="6">
        <f t="shared" si="68"/>
        <v>47</v>
      </c>
      <c r="AH180" s="6">
        <f t="shared" si="69"/>
        <v>9078</v>
      </c>
      <c r="AI180" s="6">
        <f t="shared" si="70"/>
        <v>33286</v>
      </c>
      <c r="AJ180" s="151"/>
    </row>
    <row r="181" spans="2:36">
      <c r="B181" s="150"/>
      <c r="C181" s="5">
        <v>2037</v>
      </c>
      <c r="D181" s="6">
        <f t="shared" si="63"/>
        <v>1155.8597227757721</v>
      </c>
      <c r="E181" s="6">
        <f t="shared" si="64"/>
        <v>3177.3066062689704</v>
      </c>
      <c r="F181" s="113"/>
      <c r="G181" s="5">
        <v>2037</v>
      </c>
      <c r="H181" s="19">
        <f t="shared" si="71"/>
        <v>73</v>
      </c>
      <c r="I181" s="76">
        <f t="shared" si="71"/>
        <v>163</v>
      </c>
      <c r="J181" s="19">
        <f t="shared" si="65"/>
        <v>14101</v>
      </c>
      <c r="K181" s="20">
        <f t="shared" si="66"/>
        <v>13651</v>
      </c>
      <c r="L181" s="76">
        <f t="shared" si="72"/>
        <v>27752</v>
      </c>
      <c r="M181" s="22">
        <f t="shared" ref="M181:N184" si="83">ROUND(J181*(44/12),0)</f>
        <v>51704</v>
      </c>
      <c r="N181" s="22">
        <f t="shared" si="83"/>
        <v>50054</v>
      </c>
      <c r="O181" s="25">
        <f t="shared" si="74"/>
        <v>101758</v>
      </c>
      <c r="P181" s="113"/>
      <c r="Q181" s="113"/>
      <c r="R181" s="5">
        <v>2037</v>
      </c>
      <c r="S181" s="19">
        <f t="shared" si="75"/>
        <v>28</v>
      </c>
      <c r="T181" s="19">
        <f t="shared" si="82"/>
        <v>163</v>
      </c>
      <c r="U181" s="6">
        <f t="shared" si="67"/>
        <v>5408</v>
      </c>
      <c r="V181" s="19">
        <f t="shared" si="76"/>
        <v>13651</v>
      </c>
      <c r="W181" s="21">
        <f t="shared" si="77"/>
        <v>19059</v>
      </c>
      <c r="X181" s="6">
        <f t="shared" si="80"/>
        <v>19829</v>
      </c>
      <c r="Y181" s="19">
        <f t="shared" si="78"/>
        <v>50054</v>
      </c>
      <c r="Z181" s="19">
        <f t="shared" si="81"/>
        <v>69883</v>
      </c>
      <c r="AA181" s="113"/>
      <c r="AB181" s="5">
        <v>2037</v>
      </c>
      <c r="AC181" s="6">
        <f t="shared" si="79"/>
        <v>1986</v>
      </c>
      <c r="AD181" s="113"/>
      <c r="AE181" s="113"/>
      <c r="AF181" s="5">
        <v>2037</v>
      </c>
      <c r="AG181" s="6">
        <f t="shared" si="68"/>
        <v>45</v>
      </c>
      <c r="AH181" s="6">
        <f t="shared" si="69"/>
        <v>8693</v>
      </c>
      <c r="AI181" s="6">
        <f t="shared" si="70"/>
        <v>31875</v>
      </c>
      <c r="AJ181" s="151"/>
    </row>
    <row r="182" spans="2:36">
      <c r="B182" s="150"/>
      <c r="C182" s="5">
        <v>2038</v>
      </c>
      <c r="D182" s="6">
        <f t="shared" si="63"/>
        <v>1087.5526750303752</v>
      </c>
      <c r="E182" s="6">
        <f t="shared" si="64"/>
        <v>3022.5645604308475</v>
      </c>
      <c r="F182" s="113"/>
      <c r="G182" s="5">
        <v>2038</v>
      </c>
      <c r="H182" s="19">
        <f t="shared" si="71"/>
        <v>68</v>
      </c>
      <c r="I182" s="76">
        <f t="shared" si="71"/>
        <v>155</v>
      </c>
      <c r="J182" s="19">
        <f t="shared" si="65"/>
        <v>13135</v>
      </c>
      <c r="K182" s="20">
        <f t="shared" si="66"/>
        <v>12981</v>
      </c>
      <c r="L182" s="76">
        <f t="shared" si="72"/>
        <v>26116</v>
      </c>
      <c r="M182" s="22">
        <f t="shared" si="83"/>
        <v>48162</v>
      </c>
      <c r="N182" s="22">
        <f t="shared" si="83"/>
        <v>47597</v>
      </c>
      <c r="O182" s="25">
        <f t="shared" si="74"/>
        <v>95759</v>
      </c>
      <c r="P182" s="113"/>
      <c r="Q182" s="113"/>
      <c r="R182" s="5">
        <v>2038</v>
      </c>
      <c r="S182" s="19">
        <f t="shared" si="75"/>
        <v>26</v>
      </c>
      <c r="T182" s="19">
        <f t="shared" si="82"/>
        <v>155</v>
      </c>
      <c r="U182" s="6">
        <f t="shared" si="67"/>
        <v>5022</v>
      </c>
      <c r="V182" s="19">
        <f t="shared" si="76"/>
        <v>12981</v>
      </c>
      <c r="W182" s="21">
        <f t="shared" si="77"/>
        <v>18003</v>
      </c>
      <c r="X182" s="6">
        <f t="shared" si="80"/>
        <v>18414</v>
      </c>
      <c r="Y182" s="19">
        <f t="shared" si="78"/>
        <v>47597</v>
      </c>
      <c r="Z182" s="19">
        <f t="shared" si="81"/>
        <v>66011</v>
      </c>
      <c r="AA182" s="113"/>
      <c r="AB182" s="5">
        <v>2038</v>
      </c>
      <c r="AC182" s="6">
        <f t="shared" si="79"/>
        <v>1960</v>
      </c>
      <c r="AD182" s="113"/>
      <c r="AE182" s="113"/>
      <c r="AF182" s="5">
        <v>2038</v>
      </c>
      <c r="AG182" s="6">
        <f t="shared" si="68"/>
        <v>42</v>
      </c>
      <c r="AH182" s="6">
        <f t="shared" si="69"/>
        <v>8113</v>
      </c>
      <c r="AI182" s="6">
        <f t="shared" si="70"/>
        <v>29748</v>
      </c>
      <c r="AJ182" s="151"/>
    </row>
    <row r="183" spans="2:36">
      <c r="B183" s="150"/>
      <c r="C183" s="5">
        <v>2039</v>
      </c>
      <c r="D183" s="6">
        <f t="shared" si="63"/>
        <v>1023.2823219458902</v>
      </c>
      <c r="E183" s="6">
        <f t="shared" si="64"/>
        <v>2875.3588035687153</v>
      </c>
      <c r="F183" s="113"/>
      <c r="G183" s="5">
        <v>2039</v>
      </c>
      <c r="H183" s="19">
        <f t="shared" si="71"/>
        <v>64</v>
      </c>
      <c r="I183" s="76">
        <f t="shared" si="71"/>
        <v>147</v>
      </c>
      <c r="J183" s="19">
        <f t="shared" si="65"/>
        <v>12362</v>
      </c>
      <c r="K183" s="20">
        <f t="shared" si="66"/>
        <v>12311</v>
      </c>
      <c r="L183" s="76">
        <f t="shared" si="72"/>
        <v>24673</v>
      </c>
      <c r="M183" s="22">
        <f t="shared" si="83"/>
        <v>45327</v>
      </c>
      <c r="N183" s="22">
        <f t="shared" si="83"/>
        <v>45140</v>
      </c>
      <c r="O183" s="25">
        <f t="shared" si="74"/>
        <v>90467</v>
      </c>
      <c r="P183" s="113"/>
      <c r="Q183" s="113"/>
      <c r="R183" s="5">
        <v>2039</v>
      </c>
      <c r="S183" s="19">
        <f t="shared" si="75"/>
        <v>25</v>
      </c>
      <c r="T183" s="19">
        <f t="shared" si="82"/>
        <v>147</v>
      </c>
      <c r="U183" s="6">
        <f t="shared" si="67"/>
        <v>4829</v>
      </c>
      <c r="V183" s="19">
        <f t="shared" si="76"/>
        <v>12311</v>
      </c>
      <c r="W183" s="21">
        <f t="shared" si="77"/>
        <v>17140</v>
      </c>
      <c r="X183" s="6">
        <f t="shared" si="80"/>
        <v>17706</v>
      </c>
      <c r="Y183" s="19">
        <f t="shared" si="78"/>
        <v>45140</v>
      </c>
      <c r="Z183" s="19">
        <f t="shared" si="81"/>
        <v>62846</v>
      </c>
      <c r="AA183" s="113"/>
      <c r="AB183" s="5">
        <v>2039</v>
      </c>
      <c r="AC183" s="6">
        <f t="shared" si="79"/>
        <v>1935</v>
      </c>
      <c r="AD183" s="113"/>
      <c r="AE183" s="113"/>
      <c r="AF183" s="5">
        <v>2039</v>
      </c>
      <c r="AG183" s="6">
        <f t="shared" si="68"/>
        <v>39</v>
      </c>
      <c r="AH183" s="6">
        <f t="shared" si="69"/>
        <v>7533</v>
      </c>
      <c r="AI183" s="6">
        <f t="shared" si="70"/>
        <v>27621</v>
      </c>
      <c r="AJ183" s="151"/>
    </row>
    <row r="184" spans="2:36">
      <c r="B184" s="150"/>
      <c r="C184" s="5">
        <v>2040</v>
      </c>
      <c r="D184" s="6">
        <f t="shared" si="63"/>
        <v>962.81010975190406</v>
      </c>
      <c r="E184" s="6">
        <f t="shared" si="64"/>
        <v>2735.3223012982085</v>
      </c>
      <c r="F184" s="113"/>
      <c r="G184" s="5">
        <v>2040</v>
      </c>
      <c r="H184" s="19">
        <f t="shared" si="71"/>
        <v>60</v>
      </c>
      <c r="I184" s="19">
        <f t="shared" si="71"/>
        <v>140</v>
      </c>
      <c r="J184" s="19">
        <f t="shared" si="65"/>
        <v>11590</v>
      </c>
      <c r="K184" s="20">
        <f t="shared" si="66"/>
        <v>11725</v>
      </c>
      <c r="L184" s="19">
        <f t="shared" si="72"/>
        <v>23315</v>
      </c>
      <c r="M184" s="22">
        <f t="shared" si="83"/>
        <v>42497</v>
      </c>
      <c r="N184" s="22">
        <f t="shared" si="83"/>
        <v>42992</v>
      </c>
      <c r="O184" s="25">
        <f t="shared" si="74"/>
        <v>85489</v>
      </c>
      <c r="P184" s="113"/>
      <c r="Q184" s="113"/>
      <c r="R184" s="5">
        <v>2040</v>
      </c>
      <c r="S184" s="19">
        <f t="shared" si="75"/>
        <v>23</v>
      </c>
      <c r="T184" s="19">
        <f t="shared" si="82"/>
        <v>140</v>
      </c>
      <c r="U184" s="6">
        <f t="shared" si="67"/>
        <v>4443</v>
      </c>
      <c r="V184" s="19">
        <f t="shared" si="76"/>
        <v>11725</v>
      </c>
      <c r="W184" s="21">
        <f t="shared" si="77"/>
        <v>16168</v>
      </c>
      <c r="X184" s="6">
        <f t="shared" si="80"/>
        <v>16291</v>
      </c>
      <c r="Y184" s="19">
        <f t="shared" si="78"/>
        <v>42992</v>
      </c>
      <c r="Z184" s="19">
        <f t="shared" si="81"/>
        <v>59283</v>
      </c>
      <c r="AA184" s="113"/>
      <c r="AB184" s="5">
        <v>2040</v>
      </c>
      <c r="AC184" s="6">
        <f t="shared" si="79"/>
        <v>1912</v>
      </c>
      <c r="AD184" s="113"/>
      <c r="AE184" s="113"/>
      <c r="AF184" s="5">
        <v>2040</v>
      </c>
      <c r="AG184" s="6">
        <f t="shared" si="68"/>
        <v>37</v>
      </c>
      <c r="AH184" s="6">
        <f t="shared" si="69"/>
        <v>7147</v>
      </c>
      <c r="AI184" s="6">
        <f t="shared" si="70"/>
        <v>26206</v>
      </c>
      <c r="AJ184" s="151"/>
    </row>
    <row r="185" spans="2:36">
      <c r="B185" s="150"/>
      <c r="C185" s="113"/>
      <c r="D185" s="113"/>
      <c r="E185" s="113"/>
      <c r="F185" s="113"/>
      <c r="G185" s="113"/>
      <c r="H185" s="113"/>
      <c r="I185" s="113"/>
      <c r="J185" s="113"/>
      <c r="K185" s="113"/>
      <c r="L185" s="113"/>
      <c r="M185" s="113"/>
      <c r="N185" s="113"/>
      <c r="O185" s="113"/>
      <c r="P185" s="113"/>
      <c r="Q185" s="113"/>
      <c r="R185" s="113"/>
      <c r="S185" s="113"/>
      <c r="T185" s="113"/>
      <c r="U185" s="113"/>
      <c r="V185" s="113"/>
      <c r="W185" s="113"/>
      <c r="X185" s="113"/>
      <c r="Y185" s="113"/>
      <c r="Z185" s="113"/>
      <c r="AA185" s="113"/>
      <c r="AB185" s="157"/>
      <c r="AC185" s="128"/>
      <c r="AD185" s="146"/>
      <c r="AE185" s="146"/>
      <c r="AF185" s="146"/>
      <c r="AG185" s="113"/>
      <c r="AH185" s="113"/>
      <c r="AI185" s="113"/>
      <c r="AJ185" s="151"/>
    </row>
    <row r="186" spans="2:36">
      <c r="B186" s="150"/>
      <c r="C186" s="113"/>
      <c r="D186" s="113"/>
      <c r="E186" s="113"/>
      <c r="F186" s="113"/>
      <c r="G186" s="113"/>
      <c r="H186" s="113"/>
      <c r="I186" s="113"/>
      <c r="J186" s="113"/>
      <c r="K186" s="113"/>
      <c r="L186" s="113"/>
      <c r="M186" s="113"/>
      <c r="N186" s="113"/>
      <c r="O186" s="113"/>
      <c r="P186" s="113"/>
      <c r="Q186" s="113"/>
      <c r="R186" s="113"/>
      <c r="S186" s="113"/>
      <c r="T186" s="113"/>
      <c r="U186" s="113"/>
      <c r="V186" s="113"/>
      <c r="W186" s="113"/>
      <c r="X186" s="113"/>
      <c r="Y186" s="113"/>
      <c r="Z186" s="113"/>
      <c r="AA186" s="113"/>
      <c r="AB186" s="157"/>
      <c r="AC186" s="128"/>
      <c r="AD186" s="146"/>
      <c r="AE186" s="146"/>
      <c r="AF186" s="146"/>
      <c r="AG186" s="113"/>
      <c r="AH186" s="113"/>
      <c r="AI186" s="113"/>
      <c r="AJ186" s="151"/>
    </row>
    <row r="187" spans="2:36">
      <c r="B187" s="150"/>
      <c r="C187" s="113"/>
      <c r="D187" s="113"/>
      <c r="E187" s="113"/>
      <c r="F187" s="113"/>
      <c r="G187" s="113"/>
      <c r="H187" s="113"/>
      <c r="I187" s="113"/>
      <c r="J187" s="113"/>
      <c r="K187" s="113"/>
      <c r="L187" s="113"/>
      <c r="M187" s="113"/>
      <c r="N187" s="113"/>
      <c r="O187" s="113"/>
      <c r="P187" s="113"/>
      <c r="Q187" s="113"/>
      <c r="R187" s="113"/>
      <c r="S187" s="113"/>
      <c r="T187" s="113"/>
      <c r="U187" s="113"/>
      <c r="V187" s="113"/>
      <c r="W187" s="113"/>
      <c r="X187" s="113"/>
      <c r="Y187" s="113"/>
      <c r="Z187" s="113"/>
      <c r="AA187" s="113"/>
      <c r="AB187" s="157"/>
      <c r="AC187" s="128"/>
      <c r="AD187" s="146"/>
      <c r="AE187" s="146"/>
      <c r="AF187" s="146"/>
      <c r="AG187" s="113"/>
      <c r="AH187" s="113"/>
      <c r="AI187" s="113"/>
      <c r="AJ187" s="151"/>
    </row>
    <row r="188" spans="2:36">
      <c r="B188" s="150"/>
      <c r="C188" s="113"/>
      <c r="D188" s="113"/>
      <c r="E188" s="113"/>
      <c r="F188" s="113"/>
      <c r="G188" s="113"/>
      <c r="H188" s="113"/>
      <c r="I188" s="113"/>
      <c r="J188" s="113"/>
      <c r="K188" s="113"/>
      <c r="L188" s="113"/>
      <c r="M188" s="113"/>
      <c r="N188" s="113"/>
      <c r="O188" s="113"/>
      <c r="P188" s="113"/>
      <c r="Q188" s="113"/>
      <c r="R188" s="113"/>
      <c r="S188" s="113"/>
      <c r="T188" s="113"/>
      <c r="U188" s="113"/>
      <c r="V188" s="113"/>
      <c r="W188" s="113"/>
      <c r="X188" s="113"/>
      <c r="Y188" s="113"/>
      <c r="Z188" s="113"/>
      <c r="AA188" s="113"/>
      <c r="AB188" s="157"/>
      <c r="AC188" s="128"/>
      <c r="AD188" s="146"/>
      <c r="AE188" s="146"/>
      <c r="AF188" s="146"/>
      <c r="AG188" s="113"/>
      <c r="AH188" s="113"/>
      <c r="AI188" s="113"/>
      <c r="AJ188" s="151"/>
    </row>
    <row r="189" spans="2:36">
      <c r="B189" s="152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158"/>
      <c r="AC189" s="159"/>
      <c r="AD189" s="160"/>
      <c r="AE189" s="160"/>
      <c r="AF189" s="160"/>
      <c r="AG189" s="8"/>
      <c r="AH189" s="8"/>
      <c r="AI189" s="8"/>
      <c r="AJ189" s="156"/>
    </row>
    <row r="190" spans="2:36">
      <c r="B190" s="113"/>
      <c r="AB190" s="112"/>
      <c r="AC190" s="105"/>
      <c r="AD190" s="111"/>
      <c r="AE190" s="111"/>
      <c r="AF190" s="111"/>
      <c r="AG190" s="113"/>
      <c r="AH190" s="113"/>
    </row>
    <row r="191" spans="2:36">
      <c r="B191" s="113"/>
      <c r="AB191" s="112"/>
      <c r="AC191" s="105"/>
      <c r="AD191" s="111"/>
      <c r="AE191" s="111"/>
      <c r="AF191" s="111"/>
      <c r="AG191" s="113"/>
      <c r="AH191" s="113"/>
    </row>
    <row r="192" spans="2:36" ht="18">
      <c r="B192" s="147"/>
      <c r="C192" s="161"/>
      <c r="D192" s="148"/>
      <c r="E192" s="148"/>
      <c r="F192" s="148"/>
      <c r="G192" s="148"/>
      <c r="H192" s="148"/>
      <c r="I192" s="148"/>
      <c r="J192" s="148"/>
      <c r="K192" s="148"/>
      <c r="L192" s="148"/>
      <c r="M192" s="148"/>
      <c r="N192" s="148"/>
      <c r="O192" s="148"/>
      <c r="P192" s="148"/>
      <c r="Q192" s="148"/>
      <c r="R192" s="148"/>
      <c r="S192" s="148"/>
      <c r="T192" s="148"/>
      <c r="U192" s="148"/>
      <c r="V192" s="148"/>
      <c r="W192" s="148"/>
      <c r="X192" s="148"/>
      <c r="Y192" s="148"/>
      <c r="Z192" s="148"/>
      <c r="AA192" s="148"/>
      <c r="AB192" s="162"/>
      <c r="AC192" s="163"/>
      <c r="AD192" s="164"/>
      <c r="AE192" s="164"/>
      <c r="AF192" s="164"/>
      <c r="AG192" s="148"/>
      <c r="AH192" s="148"/>
      <c r="AI192" s="148"/>
      <c r="AJ192" s="149"/>
    </row>
    <row r="193" spans="2:36" ht="18">
      <c r="B193" s="150"/>
      <c r="C193" s="139" t="s">
        <v>100</v>
      </c>
      <c r="D193" s="113"/>
      <c r="E193" s="113"/>
      <c r="F193" s="113"/>
      <c r="G193" s="113"/>
      <c r="H193" s="113"/>
      <c r="I193" s="113"/>
      <c r="J193" s="113"/>
      <c r="K193" s="113"/>
      <c r="L193" s="113"/>
      <c r="M193" s="113"/>
      <c r="N193" s="113"/>
      <c r="O193" s="113"/>
      <c r="P193" s="113"/>
      <c r="Q193" s="113"/>
      <c r="R193" s="113"/>
      <c r="S193" s="113"/>
      <c r="T193" s="113"/>
      <c r="U193" s="113"/>
      <c r="V193" s="113"/>
      <c r="W193" s="113"/>
      <c r="X193" s="113"/>
      <c r="Y193" s="113"/>
      <c r="Z193" s="113"/>
      <c r="AA193" s="113"/>
      <c r="AB193" s="113"/>
      <c r="AC193" s="113"/>
      <c r="AD193" s="113"/>
      <c r="AE193" s="113"/>
      <c r="AF193" s="124"/>
      <c r="AG193" s="113"/>
      <c r="AH193" s="113"/>
      <c r="AI193" s="113"/>
      <c r="AJ193" s="151"/>
    </row>
    <row r="194" spans="2:36">
      <c r="B194" s="150"/>
      <c r="C194" s="113"/>
      <c r="D194" s="113"/>
      <c r="E194" s="113"/>
      <c r="F194" s="113"/>
      <c r="G194" s="113"/>
      <c r="H194" s="113"/>
      <c r="I194" s="113"/>
      <c r="J194" s="113"/>
      <c r="K194" s="113"/>
      <c r="L194" s="113"/>
      <c r="M194" s="113"/>
      <c r="N194" s="113"/>
      <c r="O194" s="113"/>
      <c r="P194" s="113"/>
      <c r="Q194" s="113"/>
      <c r="R194" s="113"/>
      <c r="S194" s="113"/>
      <c r="T194" s="113"/>
      <c r="U194" s="113"/>
      <c r="V194" s="113"/>
      <c r="W194" s="113"/>
      <c r="X194" s="113"/>
      <c r="Y194" s="113"/>
      <c r="Z194" s="113"/>
      <c r="AA194" s="113"/>
      <c r="AB194" s="113"/>
      <c r="AC194" s="113"/>
      <c r="AD194" s="113"/>
      <c r="AE194" s="113"/>
      <c r="AF194" s="113"/>
      <c r="AG194" s="113"/>
      <c r="AH194" s="113"/>
      <c r="AI194" s="113"/>
      <c r="AJ194" s="151"/>
    </row>
    <row r="195" spans="2:36">
      <c r="B195" s="150"/>
      <c r="C195" s="113" t="s">
        <v>93</v>
      </c>
      <c r="D195" s="113"/>
      <c r="E195" s="113"/>
      <c r="F195" s="113"/>
      <c r="G195" s="113"/>
      <c r="H195" s="113"/>
      <c r="I195" s="113"/>
      <c r="J195" s="113"/>
      <c r="K195" s="113"/>
      <c r="L195" s="113"/>
      <c r="M195" s="113"/>
      <c r="N195" s="113"/>
      <c r="O195" s="113"/>
      <c r="P195" s="113"/>
      <c r="Q195" s="113"/>
      <c r="R195" s="113"/>
      <c r="S195" s="113"/>
      <c r="T195" s="113"/>
      <c r="U195" s="113"/>
      <c r="V195" s="113"/>
      <c r="W195" s="113"/>
      <c r="X195" s="113"/>
      <c r="Y195" s="113"/>
      <c r="Z195" s="113"/>
      <c r="AA195" s="113"/>
      <c r="AB195" s="113"/>
      <c r="AC195" s="113"/>
      <c r="AD195" s="113"/>
      <c r="AE195" s="113"/>
      <c r="AF195" s="113"/>
      <c r="AG195" s="113"/>
      <c r="AH195" s="113"/>
      <c r="AI195" s="113"/>
      <c r="AJ195" s="151"/>
    </row>
    <row r="196" spans="2:36">
      <c r="B196" s="150"/>
      <c r="C196" s="189" t="s">
        <v>12</v>
      </c>
      <c r="D196" s="190" t="s">
        <v>63</v>
      </c>
      <c r="E196" s="191"/>
      <c r="F196" s="140"/>
      <c r="G196" s="113"/>
      <c r="H196" s="113"/>
      <c r="I196" s="113">
        <v>2003</v>
      </c>
      <c r="J196" s="113">
        <v>2012</v>
      </c>
      <c r="K196" s="113"/>
      <c r="L196" s="113"/>
      <c r="M196" s="113"/>
      <c r="N196" s="113"/>
      <c r="O196" s="113"/>
      <c r="P196" s="113"/>
      <c r="Q196" s="113"/>
      <c r="R196" s="113"/>
      <c r="S196" s="113"/>
      <c r="T196" s="113"/>
      <c r="U196" s="113"/>
      <c r="V196" s="113"/>
      <c r="W196" s="113"/>
      <c r="X196" s="113"/>
      <c r="Y196" s="113"/>
      <c r="Z196" s="113"/>
      <c r="AA196" s="113"/>
      <c r="AB196" s="113"/>
      <c r="AC196" s="113"/>
      <c r="AD196" s="113"/>
      <c r="AE196" s="113"/>
      <c r="AF196" s="113"/>
      <c r="AG196" s="113"/>
      <c r="AH196" s="113"/>
      <c r="AI196" s="113"/>
      <c r="AJ196" s="151"/>
    </row>
    <row r="197" spans="2:36">
      <c r="B197" s="150"/>
      <c r="C197" s="189"/>
      <c r="D197" s="14" t="s">
        <v>64</v>
      </c>
      <c r="E197" s="15" t="s">
        <v>13</v>
      </c>
      <c r="F197" s="142"/>
      <c r="G197" s="113"/>
      <c r="H197" s="113" t="s">
        <v>14</v>
      </c>
      <c r="I197" s="124">
        <v>13410</v>
      </c>
      <c r="J197" s="124">
        <v>5960</v>
      </c>
      <c r="K197" s="141">
        <f>(J197/I197)^(1/9)-1</f>
        <v>-8.6163271359421367E-2</v>
      </c>
      <c r="L197" s="113"/>
      <c r="M197" s="113"/>
      <c r="N197" s="113"/>
      <c r="O197" s="113"/>
      <c r="P197" s="113"/>
      <c r="Q197" s="113"/>
      <c r="R197" s="113"/>
      <c r="S197" s="113"/>
      <c r="T197" s="113"/>
      <c r="U197" s="113"/>
      <c r="V197" s="113"/>
      <c r="W197" s="113"/>
      <c r="X197" s="113"/>
      <c r="Y197" s="113"/>
      <c r="Z197" s="113"/>
      <c r="AA197" s="113"/>
      <c r="AB197" s="113"/>
      <c r="AC197" s="113"/>
      <c r="AD197" s="113"/>
      <c r="AE197" s="113"/>
      <c r="AF197" s="113"/>
      <c r="AG197" s="113"/>
      <c r="AH197" s="113"/>
      <c r="AI197" s="113"/>
      <c r="AJ197" s="151"/>
    </row>
    <row r="198" spans="2:36">
      <c r="B198" s="150"/>
      <c r="C198" s="16">
        <v>2003</v>
      </c>
      <c r="D198" s="13">
        <v>13410</v>
      </c>
      <c r="E198" s="13">
        <v>26720</v>
      </c>
      <c r="F198" s="124"/>
      <c r="G198" s="113"/>
      <c r="H198" s="113" t="s">
        <v>16</v>
      </c>
      <c r="I198" s="124">
        <v>26720</v>
      </c>
      <c r="J198" s="124">
        <v>19870</v>
      </c>
      <c r="K198" s="141">
        <f>(J198/I198)^(1/9)-1</f>
        <v>-3.237557208009223E-2</v>
      </c>
      <c r="L198" s="113"/>
      <c r="M198" s="113"/>
      <c r="N198" s="113"/>
      <c r="O198" s="113"/>
      <c r="P198" s="113"/>
      <c r="Q198" s="113"/>
      <c r="R198" s="113"/>
      <c r="S198" s="113"/>
      <c r="T198" s="113"/>
      <c r="U198" s="113"/>
      <c r="V198" s="113"/>
      <c r="W198" s="113"/>
      <c r="X198" s="113"/>
      <c r="Y198" s="113"/>
      <c r="Z198" s="113"/>
      <c r="AA198" s="113"/>
      <c r="AB198" s="113"/>
      <c r="AC198" s="113"/>
      <c r="AD198" s="113"/>
      <c r="AE198" s="113"/>
      <c r="AF198" s="113"/>
      <c r="AG198" s="113"/>
      <c r="AH198" s="113"/>
      <c r="AI198" s="113"/>
      <c r="AJ198" s="151"/>
    </row>
    <row r="199" spans="2:36">
      <c r="B199" s="150"/>
      <c r="C199" s="5">
        <v>2004</v>
      </c>
      <c r="D199" s="6">
        <f t="shared" ref="D199:D235" si="84">(D198*(1+$K$197))</f>
        <v>12254.550531070159</v>
      </c>
      <c r="E199" s="6">
        <f t="shared" ref="E199:E235" si="85">(E198*(1+$K$198))</f>
        <v>25854.924714019937</v>
      </c>
      <c r="F199" s="124"/>
      <c r="G199" s="113"/>
      <c r="H199" s="113"/>
      <c r="I199" s="113"/>
      <c r="J199" s="113"/>
      <c r="K199" s="113"/>
      <c r="L199" s="113"/>
      <c r="M199" s="113"/>
      <c r="N199" s="113"/>
      <c r="O199" s="113"/>
      <c r="P199" s="113"/>
      <c r="Q199" s="113"/>
      <c r="R199" s="113"/>
      <c r="S199" s="113"/>
      <c r="T199" s="113"/>
      <c r="U199" s="113"/>
      <c r="V199" s="113"/>
      <c r="W199" s="113"/>
      <c r="X199" s="113"/>
      <c r="Y199" s="113"/>
      <c r="Z199" s="113"/>
      <c r="AA199" s="113"/>
      <c r="AB199" s="113"/>
      <c r="AC199" s="113"/>
      <c r="AD199" s="113"/>
      <c r="AE199" s="113"/>
      <c r="AF199" s="113"/>
      <c r="AG199" s="113"/>
      <c r="AH199" s="113"/>
      <c r="AI199" s="113"/>
      <c r="AJ199" s="151"/>
    </row>
    <row r="200" spans="2:36">
      <c r="B200" s="150"/>
      <c r="C200" s="5">
        <v>2005</v>
      </c>
      <c r="D200" s="6">
        <f t="shared" si="84"/>
        <v>11198.65836827382</v>
      </c>
      <c r="E200" s="6">
        <f t="shared" si="85"/>
        <v>25017.856735315825</v>
      </c>
      <c r="F200" s="124"/>
      <c r="G200" s="113"/>
      <c r="H200" s="113"/>
      <c r="I200" s="113"/>
      <c r="J200" s="113"/>
      <c r="K200" s="113"/>
      <c r="L200" s="113"/>
      <c r="M200" s="113"/>
      <c r="N200" s="113"/>
      <c r="O200" s="113"/>
      <c r="P200" s="113"/>
      <c r="Q200" s="113"/>
      <c r="R200" s="113"/>
      <c r="S200" s="113"/>
      <c r="T200" s="113"/>
      <c r="U200" s="113"/>
      <c r="V200" s="113"/>
      <c r="W200" s="113"/>
      <c r="X200" s="113"/>
      <c r="Y200" s="113"/>
      <c r="Z200" s="113"/>
      <c r="AA200" s="113"/>
      <c r="AB200" s="113"/>
      <c r="AC200" s="113"/>
      <c r="AD200" s="113"/>
      <c r="AE200" s="113"/>
      <c r="AF200" s="113"/>
      <c r="AG200" s="113"/>
      <c r="AH200" s="113"/>
      <c r="AI200" s="113"/>
      <c r="AJ200" s="151"/>
    </row>
    <row r="201" spans="2:36">
      <c r="B201" s="150"/>
      <c r="C201" s="5">
        <v>2006</v>
      </c>
      <c r="D201" s="6">
        <f t="shared" si="84"/>
        <v>10233.745328426789</v>
      </c>
      <c r="E201" s="6">
        <f t="shared" si="85"/>
        <v>24207.889311292187</v>
      </c>
      <c r="F201" s="124"/>
      <c r="G201" s="113"/>
      <c r="H201" s="113"/>
      <c r="I201" s="113"/>
      <c r="J201" s="113"/>
      <c r="K201" s="113"/>
      <c r="L201" s="113"/>
      <c r="M201" s="113"/>
      <c r="N201" s="113"/>
      <c r="O201" s="113"/>
      <c r="P201" s="113"/>
      <c r="Q201" s="113"/>
      <c r="R201" s="113"/>
      <c r="S201" s="113"/>
      <c r="T201" s="113"/>
      <c r="U201" s="113"/>
      <c r="V201" s="113"/>
      <c r="W201" s="113"/>
      <c r="X201" s="113"/>
      <c r="Y201" s="113"/>
      <c r="Z201" s="113"/>
      <c r="AA201" s="113"/>
      <c r="AB201" s="113"/>
      <c r="AC201" s="113"/>
      <c r="AD201" s="113"/>
      <c r="AE201" s="113"/>
      <c r="AF201" s="113"/>
      <c r="AG201" s="113"/>
      <c r="AH201" s="113"/>
      <c r="AI201" s="113"/>
      <c r="AJ201" s="151"/>
    </row>
    <row r="202" spans="2:36">
      <c r="B202" s="150"/>
      <c r="C202" s="5">
        <v>2007</v>
      </c>
      <c r="D202" s="6">
        <f t="shared" si="84"/>
        <v>9351.9723526703401</v>
      </c>
      <c r="E202" s="6">
        <f t="shared" si="85"/>
        <v>23424.145045987552</v>
      </c>
      <c r="F202" s="124"/>
      <c r="G202" s="113"/>
      <c r="H202" s="113"/>
      <c r="I202" s="113"/>
      <c r="J202" s="113"/>
      <c r="K202" s="113"/>
      <c r="L202" s="113"/>
      <c r="M202" s="113"/>
      <c r="N202" s="113"/>
      <c r="O202" s="113"/>
      <c r="P202" s="113"/>
      <c r="Q202" s="113"/>
      <c r="R202" s="113"/>
      <c r="S202" s="113"/>
      <c r="T202" s="113"/>
      <c r="U202" s="113"/>
      <c r="V202" s="113"/>
      <c r="W202" s="113"/>
      <c r="X202" s="113"/>
      <c r="Y202" s="113"/>
      <c r="Z202" s="113"/>
      <c r="AA202" s="113"/>
      <c r="AB202" s="113"/>
      <c r="AC202" s="113"/>
      <c r="AD202" s="113"/>
      <c r="AE202" s="113"/>
      <c r="AF202" s="113"/>
      <c r="AG202" s="113"/>
      <c r="AH202" s="113"/>
      <c r="AI202" s="113"/>
      <c r="AJ202" s="151"/>
    </row>
    <row r="203" spans="2:36">
      <c r="B203" s="150"/>
      <c r="C203" s="5">
        <v>2008</v>
      </c>
      <c r="D203" s="6">
        <f t="shared" si="84"/>
        <v>8546.1758211013985</v>
      </c>
      <c r="E203" s="6">
        <f t="shared" si="85"/>
        <v>22665.774949636649</v>
      </c>
      <c r="F203" s="124"/>
      <c r="G203" s="113"/>
      <c r="H203" s="113"/>
      <c r="I203" s="113"/>
      <c r="J203" s="113"/>
      <c r="K203" s="113"/>
      <c r="L203" s="113"/>
      <c r="M203" s="113"/>
      <c r="N203" s="113"/>
      <c r="O203" s="113"/>
      <c r="P203" s="113"/>
      <c r="Q203" s="113"/>
      <c r="R203" s="113"/>
      <c r="S203" s="113"/>
      <c r="T203" s="113"/>
      <c r="U203" s="113"/>
      <c r="V203" s="113"/>
      <c r="W203" s="113"/>
      <c r="X203" s="113"/>
      <c r="Y203" s="113"/>
      <c r="Z203" s="113"/>
      <c r="AA203" s="113"/>
      <c r="AB203" s="113"/>
      <c r="AC203" s="113"/>
      <c r="AD203" s="113"/>
      <c r="AE203" s="113"/>
      <c r="AF203" s="113"/>
      <c r="AG203" s="113"/>
      <c r="AH203" s="113"/>
      <c r="AI203" s="113"/>
      <c r="AJ203" s="151"/>
    </row>
    <row r="204" spans="2:36">
      <c r="B204" s="150"/>
      <c r="C204" s="5">
        <v>2009</v>
      </c>
      <c r="D204" s="6">
        <f t="shared" si="84"/>
        <v>7809.8093547425133</v>
      </c>
      <c r="E204" s="6">
        <f t="shared" si="85"/>
        <v>21931.957519003539</v>
      </c>
      <c r="F204" s="124"/>
      <c r="G204" s="113"/>
      <c r="H204" s="113"/>
      <c r="I204" s="113"/>
      <c r="J204" s="113"/>
      <c r="K204" s="113"/>
      <c r="L204" s="113"/>
      <c r="M204" s="113"/>
      <c r="N204" s="113"/>
      <c r="O204" s="113"/>
      <c r="P204" s="113"/>
      <c r="Q204" s="113"/>
      <c r="R204" s="113"/>
      <c r="S204" s="113"/>
      <c r="T204" s="113"/>
      <c r="U204" s="113"/>
      <c r="V204" s="113"/>
      <c r="W204" s="113"/>
      <c r="X204" s="113"/>
      <c r="Y204" s="113"/>
      <c r="Z204" s="113"/>
      <c r="AA204" s="113"/>
      <c r="AB204" s="113"/>
      <c r="AC204" s="113"/>
      <c r="AD204" s="113"/>
      <c r="AE204" s="113"/>
      <c r="AF204" s="113"/>
      <c r="AG204" s="113"/>
      <c r="AH204" s="113"/>
      <c r="AI204" s="113"/>
      <c r="AJ204" s="151"/>
    </row>
    <row r="205" spans="2:36">
      <c r="B205" s="150"/>
      <c r="C205" s="5">
        <v>2010</v>
      </c>
      <c r="D205" s="6">
        <f t="shared" si="84"/>
        <v>7136.8906320444867</v>
      </c>
      <c r="E205" s="6">
        <f t="shared" si="85"/>
        <v>21221.897847489519</v>
      </c>
      <c r="F205" s="124"/>
      <c r="G205" s="113"/>
      <c r="H205" s="113"/>
      <c r="I205" s="113"/>
      <c r="J205" s="113"/>
      <c r="K205" s="113"/>
      <c r="L205" s="113"/>
      <c r="M205" s="113"/>
      <c r="N205" s="113"/>
      <c r="O205" s="113"/>
      <c r="P205" s="113"/>
      <c r="Q205" s="113"/>
      <c r="R205" s="113"/>
      <c r="S205" s="113"/>
      <c r="T205" s="113"/>
      <c r="U205" s="113"/>
      <c r="V205" s="113"/>
      <c r="W205" s="113"/>
      <c r="X205" s="113"/>
      <c r="Y205" s="113"/>
      <c r="Z205" s="113"/>
      <c r="AA205" s="113"/>
      <c r="AB205" s="113"/>
      <c r="AC205" s="113"/>
      <c r="AD205" s="113"/>
      <c r="AE205" s="113"/>
      <c r="AF205" s="113"/>
      <c r="AG205" s="113"/>
      <c r="AH205" s="113"/>
      <c r="AI205" s="113"/>
      <c r="AJ205" s="151"/>
    </row>
    <row r="206" spans="2:36">
      <c r="B206" s="150"/>
      <c r="C206" s="5">
        <v>2011</v>
      </c>
      <c r="D206" s="6">
        <f t="shared" si="84"/>
        <v>6521.9527878531253</v>
      </c>
      <c r="E206" s="6">
        <f t="shared" si="85"/>
        <v>20534.82676405177</v>
      </c>
      <c r="F206" s="124"/>
      <c r="G206" s="113"/>
      <c r="H206" s="113"/>
      <c r="I206" s="113"/>
      <c r="J206" s="113"/>
      <c r="K206" s="113"/>
      <c r="L206" s="113"/>
      <c r="M206" s="113"/>
      <c r="N206" s="113"/>
      <c r="O206" s="113"/>
      <c r="P206" s="113"/>
      <c r="Q206" s="113"/>
      <c r="R206" s="113"/>
      <c r="S206" s="113"/>
      <c r="T206" s="113"/>
      <c r="U206" s="113"/>
      <c r="V206" s="113"/>
      <c r="W206" s="113"/>
      <c r="X206" s="113"/>
      <c r="Y206" s="113"/>
      <c r="Z206" s="113"/>
      <c r="AA206" s="113"/>
      <c r="AB206" s="113"/>
      <c r="AC206" s="113"/>
      <c r="AD206" s="113"/>
      <c r="AE206" s="113"/>
      <c r="AF206" s="113"/>
      <c r="AG206" s="113"/>
      <c r="AH206" s="113"/>
      <c r="AI206" s="113"/>
      <c r="AJ206" s="151"/>
    </row>
    <row r="207" spans="2:36">
      <c r="B207" s="150"/>
      <c r="C207" s="16">
        <v>2012</v>
      </c>
      <c r="D207" s="13">
        <f t="shared" si="84"/>
        <v>5960.0000000000018</v>
      </c>
      <c r="E207" s="13">
        <f t="shared" si="85"/>
        <v>19870.000000000004</v>
      </c>
      <c r="F207" s="124"/>
      <c r="G207" s="113"/>
      <c r="H207" s="113"/>
      <c r="I207" s="113"/>
      <c r="J207" s="113"/>
      <c r="K207" s="113"/>
      <c r="L207" s="113"/>
      <c r="M207" s="113"/>
      <c r="N207" s="113"/>
      <c r="O207" s="113"/>
      <c r="P207" s="113"/>
      <c r="Q207" s="113"/>
      <c r="R207" s="113"/>
      <c r="S207" s="113"/>
      <c r="T207" s="113"/>
      <c r="U207" s="113"/>
      <c r="V207" s="113"/>
      <c r="W207" s="113"/>
      <c r="X207" s="113"/>
      <c r="Y207" s="113"/>
      <c r="Z207" s="113"/>
      <c r="AA207" s="113"/>
      <c r="AB207" s="113"/>
      <c r="AC207" s="113"/>
      <c r="AD207" s="113"/>
      <c r="AE207" s="113"/>
      <c r="AF207" s="113"/>
      <c r="AG207" s="113"/>
      <c r="AH207" s="113"/>
      <c r="AI207" s="113"/>
      <c r="AJ207" s="151"/>
    </row>
    <row r="208" spans="2:36">
      <c r="B208" s="150"/>
      <c r="C208" s="5">
        <v>2013</v>
      </c>
      <c r="D208" s="6">
        <f t="shared" si="84"/>
        <v>5446.4669026978499</v>
      </c>
      <c r="E208" s="6">
        <f t="shared" si="85"/>
        <v>19226.697382768572</v>
      </c>
      <c r="F208" s="124"/>
      <c r="G208" s="113"/>
      <c r="H208" s="113"/>
      <c r="I208" s="113"/>
      <c r="J208" s="113"/>
      <c r="K208" s="113"/>
      <c r="L208" s="113"/>
      <c r="M208" s="113"/>
      <c r="N208" s="113"/>
      <c r="O208" s="113"/>
      <c r="P208" s="113"/>
      <c r="Q208" s="113"/>
      <c r="R208" s="113"/>
      <c r="S208" s="113"/>
      <c r="T208" s="113"/>
      <c r="U208" s="113"/>
      <c r="V208" s="113"/>
      <c r="W208" s="113"/>
      <c r="X208" s="113"/>
      <c r="Y208" s="113"/>
      <c r="Z208" s="113"/>
      <c r="AA208" s="113"/>
      <c r="AB208" s="113"/>
      <c r="AC208" s="113"/>
      <c r="AD208" s="113"/>
      <c r="AE208" s="113"/>
      <c r="AF208" s="113"/>
      <c r="AG208" s="113"/>
      <c r="AH208" s="113"/>
      <c r="AI208" s="113"/>
      <c r="AJ208" s="151"/>
    </row>
    <row r="209" spans="2:36">
      <c r="B209" s="150"/>
      <c r="C209" s="5">
        <v>2014</v>
      </c>
      <c r="D209" s="6">
        <f t="shared" si="84"/>
        <v>4977.1814970105879</v>
      </c>
      <c r="E209" s="6">
        <f t="shared" si="85"/>
        <v>18604.222055790629</v>
      </c>
      <c r="F209" s="124"/>
      <c r="G209" s="113"/>
      <c r="H209" s="113"/>
      <c r="I209" s="113"/>
      <c r="J209" s="113"/>
      <c r="K209" s="113"/>
      <c r="L209" s="113"/>
      <c r="M209" s="113"/>
      <c r="N209" s="113"/>
      <c r="O209" s="113"/>
      <c r="P209" s="113"/>
      <c r="Q209" s="113"/>
      <c r="R209" s="113"/>
      <c r="S209" s="113"/>
      <c r="T209" s="113"/>
      <c r="U209" s="113"/>
      <c r="V209" s="113"/>
      <c r="W209" s="113"/>
      <c r="X209" s="113"/>
      <c r="Y209" s="113"/>
      <c r="Z209" s="113"/>
      <c r="AA209" s="113"/>
      <c r="AB209" s="113"/>
      <c r="AC209" s="113"/>
      <c r="AD209" s="113"/>
      <c r="AE209" s="113"/>
      <c r="AF209" s="113"/>
      <c r="AG209" s="113"/>
      <c r="AH209" s="113"/>
      <c r="AI209" s="113"/>
      <c r="AJ209" s="151"/>
    </row>
    <row r="210" spans="2:36">
      <c r="B210" s="150"/>
      <c r="C210" s="5">
        <v>2015</v>
      </c>
      <c r="D210" s="6">
        <f t="shared" si="84"/>
        <v>4548.3312570785738</v>
      </c>
      <c r="E210" s="6">
        <f t="shared" si="85"/>
        <v>18001.89972362934</v>
      </c>
      <c r="F210" s="124"/>
      <c r="G210" s="113"/>
      <c r="H210" s="113"/>
      <c r="I210" s="113"/>
      <c r="J210" s="113"/>
      <c r="K210" s="113"/>
      <c r="L210" s="113"/>
      <c r="M210" s="113"/>
      <c r="N210" s="113"/>
      <c r="O210" s="113"/>
      <c r="P210" s="113"/>
      <c r="Q210" s="113"/>
      <c r="R210" s="113"/>
      <c r="S210" s="113"/>
      <c r="T210" s="113"/>
      <c r="U210" s="113"/>
      <c r="V210" s="113"/>
      <c r="W210" s="113"/>
      <c r="X210" s="113"/>
      <c r="Y210" s="113"/>
      <c r="Z210" s="113"/>
      <c r="AA210" s="113"/>
      <c r="AB210" s="113"/>
      <c r="AC210" s="113"/>
      <c r="AD210" s="113"/>
      <c r="AE210" s="113"/>
      <c r="AF210" s="113"/>
      <c r="AG210" s="113"/>
      <c r="AH210" s="113"/>
      <c r="AI210" s="113"/>
      <c r="AJ210" s="151"/>
    </row>
    <row r="211" spans="2:36">
      <c r="B211" s="150"/>
      <c r="C211" s="5">
        <v>2016</v>
      </c>
      <c r="D211" s="6">
        <f t="shared" si="84"/>
        <v>4156.4321567423749</v>
      </c>
      <c r="E211" s="6">
        <f t="shared" si="85"/>
        <v>17419.077921548385</v>
      </c>
      <c r="F211" s="124"/>
      <c r="G211" s="113"/>
      <c r="H211" s="113"/>
      <c r="I211" s="113"/>
      <c r="J211" s="113"/>
      <c r="K211" s="113"/>
      <c r="L211" s="113"/>
      <c r="M211" s="113"/>
      <c r="N211" s="113"/>
      <c r="O211" s="113"/>
      <c r="P211" s="113"/>
      <c r="Q211" s="113"/>
      <c r="R211" s="113"/>
      <c r="S211" s="113"/>
      <c r="T211" s="113"/>
      <c r="U211" s="113"/>
      <c r="V211" s="113"/>
      <c r="W211" s="113"/>
      <c r="X211" s="113"/>
      <c r="Y211" s="113"/>
      <c r="Z211" s="113"/>
      <c r="AA211" s="113"/>
      <c r="AB211" s="113"/>
      <c r="AC211" s="113"/>
      <c r="AD211" s="113"/>
      <c r="AE211" s="113"/>
      <c r="AF211" s="113"/>
      <c r="AG211" s="113"/>
      <c r="AH211" s="113"/>
      <c r="AI211" s="113"/>
      <c r="AJ211" s="151"/>
    </row>
    <row r="212" spans="2:36" ht="17.25">
      <c r="B212" s="150"/>
      <c r="C212" s="5">
        <v>2017</v>
      </c>
      <c r="D212" s="6">
        <f t="shared" si="84"/>
        <v>3798.3003649339566</v>
      </c>
      <c r="E212" s="6">
        <f t="shared" si="85"/>
        <v>16855.125308730552</v>
      </c>
      <c r="F212" s="124"/>
      <c r="G212" s="143" t="s">
        <v>94</v>
      </c>
      <c r="H212" s="113"/>
      <c r="I212" s="113"/>
      <c r="J212" s="113"/>
      <c r="K212" s="113"/>
      <c r="L212" s="113"/>
      <c r="M212" s="113"/>
      <c r="N212" s="113"/>
      <c r="O212" s="113"/>
      <c r="P212" s="113"/>
      <c r="Q212" s="113"/>
      <c r="R212" s="143" t="s">
        <v>95</v>
      </c>
      <c r="S212" s="113"/>
      <c r="T212" s="113"/>
      <c r="U212" s="113"/>
      <c r="V212" s="113"/>
      <c r="W212" s="113"/>
      <c r="X212" s="113"/>
      <c r="Y212" s="113"/>
      <c r="Z212" s="113"/>
      <c r="AA212" s="113"/>
      <c r="AB212" s="143" t="s">
        <v>68</v>
      </c>
      <c r="AC212" s="113"/>
      <c r="AD212" s="113"/>
      <c r="AE212" s="113"/>
      <c r="AF212" s="143" t="s">
        <v>69</v>
      </c>
      <c r="AG212" s="113"/>
      <c r="AH212" s="113"/>
      <c r="AI212" s="113"/>
      <c r="AJ212" s="151"/>
    </row>
    <row r="213" spans="2:36" ht="14.25">
      <c r="B213" s="150"/>
      <c r="C213" s="5">
        <v>2018</v>
      </c>
      <c r="D213" s="6">
        <f t="shared" si="84"/>
        <v>3471.0263798855631</v>
      </c>
      <c r="E213" s="6">
        <f t="shared" si="85"/>
        <v>16309.43098437876</v>
      </c>
      <c r="F213" s="124"/>
      <c r="G213" s="73" t="s">
        <v>20</v>
      </c>
      <c r="H213" s="186" t="s">
        <v>70</v>
      </c>
      <c r="I213" s="188"/>
      <c r="J213" s="186" t="s">
        <v>72</v>
      </c>
      <c r="K213" s="187"/>
      <c r="L213" s="188"/>
      <c r="M213" s="186" t="s">
        <v>71</v>
      </c>
      <c r="N213" s="187"/>
      <c r="O213" s="188"/>
      <c r="P213" s="113"/>
      <c r="Q213" s="113"/>
      <c r="R213" s="134" t="s">
        <v>20</v>
      </c>
      <c r="S213" s="183" t="s">
        <v>70</v>
      </c>
      <c r="T213" s="184"/>
      <c r="U213" s="183" t="s">
        <v>72</v>
      </c>
      <c r="V213" s="185"/>
      <c r="W213" s="184"/>
      <c r="X213" s="183" t="s">
        <v>76</v>
      </c>
      <c r="Y213" s="185"/>
      <c r="Z213" s="184"/>
      <c r="AA213" s="113"/>
      <c r="AB213" s="194" t="s">
        <v>20</v>
      </c>
      <c r="AC213" s="192" t="s">
        <v>67</v>
      </c>
      <c r="AD213" s="113"/>
      <c r="AE213" s="113"/>
      <c r="AF213" s="194" t="s">
        <v>20</v>
      </c>
      <c r="AG213" s="196" t="s">
        <v>67</v>
      </c>
      <c r="AH213" s="196" t="s">
        <v>74</v>
      </c>
      <c r="AI213" s="196" t="s">
        <v>75</v>
      </c>
      <c r="AJ213" s="151"/>
    </row>
    <row r="214" spans="2:36" ht="15">
      <c r="B214" s="150"/>
      <c r="C214" s="5">
        <v>2019</v>
      </c>
      <c r="D214" s="6">
        <f t="shared" si="84"/>
        <v>3171.9513920197733</v>
      </c>
      <c r="E214" s="6">
        <f t="shared" si="85"/>
        <v>15781.403825958716</v>
      </c>
      <c r="F214" s="124"/>
      <c r="G214" s="3"/>
      <c r="H214" s="17" t="s">
        <v>21</v>
      </c>
      <c r="I214" s="17" t="s">
        <v>22</v>
      </c>
      <c r="J214" s="17" t="s">
        <v>21</v>
      </c>
      <c r="K214" s="17" t="s">
        <v>22</v>
      </c>
      <c r="L214" s="17" t="s">
        <v>23</v>
      </c>
      <c r="M214" s="17" t="s">
        <v>21</v>
      </c>
      <c r="N214" s="17" t="s">
        <v>22</v>
      </c>
      <c r="O214" s="17" t="s">
        <v>23</v>
      </c>
      <c r="P214" s="113"/>
      <c r="Q214" s="113"/>
      <c r="R214" s="135"/>
      <c r="S214" s="136" t="s">
        <v>77</v>
      </c>
      <c r="T214" s="136" t="s">
        <v>78</v>
      </c>
      <c r="U214" s="136" t="s">
        <v>77</v>
      </c>
      <c r="V214" s="136" t="s">
        <v>78</v>
      </c>
      <c r="W214" s="137" t="s">
        <v>23</v>
      </c>
      <c r="X214" s="136" t="s">
        <v>77</v>
      </c>
      <c r="Y214" s="136" t="s">
        <v>78</v>
      </c>
      <c r="Z214" s="136" t="s">
        <v>23</v>
      </c>
      <c r="AA214" s="113"/>
      <c r="AB214" s="195"/>
      <c r="AC214" s="193"/>
      <c r="AD214" s="113"/>
      <c r="AE214" s="113"/>
      <c r="AF214" s="195"/>
      <c r="AG214" s="197"/>
      <c r="AH214" s="197"/>
      <c r="AI214" s="197"/>
      <c r="AJ214" s="151"/>
    </row>
    <row r="215" spans="2:36">
      <c r="B215" s="150"/>
      <c r="C215" s="16">
        <v>2020</v>
      </c>
      <c r="D215" s="13">
        <f t="shared" si="84"/>
        <v>2898.6456834902792</v>
      </c>
      <c r="E215" s="13">
        <f t="shared" si="85"/>
        <v>15270.471848866346</v>
      </c>
      <c r="F215" s="124"/>
      <c r="G215" s="5">
        <v>2020</v>
      </c>
      <c r="H215" s="19">
        <f>ROUND(D214-D215,0)</f>
        <v>273</v>
      </c>
      <c r="I215" s="19">
        <f>ROUND(E214-E215,0)</f>
        <v>511</v>
      </c>
      <c r="J215" s="19">
        <f t="shared" ref="J215:J235" si="86">ROUND(H215*$AI$15,0)</f>
        <v>40669</v>
      </c>
      <c r="K215" s="19">
        <f t="shared" ref="K215:K235" si="87">ROUND(I215*$AI$26,0)</f>
        <v>62950</v>
      </c>
      <c r="L215" s="19">
        <f>SUM(J215:K215)</f>
        <v>103619</v>
      </c>
      <c r="M215" s="19">
        <f>ROUND(J215*(44/12),0)</f>
        <v>149120</v>
      </c>
      <c r="N215" s="19">
        <f>ROUND(K215*(44/12),0)</f>
        <v>230817</v>
      </c>
      <c r="O215" s="19">
        <f>SUM(M215:N215)</f>
        <v>379937</v>
      </c>
      <c r="P215" s="113"/>
      <c r="Q215" s="113"/>
      <c r="R215" s="5">
        <v>2020</v>
      </c>
      <c r="S215" s="19">
        <f>H215</f>
        <v>273</v>
      </c>
      <c r="T215" s="19">
        <f>I215</f>
        <v>511</v>
      </c>
      <c r="U215" s="6">
        <f t="shared" ref="U215:U235" si="88">ROUND(S215*$AI$15,0)</f>
        <v>40669</v>
      </c>
      <c r="V215" s="19">
        <f>K215</f>
        <v>62950</v>
      </c>
      <c r="W215" s="21">
        <f>U215+V215</f>
        <v>103619</v>
      </c>
      <c r="X215" s="6">
        <f>ROUND(U215*(44/12),0)</f>
        <v>149120</v>
      </c>
      <c r="Y215" s="19">
        <f>N215</f>
        <v>230817</v>
      </c>
      <c r="Z215" s="19">
        <f>SUM(X215:Y215)</f>
        <v>379937</v>
      </c>
      <c r="AA215" s="113"/>
      <c r="AB215" s="5">
        <v>2020</v>
      </c>
      <c r="AC215" s="6">
        <f>ROUND(D215,0)</f>
        <v>2899</v>
      </c>
      <c r="AD215" s="113"/>
      <c r="AE215" s="113"/>
      <c r="AF215" s="5">
        <v>2020</v>
      </c>
      <c r="AG215" s="6">
        <f t="shared" ref="AG215:AG235" si="89">H215-S215</f>
        <v>0</v>
      </c>
      <c r="AH215" s="6">
        <f t="shared" ref="AH215:AH235" si="90">L215-W215</f>
        <v>0</v>
      </c>
      <c r="AI215" s="6">
        <f t="shared" ref="AI215:AI235" si="91">O215-Z215</f>
        <v>0</v>
      </c>
      <c r="AJ215" s="151"/>
    </row>
    <row r="216" spans="2:36">
      <c r="B216" s="150"/>
      <c r="C216" s="5">
        <v>2021</v>
      </c>
      <c r="D216" s="6">
        <f t="shared" si="84"/>
        <v>2648.888888888891</v>
      </c>
      <c r="E216" s="6">
        <f t="shared" si="85"/>
        <v>14776.081586826354</v>
      </c>
      <c r="F216" s="124"/>
      <c r="G216" s="5">
        <v>2021</v>
      </c>
      <c r="H216" s="19">
        <f t="shared" ref="H216:I235" si="92">ROUND(D215-D216,0)</f>
        <v>250</v>
      </c>
      <c r="I216" s="19">
        <f t="shared" si="92"/>
        <v>494</v>
      </c>
      <c r="J216" s="19">
        <f t="shared" si="86"/>
        <v>37243</v>
      </c>
      <c r="K216" s="19">
        <f t="shared" si="87"/>
        <v>60856</v>
      </c>
      <c r="L216" s="19">
        <f t="shared" ref="L216:L235" si="93">SUM(J216:K216)</f>
        <v>98099</v>
      </c>
      <c r="M216" s="19">
        <f>ROUND(J216*(44/12),0)</f>
        <v>136558</v>
      </c>
      <c r="N216" s="19">
        <f t="shared" ref="N216:N235" si="94">ROUND(K216*(44/12),0)</f>
        <v>223139</v>
      </c>
      <c r="O216" s="19">
        <f t="shared" ref="O216:O234" si="95">SUM(M216:N216)</f>
        <v>359697</v>
      </c>
      <c r="P216" s="113"/>
      <c r="Q216" s="113"/>
      <c r="R216" s="5">
        <v>2021</v>
      </c>
      <c r="S216" s="19">
        <f t="shared" ref="S216:S235" si="96">ROUND(H216-H216*E7,0)</f>
        <v>250</v>
      </c>
      <c r="T216" s="19">
        <f t="shared" ref="T216:T235" si="97">I216</f>
        <v>494</v>
      </c>
      <c r="U216" s="6">
        <f t="shared" si="88"/>
        <v>37243</v>
      </c>
      <c r="V216" s="19">
        <f t="shared" ref="V216:V235" si="98">K216</f>
        <v>60856</v>
      </c>
      <c r="W216" s="21">
        <f t="shared" ref="W216:W235" si="99">U216+V216</f>
        <v>98099</v>
      </c>
      <c r="X216" s="6">
        <f t="shared" ref="X216:X235" si="100">ROUND(U216*(44/12),0)</f>
        <v>136558</v>
      </c>
      <c r="Y216" s="19">
        <f t="shared" ref="Y216:Y235" si="101">N216</f>
        <v>223139</v>
      </c>
      <c r="Z216" s="19">
        <f t="shared" ref="Z216:Z235" si="102">SUM(X216:Y216)</f>
        <v>359697</v>
      </c>
      <c r="AA216" s="113"/>
      <c r="AB216" s="5">
        <v>2021</v>
      </c>
      <c r="AC216" s="6">
        <f t="shared" ref="AC216:AC235" si="103">AC215-S216</f>
        <v>2649</v>
      </c>
      <c r="AD216" s="113"/>
      <c r="AE216" s="113"/>
      <c r="AF216" s="5">
        <v>2021</v>
      </c>
      <c r="AG216" s="6">
        <f t="shared" si="89"/>
        <v>0</v>
      </c>
      <c r="AH216" s="6">
        <f t="shared" si="90"/>
        <v>0</v>
      </c>
      <c r="AI216" s="6">
        <f t="shared" si="91"/>
        <v>0</v>
      </c>
      <c r="AJ216" s="151"/>
    </row>
    <row r="217" spans="2:36">
      <c r="B217" s="150"/>
      <c r="C217" s="5">
        <v>2022</v>
      </c>
      <c r="D217" s="6">
        <f t="shared" si="84"/>
        <v>2420.6519567546011</v>
      </c>
      <c r="E217" s="6">
        <f t="shared" si="85"/>
        <v>14297.697492350735</v>
      </c>
      <c r="F217" s="124"/>
      <c r="G217" s="5">
        <v>2022</v>
      </c>
      <c r="H217" s="19">
        <f t="shared" si="92"/>
        <v>228</v>
      </c>
      <c r="I217" s="19">
        <f t="shared" si="92"/>
        <v>478</v>
      </c>
      <c r="J217" s="19">
        <f t="shared" si="86"/>
        <v>33965</v>
      </c>
      <c r="K217" s="19">
        <f t="shared" si="87"/>
        <v>58885</v>
      </c>
      <c r="L217" s="19">
        <f t="shared" si="93"/>
        <v>92850</v>
      </c>
      <c r="M217" s="19">
        <f t="shared" ref="M217:M234" si="104">ROUND(J217*(44/12),0)</f>
        <v>124538</v>
      </c>
      <c r="N217" s="19">
        <f t="shared" si="94"/>
        <v>215912</v>
      </c>
      <c r="O217" s="19">
        <f t="shared" si="95"/>
        <v>340450</v>
      </c>
      <c r="P217" s="113"/>
      <c r="Q217" s="113"/>
      <c r="R217" s="5">
        <v>2022</v>
      </c>
      <c r="S217" s="19">
        <f t="shared" si="96"/>
        <v>224</v>
      </c>
      <c r="T217" s="19">
        <f t="shared" si="97"/>
        <v>478</v>
      </c>
      <c r="U217" s="6">
        <f t="shared" si="88"/>
        <v>33369</v>
      </c>
      <c r="V217" s="19">
        <f t="shared" si="98"/>
        <v>58885</v>
      </c>
      <c r="W217" s="21">
        <f t="shared" si="99"/>
        <v>92254</v>
      </c>
      <c r="X217" s="6">
        <f t="shared" si="100"/>
        <v>122353</v>
      </c>
      <c r="Y217" s="19">
        <f t="shared" si="101"/>
        <v>215912</v>
      </c>
      <c r="Z217" s="19">
        <f t="shared" si="102"/>
        <v>338265</v>
      </c>
      <c r="AA217" s="113"/>
      <c r="AB217" s="5">
        <v>2022</v>
      </c>
      <c r="AC217" s="6">
        <f t="shared" si="103"/>
        <v>2425</v>
      </c>
      <c r="AD217" s="113"/>
      <c r="AE217" s="113"/>
      <c r="AF217" s="5">
        <v>2022</v>
      </c>
      <c r="AG217" s="6">
        <f t="shared" si="89"/>
        <v>4</v>
      </c>
      <c r="AH217" s="6">
        <f t="shared" si="90"/>
        <v>596</v>
      </c>
      <c r="AI217" s="6">
        <f t="shared" si="91"/>
        <v>2185</v>
      </c>
      <c r="AJ217" s="151"/>
    </row>
    <row r="218" spans="2:36">
      <c r="B218" s="150"/>
      <c r="C218" s="5">
        <v>2023</v>
      </c>
      <c r="D218" s="6">
        <f t="shared" si="84"/>
        <v>2212.08066533804</v>
      </c>
      <c r="E218" s="6">
        <f t="shared" si="85"/>
        <v>13834.801356607781</v>
      </c>
      <c r="F218" s="124"/>
      <c r="G218" s="5">
        <v>2023</v>
      </c>
      <c r="H218" s="19">
        <f t="shared" si="92"/>
        <v>209</v>
      </c>
      <c r="I218" s="19">
        <f t="shared" si="92"/>
        <v>463</v>
      </c>
      <c r="J218" s="19">
        <f t="shared" si="86"/>
        <v>31135</v>
      </c>
      <c r="K218" s="19">
        <f t="shared" si="87"/>
        <v>57037</v>
      </c>
      <c r="L218" s="19">
        <f t="shared" si="93"/>
        <v>88172</v>
      </c>
      <c r="M218" s="19">
        <f t="shared" si="104"/>
        <v>114162</v>
      </c>
      <c r="N218" s="19">
        <f t="shared" si="94"/>
        <v>209136</v>
      </c>
      <c r="O218" s="19">
        <f t="shared" si="95"/>
        <v>323298</v>
      </c>
      <c r="P218" s="113"/>
      <c r="Q218" s="113"/>
      <c r="R218" s="5">
        <v>2023</v>
      </c>
      <c r="S218" s="19">
        <f t="shared" si="96"/>
        <v>191</v>
      </c>
      <c r="T218" s="19">
        <f t="shared" si="97"/>
        <v>463</v>
      </c>
      <c r="U218" s="6">
        <f t="shared" si="88"/>
        <v>28453</v>
      </c>
      <c r="V218" s="19">
        <f t="shared" si="98"/>
        <v>57037</v>
      </c>
      <c r="W218" s="21">
        <f t="shared" si="99"/>
        <v>85490</v>
      </c>
      <c r="X218" s="6">
        <f t="shared" si="100"/>
        <v>104328</v>
      </c>
      <c r="Y218" s="19">
        <f t="shared" si="101"/>
        <v>209136</v>
      </c>
      <c r="Z218" s="19">
        <f t="shared" si="102"/>
        <v>313464</v>
      </c>
      <c r="AA218" s="113"/>
      <c r="AB218" s="5">
        <v>2023</v>
      </c>
      <c r="AC218" s="6">
        <f t="shared" si="103"/>
        <v>2234</v>
      </c>
      <c r="AD218" s="113"/>
      <c r="AE218" s="113"/>
      <c r="AF218" s="5">
        <v>2023</v>
      </c>
      <c r="AG218" s="6">
        <f t="shared" si="89"/>
        <v>18</v>
      </c>
      <c r="AH218" s="6">
        <f t="shared" si="90"/>
        <v>2682</v>
      </c>
      <c r="AI218" s="6">
        <f t="shared" si="91"/>
        <v>9834</v>
      </c>
      <c r="AJ218" s="151"/>
    </row>
    <row r="219" spans="2:36">
      <c r="B219" s="150"/>
      <c r="C219" s="5">
        <v>2024</v>
      </c>
      <c r="D219" s="6">
        <f t="shared" si="84"/>
        <v>2021.4805587015892</v>
      </c>
      <c r="E219" s="6">
        <f t="shared" si="85"/>
        <v>13386.891748073167</v>
      </c>
      <c r="F219" s="124"/>
      <c r="G219" s="5">
        <v>2024</v>
      </c>
      <c r="H219" s="19">
        <f t="shared" si="92"/>
        <v>191</v>
      </c>
      <c r="I219" s="19">
        <f t="shared" si="92"/>
        <v>448</v>
      </c>
      <c r="J219" s="19">
        <f t="shared" si="86"/>
        <v>28453</v>
      </c>
      <c r="K219" s="19">
        <f t="shared" si="87"/>
        <v>55189</v>
      </c>
      <c r="L219" s="19">
        <f t="shared" si="93"/>
        <v>83642</v>
      </c>
      <c r="M219" s="19">
        <f t="shared" si="104"/>
        <v>104328</v>
      </c>
      <c r="N219" s="19">
        <f t="shared" si="94"/>
        <v>202360</v>
      </c>
      <c r="O219" s="19">
        <f t="shared" si="95"/>
        <v>306688</v>
      </c>
      <c r="P219" s="113"/>
      <c r="Q219" s="113"/>
      <c r="R219" s="5">
        <v>2024</v>
      </c>
      <c r="S219" s="19">
        <f t="shared" si="96"/>
        <v>151</v>
      </c>
      <c r="T219" s="19">
        <f t="shared" si="97"/>
        <v>448</v>
      </c>
      <c r="U219" s="6">
        <f t="shared" si="88"/>
        <v>22494</v>
      </c>
      <c r="V219" s="19">
        <f t="shared" si="98"/>
        <v>55189</v>
      </c>
      <c r="W219" s="21">
        <f t="shared" si="99"/>
        <v>77683</v>
      </c>
      <c r="X219" s="6">
        <f t="shared" si="100"/>
        <v>82478</v>
      </c>
      <c r="Y219" s="19">
        <f t="shared" si="101"/>
        <v>202360</v>
      </c>
      <c r="Z219" s="19">
        <f t="shared" si="102"/>
        <v>284838</v>
      </c>
      <c r="AA219" s="113"/>
      <c r="AB219" s="5">
        <v>2024</v>
      </c>
      <c r="AC219" s="6">
        <f t="shared" si="103"/>
        <v>2083</v>
      </c>
      <c r="AD219" s="113"/>
      <c r="AE219" s="113"/>
      <c r="AF219" s="5">
        <v>2024</v>
      </c>
      <c r="AG219" s="6">
        <f t="shared" si="89"/>
        <v>40</v>
      </c>
      <c r="AH219" s="6">
        <f t="shared" si="90"/>
        <v>5959</v>
      </c>
      <c r="AI219" s="6">
        <f t="shared" si="91"/>
        <v>21850</v>
      </c>
      <c r="AJ219" s="151"/>
    </row>
    <row r="220" spans="2:36">
      <c r="B220" s="150"/>
      <c r="C220" s="5">
        <v>2025</v>
      </c>
      <c r="D220" s="6">
        <f t="shared" si="84"/>
        <v>1847.3031807743894</v>
      </c>
      <c r="E220" s="6">
        <f t="shared" si="85"/>
        <v>12953.483469355033</v>
      </c>
      <c r="F220" s="124"/>
      <c r="G220" s="5">
        <v>2025</v>
      </c>
      <c r="H220" s="19">
        <f t="shared" si="92"/>
        <v>174</v>
      </c>
      <c r="I220" s="19">
        <f t="shared" si="92"/>
        <v>433</v>
      </c>
      <c r="J220" s="19">
        <f t="shared" si="86"/>
        <v>25921</v>
      </c>
      <c r="K220" s="19">
        <f t="shared" si="87"/>
        <v>53341</v>
      </c>
      <c r="L220" s="19">
        <f t="shared" si="93"/>
        <v>79262</v>
      </c>
      <c r="M220" s="19">
        <f t="shared" si="104"/>
        <v>95044</v>
      </c>
      <c r="N220" s="19">
        <f t="shared" si="94"/>
        <v>195584</v>
      </c>
      <c r="O220" s="19">
        <f t="shared" si="95"/>
        <v>290628</v>
      </c>
      <c r="P220" s="113"/>
      <c r="Q220" s="113"/>
      <c r="R220" s="5">
        <v>2025</v>
      </c>
      <c r="S220" s="19">
        <f t="shared" si="96"/>
        <v>107</v>
      </c>
      <c r="T220" s="19">
        <f t="shared" si="97"/>
        <v>433</v>
      </c>
      <c r="U220" s="6">
        <f t="shared" si="88"/>
        <v>15940</v>
      </c>
      <c r="V220" s="19">
        <f t="shared" si="98"/>
        <v>53341</v>
      </c>
      <c r="W220" s="21">
        <f t="shared" si="99"/>
        <v>69281</v>
      </c>
      <c r="X220" s="6">
        <f t="shared" si="100"/>
        <v>58447</v>
      </c>
      <c r="Y220" s="19">
        <f t="shared" si="101"/>
        <v>195584</v>
      </c>
      <c r="Z220" s="19">
        <f t="shared" si="102"/>
        <v>254031</v>
      </c>
      <c r="AA220" s="113"/>
      <c r="AB220" s="5">
        <v>2025</v>
      </c>
      <c r="AC220" s="6">
        <f t="shared" si="103"/>
        <v>1976</v>
      </c>
      <c r="AD220" s="113"/>
      <c r="AE220" s="113"/>
      <c r="AF220" s="5">
        <v>2025</v>
      </c>
      <c r="AG220" s="6">
        <f t="shared" si="89"/>
        <v>67</v>
      </c>
      <c r="AH220" s="6">
        <f t="shared" si="90"/>
        <v>9981</v>
      </c>
      <c r="AI220" s="6">
        <f t="shared" si="91"/>
        <v>36597</v>
      </c>
      <c r="AJ220" s="151"/>
    </row>
    <row r="221" spans="2:36">
      <c r="B221" s="150"/>
      <c r="C221" s="5">
        <v>2026</v>
      </c>
      <c r="D221" s="6">
        <f t="shared" si="84"/>
        <v>1688.1334955262034</v>
      </c>
      <c r="E221" s="6">
        <f t="shared" si="85"/>
        <v>12534.107031604646</v>
      </c>
      <c r="F221" s="124"/>
      <c r="G221" s="5">
        <v>2026</v>
      </c>
      <c r="H221" s="19">
        <f t="shared" si="92"/>
        <v>159</v>
      </c>
      <c r="I221" s="19">
        <f t="shared" si="92"/>
        <v>419</v>
      </c>
      <c r="J221" s="19">
        <f t="shared" si="86"/>
        <v>23686</v>
      </c>
      <c r="K221" s="19">
        <f t="shared" si="87"/>
        <v>51617</v>
      </c>
      <c r="L221" s="19">
        <f t="shared" si="93"/>
        <v>75303</v>
      </c>
      <c r="M221" s="19">
        <f t="shared" si="104"/>
        <v>86849</v>
      </c>
      <c r="N221" s="19">
        <f t="shared" si="94"/>
        <v>189262</v>
      </c>
      <c r="O221" s="19">
        <f t="shared" si="95"/>
        <v>276111</v>
      </c>
      <c r="P221" s="113"/>
      <c r="Q221" s="113"/>
      <c r="R221" s="5">
        <v>2026</v>
      </c>
      <c r="S221" s="19">
        <f t="shared" si="96"/>
        <v>69</v>
      </c>
      <c r="T221" s="19">
        <f t="shared" si="97"/>
        <v>419</v>
      </c>
      <c r="U221" s="6">
        <f t="shared" si="88"/>
        <v>10279</v>
      </c>
      <c r="V221" s="19">
        <f t="shared" si="98"/>
        <v>51617</v>
      </c>
      <c r="W221" s="21">
        <f t="shared" si="99"/>
        <v>61896</v>
      </c>
      <c r="X221" s="6">
        <f t="shared" si="100"/>
        <v>37690</v>
      </c>
      <c r="Y221" s="19">
        <f t="shared" si="101"/>
        <v>189262</v>
      </c>
      <c r="Z221" s="19">
        <f t="shared" si="102"/>
        <v>226952</v>
      </c>
      <c r="AA221" s="113"/>
      <c r="AB221" s="5">
        <v>2026</v>
      </c>
      <c r="AC221" s="6">
        <f t="shared" si="103"/>
        <v>1907</v>
      </c>
      <c r="AD221" s="113"/>
      <c r="AE221" s="113"/>
      <c r="AF221" s="5">
        <v>2026</v>
      </c>
      <c r="AG221" s="6">
        <f t="shared" si="89"/>
        <v>90</v>
      </c>
      <c r="AH221" s="6">
        <f t="shared" si="90"/>
        <v>13407</v>
      </c>
      <c r="AI221" s="6">
        <f t="shared" si="91"/>
        <v>49159</v>
      </c>
      <c r="AJ221" s="151"/>
    </row>
    <row r="222" spans="2:36">
      <c r="B222" s="150"/>
      <c r="C222" s="5">
        <v>2027</v>
      </c>
      <c r="D222" s="6">
        <f t="shared" si="84"/>
        <v>1542.6783910602505</v>
      </c>
      <c r="E222" s="6">
        <f t="shared" si="85"/>
        <v>12128.30814594334</v>
      </c>
      <c r="F222" s="124"/>
      <c r="G222" s="5">
        <v>2027</v>
      </c>
      <c r="H222" s="19">
        <f t="shared" si="92"/>
        <v>145</v>
      </c>
      <c r="I222" s="19">
        <f t="shared" si="92"/>
        <v>406</v>
      </c>
      <c r="J222" s="19">
        <f t="shared" si="86"/>
        <v>21601</v>
      </c>
      <c r="K222" s="19">
        <f t="shared" si="87"/>
        <v>50015</v>
      </c>
      <c r="L222" s="19">
        <f t="shared" si="93"/>
        <v>71616</v>
      </c>
      <c r="M222" s="19">
        <f t="shared" si="104"/>
        <v>79204</v>
      </c>
      <c r="N222" s="19">
        <f t="shared" si="94"/>
        <v>183388</v>
      </c>
      <c r="O222" s="19">
        <f t="shared" si="95"/>
        <v>262592</v>
      </c>
      <c r="P222" s="113"/>
      <c r="Q222" s="113"/>
      <c r="R222" s="5">
        <v>2027</v>
      </c>
      <c r="S222" s="19">
        <f t="shared" si="96"/>
        <v>40</v>
      </c>
      <c r="T222" s="19">
        <f t="shared" si="97"/>
        <v>406</v>
      </c>
      <c r="U222" s="6">
        <f t="shared" si="88"/>
        <v>5959</v>
      </c>
      <c r="V222" s="19">
        <f t="shared" si="98"/>
        <v>50015</v>
      </c>
      <c r="W222" s="21">
        <f t="shared" si="99"/>
        <v>55974</v>
      </c>
      <c r="X222" s="6">
        <f t="shared" si="100"/>
        <v>21850</v>
      </c>
      <c r="Y222" s="19">
        <f t="shared" si="101"/>
        <v>183388</v>
      </c>
      <c r="Z222" s="19">
        <f t="shared" si="102"/>
        <v>205238</v>
      </c>
      <c r="AA222" s="113"/>
      <c r="AB222" s="5">
        <v>2027</v>
      </c>
      <c r="AC222" s="6">
        <f t="shared" si="103"/>
        <v>1867</v>
      </c>
      <c r="AD222" s="113"/>
      <c r="AE222" s="113"/>
      <c r="AF222" s="5">
        <v>2027</v>
      </c>
      <c r="AG222" s="6">
        <f t="shared" si="89"/>
        <v>105</v>
      </c>
      <c r="AH222" s="6">
        <f t="shared" si="90"/>
        <v>15642</v>
      </c>
      <c r="AI222" s="6">
        <f t="shared" si="91"/>
        <v>57354</v>
      </c>
      <c r="AJ222" s="151"/>
    </row>
    <row r="223" spans="2:36">
      <c r="B223" s="150"/>
      <c r="C223" s="5">
        <v>2028</v>
      </c>
      <c r="D223" s="6">
        <f t="shared" si="84"/>
        <v>1409.7561742310106</v>
      </c>
      <c r="E223" s="6">
        <f t="shared" si="85"/>
        <v>11735.647231354782</v>
      </c>
      <c r="F223" s="124"/>
      <c r="G223" s="5">
        <v>2028</v>
      </c>
      <c r="H223" s="19">
        <f t="shared" si="92"/>
        <v>133</v>
      </c>
      <c r="I223" s="19">
        <f t="shared" si="92"/>
        <v>393</v>
      </c>
      <c r="J223" s="19">
        <f t="shared" si="86"/>
        <v>19813</v>
      </c>
      <c r="K223" s="19">
        <f t="shared" si="87"/>
        <v>48414</v>
      </c>
      <c r="L223" s="19">
        <f t="shared" si="93"/>
        <v>68227</v>
      </c>
      <c r="M223" s="19">
        <f t="shared" si="104"/>
        <v>72648</v>
      </c>
      <c r="N223" s="19">
        <f t="shared" si="94"/>
        <v>177518</v>
      </c>
      <c r="O223" s="19">
        <f t="shared" si="95"/>
        <v>250166</v>
      </c>
      <c r="P223" s="113"/>
      <c r="Q223" s="113"/>
      <c r="R223" s="5">
        <v>2028</v>
      </c>
      <c r="S223" s="19">
        <f t="shared" si="96"/>
        <v>23</v>
      </c>
      <c r="T223" s="19">
        <f t="shared" si="97"/>
        <v>393</v>
      </c>
      <c r="U223" s="6">
        <f t="shared" si="88"/>
        <v>3426</v>
      </c>
      <c r="V223" s="19">
        <f t="shared" si="98"/>
        <v>48414</v>
      </c>
      <c r="W223" s="21">
        <f t="shared" si="99"/>
        <v>51840</v>
      </c>
      <c r="X223" s="6">
        <f t="shared" si="100"/>
        <v>12562</v>
      </c>
      <c r="Y223" s="19">
        <f t="shared" si="101"/>
        <v>177518</v>
      </c>
      <c r="Z223" s="19">
        <f t="shared" si="102"/>
        <v>190080</v>
      </c>
      <c r="AA223" s="113"/>
      <c r="AB223" s="5">
        <v>2028</v>
      </c>
      <c r="AC223" s="6">
        <f t="shared" si="103"/>
        <v>1844</v>
      </c>
      <c r="AD223" s="113"/>
      <c r="AE223" s="113"/>
      <c r="AF223" s="5">
        <v>2028</v>
      </c>
      <c r="AG223" s="6">
        <f t="shared" si="89"/>
        <v>110</v>
      </c>
      <c r="AH223" s="6">
        <f t="shared" si="90"/>
        <v>16387</v>
      </c>
      <c r="AI223" s="6">
        <f t="shared" si="91"/>
        <v>60086</v>
      </c>
      <c r="AJ223" s="151"/>
    </row>
    <row r="224" spans="2:36">
      <c r="B224" s="150"/>
      <c r="C224" s="5">
        <v>2029</v>
      </c>
      <c r="D224" s="6">
        <f t="shared" si="84"/>
        <v>1288.2869704401244</v>
      </c>
      <c r="E224" s="6">
        <f t="shared" si="85"/>
        <v>11355.69893850952</v>
      </c>
      <c r="F224" s="124"/>
      <c r="G224" s="5">
        <v>2029</v>
      </c>
      <c r="H224" s="19">
        <f t="shared" si="92"/>
        <v>121</v>
      </c>
      <c r="I224" s="19">
        <f t="shared" si="92"/>
        <v>380</v>
      </c>
      <c r="J224" s="19">
        <f t="shared" si="86"/>
        <v>18025</v>
      </c>
      <c r="K224" s="19">
        <f t="shared" si="87"/>
        <v>46812</v>
      </c>
      <c r="L224" s="19">
        <f t="shared" si="93"/>
        <v>64837</v>
      </c>
      <c r="M224" s="19">
        <f t="shared" si="104"/>
        <v>66092</v>
      </c>
      <c r="N224" s="19">
        <f t="shared" si="94"/>
        <v>171644</v>
      </c>
      <c r="O224" s="19">
        <f t="shared" si="95"/>
        <v>237736</v>
      </c>
      <c r="P224" s="113"/>
      <c r="Q224" s="113"/>
      <c r="R224" s="5">
        <v>2029</v>
      </c>
      <c r="S224" s="19">
        <f t="shared" si="96"/>
        <v>15</v>
      </c>
      <c r="T224" s="19">
        <f t="shared" si="97"/>
        <v>380</v>
      </c>
      <c r="U224" s="6">
        <f t="shared" si="88"/>
        <v>2235</v>
      </c>
      <c r="V224" s="19">
        <f t="shared" si="98"/>
        <v>46812</v>
      </c>
      <c r="W224" s="21">
        <f t="shared" si="99"/>
        <v>49047</v>
      </c>
      <c r="X224" s="6">
        <f t="shared" si="100"/>
        <v>8195</v>
      </c>
      <c r="Y224" s="19">
        <f t="shared" si="101"/>
        <v>171644</v>
      </c>
      <c r="Z224" s="19">
        <f t="shared" si="102"/>
        <v>179839</v>
      </c>
      <c r="AA224" s="113"/>
      <c r="AB224" s="5">
        <v>2029</v>
      </c>
      <c r="AC224" s="6">
        <f t="shared" si="103"/>
        <v>1829</v>
      </c>
      <c r="AD224" s="113"/>
      <c r="AE224" s="113"/>
      <c r="AF224" s="5">
        <v>2029</v>
      </c>
      <c r="AG224" s="6">
        <f t="shared" si="89"/>
        <v>106</v>
      </c>
      <c r="AH224" s="6">
        <f t="shared" si="90"/>
        <v>15790</v>
      </c>
      <c r="AI224" s="6">
        <f t="shared" si="91"/>
        <v>57897</v>
      </c>
      <c r="AJ224" s="151"/>
    </row>
    <row r="225" spans="2:36">
      <c r="B225" s="150"/>
      <c r="C225" s="5">
        <v>2030</v>
      </c>
      <c r="D225" s="6">
        <f t="shared" si="84"/>
        <v>1177.2839506172852</v>
      </c>
      <c r="E225" s="6">
        <f t="shared" si="85"/>
        <v>10988.051689005979</v>
      </c>
      <c r="F225" s="124"/>
      <c r="G225" s="5">
        <v>2030</v>
      </c>
      <c r="H225" s="19">
        <f t="shared" si="92"/>
        <v>111</v>
      </c>
      <c r="I225" s="19">
        <f t="shared" si="92"/>
        <v>368</v>
      </c>
      <c r="J225" s="19">
        <f t="shared" si="86"/>
        <v>16536</v>
      </c>
      <c r="K225" s="19">
        <f t="shared" si="87"/>
        <v>45334</v>
      </c>
      <c r="L225" s="19">
        <f t="shared" si="93"/>
        <v>61870</v>
      </c>
      <c r="M225" s="19">
        <f t="shared" si="104"/>
        <v>60632</v>
      </c>
      <c r="N225" s="19">
        <f t="shared" si="94"/>
        <v>166225</v>
      </c>
      <c r="O225" s="19">
        <f t="shared" si="95"/>
        <v>226857</v>
      </c>
      <c r="P225" s="113"/>
      <c r="Q225" s="113"/>
      <c r="R225" s="5">
        <v>2030</v>
      </c>
      <c r="S225" s="19">
        <f t="shared" si="96"/>
        <v>13</v>
      </c>
      <c r="T225" s="19">
        <f t="shared" si="97"/>
        <v>368</v>
      </c>
      <c r="U225" s="6">
        <f t="shared" si="88"/>
        <v>1937</v>
      </c>
      <c r="V225" s="19">
        <f t="shared" si="98"/>
        <v>45334</v>
      </c>
      <c r="W225" s="21">
        <f t="shared" si="99"/>
        <v>47271</v>
      </c>
      <c r="X225" s="6">
        <f t="shared" si="100"/>
        <v>7102</v>
      </c>
      <c r="Y225" s="19">
        <f t="shared" si="101"/>
        <v>166225</v>
      </c>
      <c r="Z225" s="19">
        <f t="shared" si="102"/>
        <v>173327</v>
      </c>
      <c r="AA225" s="113"/>
      <c r="AB225" s="5">
        <v>2030</v>
      </c>
      <c r="AC225" s="6">
        <f t="shared" si="103"/>
        <v>1816</v>
      </c>
      <c r="AD225" s="113"/>
      <c r="AE225" s="113"/>
      <c r="AF225" s="5">
        <v>2030</v>
      </c>
      <c r="AG225" s="6">
        <f t="shared" si="89"/>
        <v>98</v>
      </c>
      <c r="AH225" s="6">
        <f t="shared" si="90"/>
        <v>14599</v>
      </c>
      <c r="AI225" s="6">
        <f t="shared" si="91"/>
        <v>53530</v>
      </c>
      <c r="AJ225" s="151"/>
    </row>
    <row r="226" spans="2:36">
      <c r="B226" s="150"/>
      <c r="C226" s="5">
        <v>2031</v>
      </c>
      <c r="D226" s="6">
        <f t="shared" si="84"/>
        <v>1075.8453141131565</v>
      </c>
      <c r="E226" s="6">
        <f t="shared" si="85"/>
        <v>10632.307229528788</v>
      </c>
      <c r="F226" s="124"/>
      <c r="G226" s="5">
        <v>2031</v>
      </c>
      <c r="H226" s="19">
        <f t="shared" si="92"/>
        <v>101</v>
      </c>
      <c r="I226" s="19">
        <f t="shared" si="92"/>
        <v>356</v>
      </c>
      <c r="J226" s="19">
        <f t="shared" si="86"/>
        <v>15046</v>
      </c>
      <c r="K226" s="19">
        <f t="shared" si="87"/>
        <v>43856</v>
      </c>
      <c r="L226" s="19">
        <f t="shared" si="93"/>
        <v>58902</v>
      </c>
      <c r="M226" s="19">
        <f t="shared" si="104"/>
        <v>55169</v>
      </c>
      <c r="N226" s="19">
        <f t="shared" si="94"/>
        <v>160805</v>
      </c>
      <c r="O226" s="19">
        <f t="shared" si="95"/>
        <v>215974</v>
      </c>
      <c r="P226" s="113"/>
      <c r="Q226" s="113"/>
      <c r="R226" s="5">
        <v>2031</v>
      </c>
      <c r="S226" s="19">
        <f t="shared" si="96"/>
        <v>12</v>
      </c>
      <c r="T226" s="19">
        <f t="shared" si="97"/>
        <v>356</v>
      </c>
      <c r="U226" s="6">
        <f t="shared" si="88"/>
        <v>1788</v>
      </c>
      <c r="V226" s="19">
        <f t="shared" si="98"/>
        <v>43856</v>
      </c>
      <c r="W226" s="21">
        <f t="shared" si="99"/>
        <v>45644</v>
      </c>
      <c r="X226" s="6">
        <f t="shared" si="100"/>
        <v>6556</v>
      </c>
      <c r="Y226" s="19">
        <f t="shared" si="101"/>
        <v>160805</v>
      </c>
      <c r="Z226" s="19">
        <f t="shared" si="102"/>
        <v>167361</v>
      </c>
      <c r="AA226" s="113"/>
      <c r="AB226" s="5">
        <v>2031</v>
      </c>
      <c r="AC226" s="6">
        <f t="shared" si="103"/>
        <v>1804</v>
      </c>
      <c r="AD226" s="113"/>
      <c r="AE226" s="113"/>
      <c r="AF226" s="5">
        <v>2031</v>
      </c>
      <c r="AG226" s="6">
        <f t="shared" si="89"/>
        <v>89</v>
      </c>
      <c r="AH226" s="6">
        <f t="shared" si="90"/>
        <v>13258</v>
      </c>
      <c r="AI226" s="6">
        <f t="shared" si="91"/>
        <v>48613</v>
      </c>
      <c r="AJ226" s="151"/>
    </row>
    <row r="227" spans="2:36">
      <c r="B227" s="150"/>
      <c r="C227" s="5">
        <v>2032</v>
      </c>
      <c r="D227" s="6">
        <f t="shared" si="84"/>
        <v>983.14696237246267</v>
      </c>
      <c r="E227" s="6">
        <f t="shared" si="85"/>
        <v>10288.080200441493</v>
      </c>
      <c r="F227" s="124"/>
      <c r="G227" s="5">
        <v>2032</v>
      </c>
      <c r="H227" s="19">
        <f t="shared" si="92"/>
        <v>93</v>
      </c>
      <c r="I227" s="19">
        <f t="shared" si="92"/>
        <v>344</v>
      </c>
      <c r="J227" s="19">
        <f t="shared" si="86"/>
        <v>13854</v>
      </c>
      <c r="K227" s="19">
        <f t="shared" si="87"/>
        <v>42377</v>
      </c>
      <c r="L227" s="19">
        <f t="shared" si="93"/>
        <v>56231</v>
      </c>
      <c r="M227" s="19">
        <f t="shared" si="104"/>
        <v>50798</v>
      </c>
      <c r="N227" s="19">
        <f t="shared" si="94"/>
        <v>155382</v>
      </c>
      <c r="O227" s="19">
        <f t="shared" si="95"/>
        <v>206180</v>
      </c>
      <c r="P227" s="113"/>
      <c r="Q227" s="113"/>
      <c r="R227" s="5">
        <v>2032</v>
      </c>
      <c r="S227" s="19">
        <f t="shared" si="96"/>
        <v>11</v>
      </c>
      <c r="T227" s="19">
        <f t="shared" si="97"/>
        <v>344</v>
      </c>
      <c r="U227" s="6">
        <f t="shared" si="88"/>
        <v>1639</v>
      </c>
      <c r="V227" s="19">
        <f t="shared" si="98"/>
        <v>42377</v>
      </c>
      <c r="W227" s="21">
        <f t="shared" si="99"/>
        <v>44016</v>
      </c>
      <c r="X227" s="6">
        <f t="shared" si="100"/>
        <v>6010</v>
      </c>
      <c r="Y227" s="19">
        <f t="shared" si="101"/>
        <v>155382</v>
      </c>
      <c r="Z227" s="19">
        <f t="shared" si="102"/>
        <v>161392</v>
      </c>
      <c r="AA227" s="113"/>
      <c r="AB227" s="5">
        <v>2032</v>
      </c>
      <c r="AC227" s="6">
        <f t="shared" si="103"/>
        <v>1793</v>
      </c>
      <c r="AD227" s="113"/>
      <c r="AE227" s="113"/>
      <c r="AF227" s="5">
        <v>2032</v>
      </c>
      <c r="AG227" s="6">
        <f t="shared" si="89"/>
        <v>82</v>
      </c>
      <c r="AH227" s="6">
        <f t="shared" si="90"/>
        <v>12215</v>
      </c>
      <c r="AI227" s="6">
        <f t="shared" si="91"/>
        <v>44788</v>
      </c>
      <c r="AJ227" s="151"/>
    </row>
    <row r="228" spans="2:36">
      <c r="B228" s="150"/>
      <c r="C228" s="5">
        <v>2033</v>
      </c>
      <c r="D228" s="6">
        <f t="shared" si="84"/>
        <v>898.43580386737335</v>
      </c>
      <c r="E228" s="6">
        <f t="shared" si="85"/>
        <v>9954.9977183463288</v>
      </c>
      <c r="F228" s="124"/>
      <c r="G228" s="5">
        <v>2033</v>
      </c>
      <c r="H228" s="19">
        <f t="shared" si="92"/>
        <v>85</v>
      </c>
      <c r="I228" s="19">
        <f t="shared" si="92"/>
        <v>333</v>
      </c>
      <c r="J228" s="19">
        <f t="shared" si="86"/>
        <v>12662</v>
      </c>
      <c r="K228" s="19">
        <f t="shared" si="87"/>
        <v>41022</v>
      </c>
      <c r="L228" s="19">
        <f t="shared" si="93"/>
        <v>53684</v>
      </c>
      <c r="M228" s="19">
        <f t="shared" si="104"/>
        <v>46427</v>
      </c>
      <c r="N228" s="19">
        <f t="shared" si="94"/>
        <v>150414</v>
      </c>
      <c r="O228" s="19">
        <f t="shared" si="95"/>
        <v>196841</v>
      </c>
      <c r="P228" s="113"/>
      <c r="Q228" s="113"/>
      <c r="R228" s="5">
        <v>2033</v>
      </c>
      <c r="S228" s="19">
        <f t="shared" si="96"/>
        <v>10</v>
      </c>
      <c r="T228" s="19">
        <f t="shared" si="97"/>
        <v>333</v>
      </c>
      <c r="U228" s="6">
        <f t="shared" si="88"/>
        <v>1490</v>
      </c>
      <c r="V228" s="19">
        <f t="shared" si="98"/>
        <v>41022</v>
      </c>
      <c r="W228" s="21">
        <f t="shared" si="99"/>
        <v>42512</v>
      </c>
      <c r="X228" s="6">
        <f t="shared" si="100"/>
        <v>5463</v>
      </c>
      <c r="Y228" s="19">
        <f t="shared" si="101"/>
        <v>150414</v>
      </c>
      <c r="Z228" s="19">
        <f t="shared" si="102"/>
        <v>155877</v>
      </c>
      <c r="AA228" s="113"/>
      <c r="AB228" s="5">
        <v>2033</v>
      </c>
      <c r="AC228" s="6">
        <f t="shared" si="103"/>
        <v>1783</v>
      </c>
      <c r="AD228" s="113"/>
      <c r="AE228" s="113"/>
      <c r="AF228" s="5">
        <v>2033</v>
      </c>
      <c r="AG228" s="6">
        <f t="shared" si="89"/>
        <v>75</v>
      </c>
      <c r="AH228" s="6">
        <f t="shared" si="90"/>
        <v>11172</v>
      </c>
      <c r="AI228" s="6">
        <f t="shared" si="91"/>
        <v>40964</v>
      </c>
      <c r="AJ228" s="151"/>
    </row>
    <row r="229" spans="2:36">
      <c r="B229" s="150"/>
      <c r="C229" s="5">
        <v>2034</v>
      </c>
      <c r="D229" s="6">
        <f t="shared" si="84"/>
        <v>821.02363589972902</v>
      </c>
      <c r="E229" s="6">
        <f t="shared" si="85"/>
        <v>9632.6989721588543</v>
      </c>
      <c r="F229" s="124"/>
      <c r="G229" s="5">
        <v>2034</v>
      </c>
      <c r="H229" s="19">
        <f t="shared" si="92"/>
        <v>77</v>
      </c>
      <c r="I229" s="19">
        <f t="shared" si="92"/>
        <v>322</v>
      </c>
      <c r="J229" s="19">
        <f t="shared" si="86"/>
        <v>11471</v>
      </c>
      <c r="K229" s="19">
        <f t="shared" si="87"/>
        <v>39667</v>
      </c>
      <c r="L229" s="19">
        <f t="shared" si="93"/>
        <v>51138</v>
      </c>
      <c r="M229" s="19">
        <f t="shared" si="104"/>
        <v>42060</v>
      </c>
      <c r="N229" s="19">
        <f t="shared" si="94"/>
        <v>145446</v>
      </c>
      <c r="O229" s="19">
        <f t="shared" si="95"/>
        <v>187506</v>
      </c>
      <c r="P229" s="113"/>
      <c r="Q229" s="113"/>
      <c r="R229" s="5">
        <v>2034</v>
      </c>
      <c r="S229" s="19">
        <f t="shared" si="96"/>
        <v>9</v>
      </c>
      <c r="T229" s="19">
        <f t="shared" si="97"/>
        <v>322</v>
      </c>
      <c r="U229" s="6">
        <f t="shared" si="88"/>
        <v>1341</v>
      </c>
      <c r="V229" s="19">
        <f t="shared" si="98"/>
        <v>39667</v>
      </c>
      <c r="W229" s="21">
        <f t="shared" si="99"/>
        <v>41008</v>
      </c>
      <c r="X229" s="6">
        <f t="shared" si="100"/>
        <v>4917</v>
      </c>
      <c r="Y229" s="19">
        <f t="shared" si="101"/>
        <v>145446</v>
      </c>
      <c r="Z229" s="19">
        <f t="shared" si="102"/>
        <v>150363</v>
      </c>
      <c r="AA229" s="113"/>
      <c r="AB229" s="5">
        <v>2034</v>
      </c>
      <c r="AC229" s="6">
        <f t="shared" si="103"/>
        <v>1774</v>
      </c>
      <c r="AD229" s="113"/>
      <c r="AE229" s="113"/>
      <c r="AF229" s="5">
        <v>2034</v>
      </c>
      <c r="AG229" s="6">
        <f t="shared" si="89"/>
        <v>68</v>
      </c>
      <c r="AH229" s="6">
        <f t="shared" si="90"/>
        <v>10130</v>
      </c>
      <c r="AI229" s="6">
        <f t="shared" si="91"/>
        <v>37143</v>
      </c>
      <c r="AJ229" s="151"/>
    </row>
    <row r="230" spans="2:36">
      <c r="B230" s="150"/>
      <c r="C230" s="5">
        <v>2035</v>
      </c>
      <c r="D230" s="6">
        <f t="shared" si="84"/>
        <v>750.28155356720185</v>
      </c>
      <c r="E230" s="6">
        <f t="shared" si="85"/>
        <v>9320.8348322598958</v>
      </c>
      <c r="F230" s="124"/>
      <c r="G230" s="5">
        <v>2035</v>
      </c>
      <c r="H230" s="19">
        <f t="shared" si="92"/>
        <v>71</v>
      </c>
      <c r="I230" s="19">
        <f t="shared" si="92"/>
        <v>312</v>
      </c>
      <c r="J230" s="19">
        <f t="shared" si="86"/>
        <v>10577</v>
      </c>
      <c r="K230" s="19">
        <f t="shared" si="87"/>
        <v>38435</v>
      </c>
      <c r="L230" s="19">
        <f t="shared" si="93"/>
        <v>49012</v>
      </c>
      <c r="M230" s="19">
        <f t="shared" si="104"/>
        <v>38782</v>
      </c>
      <c r="N230" s="19">
        <f t="shared" si="94"/>
        <v>140928</v>
      </c>
      <c r="O230" s="19">
        <f t="shared" si="95"/>
        <v>179710</v>
      </c>
      <c r="P230" s="113"/>
      <c r="Q230" s="113"/>
      <c r="R230" s="5">
        <v>2035</v>
      </c>
      <c r="S230" s="19">
        <f t="shared" si="96"/>
        <v>9</v>
      </c>
      <c r="T230" s="19">
        <f t="shared" si="97"/>
        <v>312</v>
      </c>
      <c r="U230" s="6">
        <f t="shared" si="88"/>
        <v>1341</v>
      </c>
      <c r="V230" s="19">
        <f t="shared" si="98"/>
        <v>38435</v>
      </c>
      <c r="W230" s="21">
        <f t="shared" si="99"/>
        <v>39776</v>
      </c>
      <c r="X230" s="6">
        <f t="shared" si="100"/>
        <v>4917</v>
      </c>
      <c r="Y230" s="19">
        <f t="shared" si="101"/>
        <v>140928</v>
      </c>
      <c r="Z230" s="19">
        <f t="shared" si="102"/>
        <v>145845</v>
      </c>
      <c r="AA230" s="113"/>
      <c r="AB230" s="5">
        <v>2035</v>
      </c>
      <c r="AC230" s="6">
        <f t="shared" si="103"/>
        <v>1765</v>
      </c>
      <c r="AD230" s="113"/>
      <c r="AE230" s="113"/>
      <c r="AF230" s="5">
        <v>2035</v>
      </c>
      <c r="AG230" s="6">
        <f t="shared" si="89"/>
        <v>62</v>
      </c>
      <c r="AH230" s="6">
        <f t="shared" si="90"/>
        <v>9236</v>
      </c>
      <c r="AI230" s="6">
        <f t="shared" si="91"/>
        <v>33865</v>
      </c>
      <c r="AJ230" s="151"/>
    </row>
    <row r="231" spans="2:36">
      <c r="B231" s="150"/>
      <c r="C231" s="5">
        <v>2036</v>
      </c>
      <c r="D231" s="6">
        <f t="shared" si="84"/>
        <v>685.63484047122279</v>
      </c>
      <c r="E231" s="6">
        <f t="shared" si="85"/>
        <v>9019.0674723014308</v>
      </c>
      <c r="F231" s="124"/>
      <c r="G231" s="5">
        <v>2036</v>
      </c>
      <c r="H231" s="19">
        <f t="shared" si="92"/>
        <v>65</v>
      </c>
      <c r="I231" s="19">
        <f t="shared" si="92"/>
        <v>302</v>
      </c>
      <c r="J231" s="19">
        <f t="shared" si="86"/>
        <v>9683</v>
      </c>
      <c r="K231" s="19">
        <f t="shared" si="87"/>
        <v>37203</v>
      </c>
      <c r="L231" s="19">
        <f t="shared" si="93"/>
        <v>46886</v>
      </c>
      <c r="M231" s="19">
        <f t="shared" si="104"/>
        <v>35504</v>
      </c>
      <c r="N231" s="19">
        <f t="shared" si="94"/>
        <v>136411</v>
      </c>
      <c r="O231" s="19">
        <f t="shared" si="95"/>
        <v>171915</v>
      </c>
      <c r="P231" s="113"/>
      <c r="Q231" s="113"/>
      <c r="R231" s="5">
        <v>2036</v>
      </c>
      <c r="S231" s="19">
        <f t="shared" si="96"/>
        <v>8</v>
      </c>
      <c r="T231" s="19">
        <f t="shared" si="97"/>
        <v>302</v>
      </c>
      <c r="U231" s="6">
        <f t="shared" si="88"/>
        <v>1192</v>
      </c>
      <c r="V231" s="19">
        <f t="shared" si="98"/>
        <v>37203</v>
      </c>
      <c r="W231" s="21">
        <f t="shared" si="99"/>
        <v>38395</v>
      </c>
      <c r="X231" s="6">
        <f t="shared" si="100"/>
        <v>4371</v>
      </c>
      <c r="Y231" s="19">
        <f t="shared" si="101"/>
        <v>136411</v>
      </c>
      <c r="Z231" s="19">
        <f t="shared" si="102"/>
        <v>140782</v>
      </c>
      <c r="AA231" s="113"/>
      <c r="AB231" s="5">
        <v>2036</v>
      </c>
      <c r="AC231" s="6">
        <f t="shared" si="103"/>
        <v>1757</v>
      </c>
      <c r="AD231" s="113"/>
      <c r="AE231" s="113"/>
      <c r="AF231" s="5">
        <v>2036</v>
      </c>
      <c r="AG231" s="6">
        <f t="shared" si="89"/>
        <v>57</v>
      </c>
      <c r="AH231" s="6">
        <f t="shared" si="90"/>
        <v>8491</v>
      </c>
      <c r="AI231" s="6">
        <f t="shared" si="91"/>
        <v>31133</v>
      </c>
      <c r="AJ231" s="151"/>
    </row>
    <row r="232" spans="2:36">
      <c r="B232" s="150"/>
      <c r="C232" s="5">
        <v>2037</v>
      </c>
      <c r="D232" s="6">
        <f t="shared" si="84"/>
        <v>626.55829965822727</v>
      </c>
      <c r="E232" s="6">
        <f t="shared" si="85"/>
        <v>8727.0700032567202</v>
      </c>
      <c r="F232" s="124"/>
      <c r="G232" s="5">
        <v>2037</v>
      </c>
      <c r="H232" s="19">
        <f t="shared" si="92"/>
        <v>59</v>
      </c>
      <c r="I232" s="19">
        <f t="shared" si="92"/>
        <v>292</v>
      </c>
      <c r="J232" s="19">
        <f t="shared" si="86"/>
        <v>8789</v>
      </c>
      <c r="K232" s="19">
        <f t="shared" si="87"/>
        <v>35971</v>
      </c>
      <c r="L232" s="19">
        <f t="shared" si="93"/>
        <v>44760</v>
      </c>
      <c r="M232" s="19">
        <f t="shared" si="104"/>
        <v>32226</v>
      </c>
      <c r="N232" s="19">
        <f t="shared" si="94"/>
        <v>131894</v>
      </c>
      <c r="O232" s="19">
        <f t="shared" si="95"/>
        <v>164120</v>
      </c>
      <c r="P232" s="113"/>
      <c r="Q232" s="113"/>
      <c r="R232" s="5">
        <v>2037</v>
      </c>
      <c r="S232" s="19">
        <f t="shared" si="96"/>
        <v>7</v>
      </c>
      <c r="T232" s="19">
        <f t="shared" si="97"/>
        <v>292</v>
      </c>
      <c r="U232" s="6">
        <f t="shared" si="88"/>
        <v>1043</v>
      </c>
      <c r="V232" s="19">
        <f t="shared" si="98"/>
        <v>35971</v>
      </c>
      <c r="W232" s="21">
        <f t="shared" si="99"/>
        <v>37014</v>
      </c>
      <c r="X232" s="6">
        <f t="shared" si="100"/>
        <v>3824</v>
      </c>
      <c r="Y232" s="19">
        <f t="shared" si="101"/>
        <v>131894</v>
      </c>
      <c r="Z232" s="19">
        <f t="shared" si="102"/>
        <v>135718</v>
      </c>
      <c r="AA232" s="113"/>
      <c r="AB232" s="5">
        <v>2037</v>
      </c>
      <c r="AC232" s="6">
        <f t="shared" si="103"/>
        <v>1750</v>
      </c>
      <c r="AD232" s="113"/>
      <c r="AE232" s="113"/>
      <c r="AF232" s="5">
        <v>2037</v>
      </c>
      <c r="AG232" s="6">
        <f t="shared" si="89"/>
        <v>52</v>
      </c>
      <c r="AH232" s="6">
        <f t="shared" si="90"/>
        <v>7746</v>
      </c>
      <c r="AI232" s="6">
        <f t="shared" si="91"/>
        <v>28402</v>
      </c>
      <c r="AJ232" s="151"/>
    </row>
    <row r="233" spans="2:36">
      <c r="B233" s="150"/>
      <c r="C233" s="5">
        <v>2038</v>
      </c>
      <c r="D233" s="6">
        <f t="shared" si="84"/>
        <v>572.57198686227775</v>
      </c>
      <c r="E233" s="6">
        <f t="shared" si="85"/>
        <v>8444.5261193182723</v>
      </c>
      <c r="F233" s="124"/>
      <c r="G233" s="5">
        <v>2038</v>
      </c>
      <c r="H233" s="19">
        <f t="shared" si="92"/>
        <v>54</v>
      </c>
      <c r="I233" s="19">
        <f t="shared" si="92"/>
        <v>283</v>
      </c>
      <c r="J233" s="19">
        <f t="shared" si="86"/>
        <v>8044</v>
      </c>
      <c r="K233" s="19">
        <f t="shared" si="87"/>
        <v>34863</v>
      </c>
      <c r="L233" s="19">
        <f t="shared" si="93"/>
        <v>42907</v>
      </c>
      <c r="M233" s="19">
        <f t="shared" si="104"/>
        <v>29495</v>
      </c>
      <c r="N233" s="19">
        <f t="shared" si="94"/>
        <v>127831</v>
      </c>
      <c r="O233" s="19">
        <f t="shared" si="95"/>
        <v>157326</v>
      </c>
      <c r="P233" s="113"/>
      <c r="Q233" s="113"/>
      <c r="R233" s="5">
        <v>2038</v>
      </c>
      <c r="S233" s="19">
        <f t="shared" si="96"/>
        <v>6</v>
      </c>
      <c r="T233" s="19">
        <f t="shared" si="97"/>
        <v>283</v>
      </c>
      <c r="U233" s="6">
        <f t="shared" si="88"/>
        <v>894</v>
      </c>
      <c r="V233" s="19">
        <f t="shared" si="98"/>
        <v>34863</v>
      </c>
      <c r="W233" s="21">
        <f t="shared" si="99"/>
        <v>35757</v>
      </c>
      <c r="X233" s="6">
        <f t="shared" si="100"/>
        <v>3278</v>
      </c>
      <c r="Y233" s="19">
        <f t="shared" si="101"/>
        <v>127831</v>
      </c>
      <c r="Z233" s="19">
        <f t="shared" si="102"/>
        <v>131109</v>
      </c>
      <c r="AA233" s="113"/>
      <c r="AB233" s="5">
        <v>2038</v>
      </c>
      <c r="AC233" s="6">
        <f t="shared" si="103"/>
        <v>1744</v>
      </c>
      <c r="AD233" s="113"/>
      <c r="AE233" s="113"/>
      <c r="AF233" s="5">
        <v>2038</v>
      </c>
      <c r="AG233" s="6">
        <f t="shared" si="89"/>
        <v>48</v>
      </c>
      <c r="AH233" s="6">
        <f t="shared" si="90"/>
        <v>7150</v>
      </c>
      <c r="AI233" s="6">
        <f t="shared" si="91"/>
        <v>26217</v>
      </c>
      <c r="AJ233" s="151"/>
    </row>
    <row r="234" spans="2:36">
      <c r="B234" s="150"/>
      <c r="C234" s="5">
        <v>2039</v>
      </c>
      <c r="D234" s="6">
        <f t="shared" si="84"/>
        <v>523.23731138546032</v>
      </c>
      <c r="E234" s="6">
        <f t="shared" si="85"/>
        <v>8171.1297552600618</v>
      </c>
      <c r="F234" s="124"/>
      <c r="G234" s="5">
        <v>2039</v>
      </c>
      <c r="H234" s="19">
        <f t="shared" si="92"/>
        <v>49</v>
      </c>
      <c r="I234" s="19">
        <f t="shared" si="92"/>
        <v>273</v>
      </c>
      <c r="J234" s="19">
        <f t="shared" si="86"/>
        <v>7300</v>
      </c>
      <c r="K234" s="19">
        <f t="shared" si="87"/>
        <v>33631</v>
      </c>
      <c r="L234" s="19">
        <f t="shared" si="93"/>
        <v>40931</v>
      </c>
      <c r="M234" s="19">
        <f t="shared" si="104"/>
        <v>26767</v>
      </c>
      <c r="N234" s="19">
        <f t="shared" si="94"/>
        <v>123314</v>
      </c>
      <c r="O234" s="19">
        <f t="shared" si="95"/>
        <v>150081</v>
      </c>
      <c r="P234" s="113"/>
      <c r="Q234" s="113"/>
      <c r="R234" s="5">
        <v>2039</v>
      </c>
      <c r="S234" s="19">
        <f t="shared" si="96"/>
        <v>6</v>
      </c>
      <c r="T234" s="19">
        <f t="shared" si="97"/>
        <v>273</v>
      </c>
      <c r="U234" s="6">
        <f t="shared" si="88"/>
        <v>894</v>
      </c>
      <c r="V234" s="19">
        <f t="shared" si="98"/>
        <v>33631</v>
      </c>
      <c r="W234" s="21">
        <f t="shared" si="99"/>
        <v>34525</v>
      </c>
      <c r="X234" s="6">
        <f t="shared" si="100"/>
        <v>3278</v>
      </c>
      <c r="Y234" s="19">
        <f t="shared" si="101"/>
        <v>123314</v>
      </c>
      <c r="Z234" s="19">
        <f t="shared" si="102"/>
        <v>126592</v>
      </c>
      <c r="AA234" s="113"/>
      <c r="AB234" s="5">
        <v>2039</v>
      </c>
      <c r="AC234" s="6">
        <f t="shared" si="103"/>
        <v>1738</v>
      </c>
      <c r="AD234" s="113"/>
      <c r="AE234" s="113"/>
      <c r="AF234" s="5">
        <v>2039</v>
      </c>
      <c r="AG234" s="6">
        <f t="shared" si="89"/>
        <v>43</v>
      </c>
      <c r="AH234" s="6">
        <f t="shared" si="90"/>
        <v>6406</v>
      </c>
      <c r="AI234" s="6">
        <f t="shared" si="91"/>
        <v>23489</v>
      </c>
      <c r="AJ234" s="151"/>
    </row>
    <row r="235" spans="2:36">
      <c r="B235" s="150"/>
      <c r="C235" s="5">
        <v>2040</v>
      </c>
      <c r="D235" s="6">
        <f t="shared" si="84"/>
        <v>478.15347293918086</v>
      </c>
      <c r="E235" s="6">
        <f t="shared" si="85"/>
        <v>7906.5847548928532</v>
      </c>
      <c r="F235" s="124"/>
      <c r="G235" s="5">
        <v>2040</v>
      </c>
      <c r="H235" s="19">
        <f t="shared" si="92"/>
        <v>45</v>
      </c>
      <c r="I235" s="19">
        <f t="shared" si="92"/>
        <v>265</v>
      </c>
      <c r="J235" s="19">
        <f t="shared" si="86"/>
        <v>6704</v>
      </c>
      <c r="K235" s="19">
        <f t="shared" si="87"/>
        <v>32645</v>
      </c>
      <c r="L235" s="19">
        <f t="shared" si="93"/>
        <v>39349</v>
      </c>
      <c r="M235" s="19">
        <f>ROUND(J235*(44/12),0)</f>
        <v>24581</v>
      </c>
      <c r="N235" s="19">
        <f t="shared" si="94"/>
        <v>119698</v>
      </c>
      <c r="O235" s="19">
        <f>SUM(M235:N235)</f>
        <v>144279</v>
      </c>
      <c r="P235" s="113"/>
      <c r="Q235" s="113"/>
      <c r="R235" s="5">
        <v>2040</v>
      </c>
      <c r="S235" s="19">
        <f t="shared" si="96"/>
        <v>5</v>
      </c>
      <c r="T235" s="19">
        <f t="shared" si="97"/>
        <v>265</v>
      </c>
      <c r="U235" s="6">
        <f t="shared" si="88"/>
        <v>745</v>
      </c>
      <c r="V235" s="19">
        <f t="shared" si="98"/>
        <v>32645</v>
      </c>
      <c r="W235" s="21">
        <f t="shared" si="99"/>
        <v>33390</v>
      </c>
      <c r="X235" s="6">
        <f t="shared" si="100"/>
        <v>2732</v>
      </c>
      <c r="Y235" s="19">
        <f t="shared" si="101"/>
        <v>119698</v>
      </c>
      <c r="Z235" s="19">
        <f t="shared" si="102"/>
        <v>122430</v>
      </c>
      <c r="AA235" s="113"/>
      <c r="AB235" s="5">
        <v>2040</v>
      </c>
      <c r="AC235" s="6">
        <f t="shared" si="103"/>
        <v>1733</v>
      </c>
      <c r="AD235" s="113"/>
      <c r="AE235" s="113"/>
      <c r="AF235" s="5">
        <v>2040</v>
      </c>
      <c r="AG235" s="6">
        <f t="shared" si="89"/>
        <v>40</v>
      </c>
      <c r="AH235" s="6">
        <f t="shared" si="90"/>
        <v>5959</v>
      </c>
      <c r="AI235" s="6">
        <f t="shared" si="91"/>
        <v>21849</v>
      </c>
      <c r="AJ235" s="151"/>
    </row>
    <row r="236" spans="2:36">
      <c r="B236" s="150"/>
      <c r="C236" s="113"/>
      <c r="D236" s="124"/>
      <c r="E236" s="124"/>
      <c r="F236" s="124"/>
      <c r="G236" s="113"/>
      <c r="H236" s="145"/>
      <c r="I236" s="145"/>
      <c r="J236" s="145"/>
      <c r="K236" s="145"/>
      <c r="L236" s="145"/>
      <c r="M236" s="145"/>
      <c r="N236" s="145"/>
      <c r="O236" s="145"/>
      <c r="P236" s="113"/>
      <c r="Q236" s="113"/>
      <c r="R236" s="113"/>
      <c r="S236" s="113"/>
      <c r="T236" s="113"/>
      <c r="U236" s="113"/>
      <c r="V236" s="113"/>
      <c r="W236" s="113"/>
      <c r="X236" s="113"/>
      <c r="Y236" s="113"/>
      <c r="Z236" s="113"/>
      <c r="AA236" s="113"/>
      <c r="AB236" s="113"/>
      <c r="AC236" s="124"/>
      <c r="AD236" s="145"/>
      <c r="AE236" s="146"/>
      <c r="AF236" s="146"/>
      <c r="AG236" s="128"/>
      <c r="AH236" s="113"/>
      <c r="AI236" s="113"/>
      <c r="AJ236" s="151"/>
    </row>
    <row r="237" spans="2:36">
      <c r="B237" s="150"/>
      <c r="C237" s="113"/>
      <c r="D237" s="124"/>
      <c r="E237" s="124"/>
      <c r="F237" s="124"/>
      <c r="G237" s="113"/>
      <c r="H237" s="145"/>
      <c r="I237" s="145"/>
      <c r="J237" s="145"/>
      <c r="K237" s="145"/>
      <c r="L237" s="145"/>
      <c r="M237" s="145"/>
      <c r="N237" s="145"/>
      <c r="O237" s="145"/>
      <c r="P237" s="113"/>
      <c r="Q237" s="113"/>
      <c r="R237" s="113"/>
      <c r="S237" s="113"/>
      <c r="T237" s="113"/>
      <c r="U237" s="113"/>
      <c r="V237" s="113"/>
      <c r="W237" s="113"/>
      <c r="X237" s="113"/>
      <c r="Y237" s="113"/>
      <c r="Z237" s="113"/>
      <c r="AA237" s="113"/>
      <c r="AB237" s="113"/>
      <c r="AC237" s="124"/>
      <c r="AD237" s="145"/>
      <c r="AE237" s="146"/>
      <c r="AF237" s="146"/>
      <c r="AG237" s="128"/>
      <c r="AH237" s="113"/>
      <c r="AI237" s="113"/>
      <c r="AJ237" s="151"/>
    </row>
    <row r="238" spans="2:36">
      <c r="B238" s="150"/>
      <c r="C238" s="113"/>
      <c r="D238" s="124"/>
      <c r="E238" s="124"/>
      <c r="F238" s="124"/>
      <c r="G238" s="113"/>
      <c r="H238" s="145"/>
      <c r="I238" s="145"/>
      <c r="J238" s="145"/>
      <c r="K238" s="145"/>
      <c r="L238" s="145"/>
      <c r="M238" s="145"/>
      <c r="N238" s="145"/>
      <c r="O238" s="145"/>
      <c r="P238" s="113"/>
      <c r="Q238" s="113"/>
      <c r="R238" s="113"/>
      <c r="S238" s="113"/>
      <c r="T238" s="113"/>
      <c r="U238" s="113"/>
      <c r="V238" s="113"/>
      <c r="W238" s="113"/>
      <c r="X238" s="113"/>
      <c r="Y238" s="113"/>
      <c r="Z238" s="113"/>
      <c r="AA238" s="113"/>
      <c r="AB238" s="113"/>
      <c r="AC238" s="124"/>
      <c r="AD238" s="145"/>
      <c r="AE238" s="146"/>
      <c r="AF238" s="146"/>
      <c r="AG238" s="128"/>
      <c r="AH238" s="113"/>
      <c r="AI238" s="113"/>
      <c r="AJ238" s="151"/>
    </row>
    <row r="239" spans="2:36">
      <c r="B239" s="150"/>
      <c r="C239" s="113"/>
      <c r="D239" s="124"/>
      <c r="E239" s="124"/>
      <c r="F239" s="124"/>
      <c r="G239" s="113"/>
      <c r="H239" s="145"/>
      <c r="I239" s="145"/>
      <c r="J239" s="145"/>
      <c r="K239" s="145"/>
      <c r="L239" s="145"/>
      <c r="M239" s="145"/>
      <c r="N239" s="145"/>
      <c r="O239" s="145"/>
      <c r="P239" s="113"/>
      <c r="Q239" s="113"/>
      <c r="R239" s="113"/>
      <c r="S239" s="113"/>
      <c r="T239" s="113"/>
      <c r="U239" s="113"/>
      <c r="V239" s="113"/>
      <c r="W239" s="113"/>
      <c r="X239" s="113"/>
      <c r="Y239" s="113"/>
      <c r="Z239" s="113"/>
      <c r="AA239" s="113"/>
      <c r="AB239" s="113"/>
      <c r="AC239" s="124"/>
      <c r="AD239" s="145"/>
      <c r="AE239" s="146"/>
      <c r="AF239" s="146"/>
      <c r="AG239" s="128"/>
      <c r="AH239" s="113"/>
      <c r="AI239" s="113"/>
      <c r="AJ239" s="151"/>
    </row>
    <row r="240" spans="2:36">
      <c r="B240" s="152"/>
      <c r="C240" s="8"/>
      <c r="D240" s="153"/>
      <c r="E240" s="153"/>
      <c r="F240" s="153"/>
      <c r="G240" s="8"/>
      <c r="H240" s="154"/>
      <c r="I240" s="154"/>
      <c r="J240" s="154"/>
      <c r="K240" s="154"/>
      <c r="L240" s="154"/>
      <c r="M240" s="154"/>
      <c r="N240" s="154"/>
      <c r="O240" s="154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153"/>
      <c r="AD240" s="154"/>
      <c r="AE240" s="160"/>
      <c r="AF240" s="160"/>
      <c r="AG240" s="159"/>
      <c r="AH240" s="8"/>
      <c r="AI240" s="8"/>
      <c r="AJ240" s="156"/>
    </row>
    <row r="241" spans="2:36">
      <c r="B241" s="113"/>
      <c r="D241" s="9"/>
      <c r="E241" s="9"/>
      <c r="F241" s="9"/>
      <c r="H241" s="26"/>
      <c r="I241" s="26"/>
      <c r="J241" s="26"/>
      <c r="K241" s="26"/>
      <c r="L241" s="26"/>
      <c r="M241" s="26"/>
      <c r="N241" s="26"/>
      <c r="O241" s="26"/>
      <c r="AC241" s="9"/>
      <c r="AD241" s="26"/>
      <c r="AE241" s="111"/>
      <c r="AF241" s="111"/>
      <c r="AG241" s="128"/>
      <c r="AH241" s="113"/>
    </row>
    <row r="242" spans="2:36">
      <c r="B242" s="113"/>
      <c r="D242" s="9"/>
      <c r="E242" s="9"/>
      <c r="F242" s="9"/>
      <c r="H242" s="26"/>
      <c r="I242" s="26"/>
      <c r="J242" s="26"/>
      <c r="K242" s="26"/>
      <c r="L242" s="26"/>
      <c r="M242" s="26"/>
      <c r="N242" s="26"/>
      <c r="O242" s="26"/>
      <c r="AC242" s="9"/>
      <c r="AD242" s="26"/>
      <c r="AE242" s="111"/>
      <c r="AF242" s="111"/>
      <c r="AG242" s="128"/>
      <c r="AH242" s="113"/>
    </row>
    <row r="243" spans="2:36">
      <c r="B243" s="147"/>
      <c r="C243" s="148"/>
      <c r="D243" s="165"/>
      <c r="E243" s="165"/>
      <c r="F243" s="165"/>
      <c r="G243" s="148"/>
      <c r="H243" s="166"/>
      <c r="I243" s="166"/>
      <c r="J243" s="166"/>
      <c r="K243" s="166"/>
      <c r="L243" s="166"/>
      <c r="M243" s="166"/>
      <c r="N243" s="166"/>
      <c r="O243" s="166"/>
      <c r="P243" s="148"/>
      <c r="Q243" s="148"/>
      <c r="R243" s="148"/>
      <c r="S243" s="148"/>
      <c r="T243" s="148"/>
      <c r="U243" s="148"/>
      <c r="V243" s="148"/>
      <c r="W243" s="148"/>
      <c r="X243" s="148"/>
      <c r="Y243" s="148"/>
      <c r="Z243" s="148"/>
      <c r="AA243" s="148"/>
      <c r="AB243" s="148"/>
      <c r="AC243" s="165"/>
      <c r="AD243" s="166"/>
      <c r="AE243" s="164"/>
      <c r="AF243" s="164"/>
      <c r="AG243" s="163"/>
      <c r="AH243" s="148"/>
      <c r="AI243" s="148"/>
      <c r="AJ243" s="149"/>
    </row>
    <row r="244" spans="2:36">
      <c r="B244" s="150"/>
      <c r="C244" s="113"/>
      <c r="D244" s="124"/>
      <c r="E244" s="124"/>
      <c r="F244" s="124"/>
      <c r="G244" s="113"/>
      <c r="H244" s="145"/>
      <c r="I244" s="145"/>
      <c r="J244" s="145"/>
      <c r="K244" s="145"/>
      <c r="L244" s="145"/>
      <c r="M244" s="145"/>
      <c r="N244" s="145"/>
      <c r="O244" s="145"/>
      <c r="P244" s="113"/>
      <c r="Q244" s="113"/>
      <c r="R244" s="113"/>
      <c r="S244" s="113"/>
      <c r="T244" s="113"/>
      <c r="U244" s="113"/>
      <c r="V244" s="113"/>
      <c r="W244" s="113"/>
      <c r="X244" s="113"/>
      <c r="Y244" s="113"/>
      <c r="Z244" s="113"/>
      <c r="AA244" s="113"/>
      <c r="AB244" s="113"/>
      <c r="AC244" s="124"/>
      <c r="AD244" s="145"/>
      <c r="AE244" s="146"/>
      <c r="AF244" s="146"/>
      <c r="AG244" s="128"/>
      <c r="AH244" s="113"/>
      <c r="AI244" s="113"/>
      <c r="AJ244" s="151"/>
    </row>
    <row r="245" spans="2:36">
      <c r="B245" s="150"/>
      <c r="C245" s="113"/>
      <c r="D245" s="124"/>
      <c r="E245" s="124"/>
      <c r="F245" s="124"/>
      <c r="G245" s="113"/>
      <c r="H245" s="145"/>
      <c r="I245" s="145"/>
      <c r="J245" s="145"/>
      <c r="K245" s="145"/>
      <c r="L245" s="145"/>
      <c r="M245" s="145"/>
      <c r="N245" s="145"/>
      <c r="O245" s="145"/>
      <c r="P245" s="113"/>
      <c r="Q245" s="113"/>
      <c r="R245" s="113"/>
      <c r="S245" s="113"/>
      <c r="T245" s="113"/>
      <c r="U245" s="113"/>
      <c r="V245" s="113"/>
      <c r="W245" s="113"/>
      <c r="X245" s="113"/>
      <c r="Y245" s="113"/>
      <c r="Z245" s="113"/>
      <c r="AA245" s="113"/>
      <c r="AB245" s="113"/>
      <c r="AC245" s="124"/>
      <c r="AD245" s="145"/>
      <c r="AE245" s="146"/>
      <c r="AF245" s="146"/>
      <c r="AG245" s="128"/>
      <c r="AH245" s="113"/>
      <c r="AI245" s="113"/>
      <c r="AJ245" s="151"/>
    </row>
    <row r="246" spans="2:36" ht="18">
      <c r="B246" s="150"/>
      <c r="C246" s="139" t="s">
        <v>99</v>
      </c>
      <c r="D246" s="113"/>
      <c r="E246" s="113"/>
      <c r="F246" s="113"/>
      <c r="G246" s="113"/>
      <c r="H246" s="113"/>
      <c r="I246" s="113"/>
      <c r="J246" s="113"/>
      <c r="K246" s="113"/>
      <c r="L246" s="113"/>
      <c r="M246" s="113"/>
      <c r="N246" s="113"/>
      <c r="O246" s="113"/>
      <c r="P246" s="113"/>
      <c r="Q246" s="113"/>
      <c r="R246" s="113"/>
      <c r="S246" s="113"/>
      <c r="T246" s="113"/>
      <c r="U246" s="113"/>
      <c r="V246" s="113"/>
      <c r="W246" s="113"/>
      <c r="X246" s="113"/>
      <c r="Y246" s="113"/>
      <c r="Z246" s="113"/>
      <c r="AA246" s="113"/>
      <c r="AB246" s="113"/>
      <c r="AC246" s="113"/>
      <c r="AD246" s="145"/>
      <c r="AE246" s="145"/>
      <c r="AF246" s="145"/>
      <c r="AG246" s="113"/>
      <c r="AH246" s="113"/>
      <c r="AI246" s="113"/>
      <c r="AJ246" s="151"/>
    </row>
    <row r="247" spans="2:36">
      <c r="B247" s="150"/>
      <c r="C247" s="113"/>
      <c r="D247" s="113"/>
      <c r="E247" s="113"/>
      <c r="F247" s="113"/>
      <c r="G247" s="113"/>
      <c r="H247" s="113"/>
      <c r="I247" s="113"/>
      <c r="J247" s="113"/>
      <c r="K247" s="113"/>
      <c r="L247" s="113"/>
      <c r="M247" s="113"/>
      <c r="N247" s="113"/>
      <c r="O247" s="113"/>
      <c r="P247" s="113"/>
      <c r="Q247" s="113"/>
      <c r="R247" s="113"/>
      <c r="S247" s="113"/>
      <c r="T247" s="113"/>
      <c r="U247" s="113"/>
      <c r="V247" s="113"/>
      <c r="W247" s="113"/>
      <c r="X247" s="113"/>
      <c r="Y247" s="113"/>
      <c r="Z247" s="113"/>
      <c r="AA247" s="113"/>
      <c r="AB247" s="113"/>
      <c r="AC247" s="113"/>
      <c r="AD247" s="113"/>
      <c r="AE247" s="113"/>
      <c r="AF247" s="113"/>
      <c r="AG247" s="113"/>
      <c r="AH247" s="113"/>
      <c r="AI247" s="113"/>
      <c r="AJ247" s="151"/>
    </row>
    <row r="248" spans="2:36">
      <c r="B248" s="150"/>
      <c r="C248" s="113" t="s">
        <v>96</v>
      </c>
      <c r="D248" s="113"/>
      <c r="E248" s="113"/>
      <c r="F248" s="113"/>
      <c r="G248" s="113"/>
      <c r="H248" s="113"/>
      <c r="I248" s="113"/>
      <c r="J248" s="113"/>
      <c r="K248" s="113"/>
      <c r="L248" s="113"/>
      <c r="M248" s="113"/>
      <c r="N248" s="113"/>
      <c r="O248" s="113"/>
      <c r="P248" s="113"/>
      <c r="Q248" s="113"/>
      <c r="R248" s="113"/>
      <c r="S248" s="113"/>
      <c r="T248" s="113"/>
      <c r="U248" s="113"/>
      <c r="V248" s="113"/>
      <c r="W248" s="113"/>
      <c r="X248" s="113"/>
      <c r="Y248" s="113"/>
      <c r="Z248" s="113"/>
      <c r="AA248" s="113"/>
      <c r="AB248" s="113"/>
      <c r="AC248" s="113"/>
      <c r="AD248" s="113"/>
      <c r="AE248" s="113"/>
      <c r="AF248" s="113"/>
      <c r="AG248" s="113"/>
      <c r="AH248" s="113"/>
      <c r="AI248" s="113"/>
      <c r="AJ248" s="151"/>
    </row>
    <row r="249" spans="2:36">
      <c r="B249" s="150"/>
      <c r="C249" s="189" t="s">
        <v>12</v>
      </c>
      <c r="D249" s="190" t="s">
        <v>63</v>
      </c>
      <c r="E249" s="191"/>
      <c r="F249" s="140"/>
      <c r="G249" s="113"/>
      <c r="H249" s="113"/>
      <c r="I249" s="113">
        <v>2003</v>
      </c>
      <c r="J249" s="113">
        <v>2012</v>
      </c>
      <c r="K249" s="113"/>
      <c r="L249" s="113"/>
      <c r="M249" s="113"/>
      <c r="N249" s="113"/>
      <c r="O249" s="113"/>
      <c r="P249" s="113"/>
      <c r="Q249" s="113"/>
      <c r="R249" s="113"/>
      <c r="S249" s="113"/>
      <c r="T249" s="113"/>
      <c r="U249" s="113"/>
      <c r="V249" s="113"/>
      <c r="W249" s="113"/>
      <c r="X249" s="113"/>
      <c r="Y249" s="113"/>
      <c r="Z249" s="113"/>
      <c r="AA249" s="113"/>
      <c r="AB249" s="113"/>
      <c r="AC249" s="113"/>
      <c r="AD249" s="113"/>
      <c r="AE249" s="113"/>
      <c r="AF249" s="113"/>
      <c r="AG249" s="113"/>
      <c r="AH249" s="113"/>
      <c r="AI249" s="113"/>
      <c r="AJ249" s="151"/>
    </row>
    <row r="250" spans="2:36">
      <c r="B250" s="150"/>
      <c r="C250" s="189"/>
      <c r="D250" s="14" t="s">
        <v>64</v>
      </c>
      <c r="E250" s="15" t="s">
        <v>13</v>
      </c>
      <c r="F250" s="142"/>
      <c r="G250" s="113"/>
      <c r="H250" s="113" t="s">
        <v>14</v>
      </c>
      <c r="I250" s="124">
        <v>24720</v>
      </c>
      <c r="J250" s="124">
        <v>12840</v>
      </c>
      <c r="K250" s="141">
        <f>(J250/I250)^(1/9)-1</f>
        <v>-7.0197459245380345E-2</v>
      </c>
      <c r="L250" s="113"/>
      <c r="M250" s="113"/>
      <c r="N250" s="113"/>
      <c r="O250" s="113"/>
      <c r="P250" s="113"/>
      <c r="Q250" s="113"/>
      <c r="R250" s="113"/>
      <c r="S250" s="113"/>
      <c r="T250" s="113"/>
      <c r="U250" s="113"/>
      <c r="V250" s="113"/>
      <c r="W250" s="113"/>
      <c r="X250" s="113"/>
      <c r="Y250" s="113"/>
      <c r="Z250" s="113"/>
      <c r="AA250" s="113"/>
      <c r="AB250" s="113"/>
      <c r="AC250" s="113"/>
      <c r="AD250" s="113"/>
      <c r="AE250" s="113"/>
      <c r="AF250" s="113"/>
      <c r="AG250" s="113"/>
      <c r="AH250" s="113"/>
      <c r="AI250" s="113"/>
      <c r="AJ250" s="151"/>
    </row>
    <row r="251" spans="2:36">
      <c r="B251" s="150"/>
      <c r="C251" s="16">
        <v>2003</v>
      </c>
      <c r="D251" s="13">
        <v>24720</v>
      </c>
      <c r="E251" s="13">
        <v>47900</v>
      </c>
      <c r="F251" s="124"/>
      <c r="G251" s="113"/>
      <c r="H251" s="113" t="s">
        <v>24</v>
      </c>
      <c r="I251" s="124">
        <v>23180</v>
      </c>
      <c r="J251" s="124">
        <v>20550</v>
      </c>
      <c r="K251" s="141">
        <f>(J251/I251)^(1/9)-1</f>
        <v>-1.3291861105507508E-2</v>
      </c>
      <c r="L251" s="113"/>
      <c r="M251" s="113"/>
      <c r="N251" s="113"/>
      <c r="O251" s="113"/>
      <c r="P251" s="113"/>
      <c r="Q251" s="113"/>
      <c r="R251" s="113"/>
      <c r="S251" s="113"/>
      <c r="T251" s="113"/>
      <c r="U251" s="113"/>
      <c r="V251" s="113"/>
      <c r="W251" s="113"/>
      <c r="X251" s="113"/>
      <c r="Y251" s="113"/>
      <c r="Z251" s="113"/>
      <c r="AA251" s="113"/>
      <c r="AB251" s="113"/>
      <c r="AC251" s="113"/>
      <c r="AD251" s="113"/>
      <c r="AE251" s="113"/>
      <c r="AF251" s="113"/>
      <c r="AG251" s="113"/>
      <c r="AH251" s="113"/>
      <c r="AI251" s="113"/>
      <c r="AJ251" s="151"/>
    </row>
    <row r="252" spans="2:36">
      <c r="B252" s="150"/>
      <c r="C252" s="5">
        <v>2004</v>
      </c>
      <c r="D252" s="6">
        <f t="shared" ref="D252:D288" si="105">(D251*(1+$K$250))</f>
        <v>22984.718807454199</v>
      </c>
      <c r="E252" s="6">
        <f t="shared" ref="E252:E288" si="106">(E251*(1+$K$252))</f>
        <v>46017.421560517236</v>
      </c>
      <c r="F252" s="124"/>
      <c r="G252" s="113"/>
      <c r="H252" s="113" t="s">
        <v>16</v>
      </c>
      <c r="I252" s="124">
        <v>47900</v>
      </c>
      <c r="J252" s="124">
        <v>33390</v>
      </c>
      <c r="K252" s="141">
        <f>(J252/I252)^(1/9)-1</f>
        <v>-3.9302263872291521E-2</v>
      </c>
      <c r="L252" s="113"/>
      <c r="M252" s="113"/>
      <c r="N252" s="113"/>
      <c r="O252" s="113"/>
      <c r="P252" s="113"/>
      <c r="Q252" s="113"/>
      <c r="R252" s="113"/>
      <c r="S252" s="113"/>
      <c r="T252" s="113"/>
      <c r="U252" s="113"/>
      <c r="V252" s="113"/>
      <c r="W252" s="113"/>
      <c r="X252" s="113"/>
      <c r="Y252" s="113"/>
      <c r="Z252" s="113"/>
      <c r="AA252" s="113"/>
      <c r="AB252" s="113"/>
      <c r="AC252" s="113"/>
      <c r="AD252" s="113"/>
      <c r="AE252" s="113"/>
      <c r="AF252" s="113"/>
      <c r="AG252" s="113"/>
      <c r="AH252" s="113"/>
      <c r="AI252" s="113"/>
      <c r="AJ252" s="151"/>
    </row>
    <row r="253" spans="2:36">
      <c r="B253" s="150"/>
      <c r="C253" s="5">
        <v>2005</v>
      </c>
      <c r="D253" s="6">
        <f t="shared" si="105"/>
        <v>21371.249945701406</v>
      </c>
      <c r="E253" s="6">
        <f t="shared" si="106"/>
        <v>44208.832715623314</v>
      </c>
      <c r="F253" s="124"/>
      <c r="G253" s="113"/>
      <c r="H253" s="113"/>
      <c r="I253" s="113"/>
      <c r="J253" s="113"/>
      <c r="K253" s="113"/>
      <c r="L253" s="113"/>
      <c r="M253" s="113"/>
      <c r="N253" s="113"/>
      <c r="O253" s="113"/>
      <c r="P253" s="113"/>
      <c r="Q253" s="113"/>
      <c r="R253" s="113"/>
      <c r="S253" s="113"/>
      <c r="T253" s="113"/>
      <c r="U253" s="113"/>
      <c r="V253" s="113"/>
      <c r="W253" s="113"/>
      <c r="X253" s="113"/>
      <c r="Y253" s="113"/>
      <c r="Z253" s="113"/>
      <c r="AA253" s="113"/>
      <c r="AB253" s="113"/>
      <c r="AC253" s="113"/>
      <c r="AD253" s="113"/>
      <c r="AE253" s="113"/>
      <c r="AF253" s="113"/>
      <c r="AG253" s="113"/>
      <c r="AH253" s="113"/>
      <c r="AI253" s="113"/>
      <c r="AJ253" s="151"/>
    </row>
    <row r="254" spans="2:36">
      <c r="B254" s="150"/>
      <c r="C254" s="5">
        <v>2006</v>
      </c>
      <c r="D254" s="6">
        <f t="shared" si="105"/>
        <v>19871.042498615196</v>
      </c>
      <c r="E254" s="6">
        <f t="shared" si="106"/>
        <v>42471.325506747889</v>
      </c>
      <c r="F254" s="124"/>
      <c r="G254" s="113"/>
      <c r="H254" s="113"/>
      <c r="I254" s="113"/>
      <c r="J254" s="113"/>
      <c r="K254" s="113"/>
      <c r="L254" s="113"/>
      <c r="M254" s="113"/>
      <c r="N254" s="113"/>
      <c r="O254" s="113"/>
      <c r="P254" s="113"/>
      <c r="Q254" s="113"/>
      <c r="R254" s="113"/>
      <c r="S254" s="113"/>
      <c r="T254" s="113"/>
      <c r="U254" s="113"/>
      <c r="V254" s="113"/>
      <c r="W254" s="113"/>
      <c r="X254" s="113"/>
      <c r="Y254" s="113"/>
      <c r="Z254" s="113"/>
      <c r="AA254" s="113"/>
      <c r="AB254" s="113"/>
      <c r="AC254" s="113"/>
      <c r="AD254" s="113"/>
      <c r="AE254" s="113"/>
      <c r="AF254" s="113"/>
      <c r="AG254" s="113"/>
      <c r="AH254" s="113"/>
      <c r="AI254" s="113"/>
      <c r="AJ254" s="151"/>
    </row>
    <row r="255" spans="2:36">
      <c r="B255" s="150"/>
      <c r="C255" s="5">
        <v>2007</v>
      </c>
      <c r="D255" s="6">
        <f t="shared" si="105"/>
        <v>18476.145802655436</v>
      </c>
      <c r="E255" s="6">
        <f t="shared" si="106"/>
        <v>40802.106264675698</v>
      </c>
      <c r="F255" s="124"/>
      <c r="G255" s="113"/>
      <c r="H255" s="113"/>
      <c r="I255" s="113"/>
      <c r="J255" s="113"/>
      <c r="K255" s="113"/>
      <c r="L255" s="113"/>
      <c r="M255" s="113"/>
      <c r="N255" s="113"/>
      <c r="O255" s="113"/>
      <c r="P255" s="113"/>
      <c r="Q255" s="113"/>
      <c r="R255" s="113"/>
      <c r="S255" s="113"/>
      <c r="T255" s="113"/>
      <c r="U255" s="113"/>
      <c r="V255" s="113"/>
      <c r="W255" s="113"/>
      <c r="X255" s="113"/>
      <c r="Y255" s="113"/>
      <c r="Z255" s="113"/>
      <c r="AA255" s="113"/>
      <c r="AB255" s="113"/>
      <c r="AC255" s="113"/>
      <c r="AD255" s="113"/>
      <c r="AE255" s="113"/>
      <c r="AF255" s="113"/>
      <c r="AG255" s="113"/>
      <c r="AH255" s="113"/>
      <c r="AI255" s="113"/>
      <c r="AJ255" s="151"/>
    </row>
    <row r="256" spans="2:36">
      <c r="B256" s="150"/>
      <c r="C256" s="5">
        <v>2008</v>
      </c>
      <c r="D256" s="6">
        <f t="shared" si="105"/>
        <v>17179.167310661825</v>
      </c>
      <c r="E256" s="6">
        <f t="shared" si="106"/>
        <v>39198.491117716134</v>
      </c>
      <c r="F256" s="124"/>
      <c r="G256" s="113"/>
      <c r="H256" s="113"/>
      <c r="I256" s="113"/>
      <c r="J256" s="113"/>
      <c r="K256" s="113"/>
      <c r="L256" s="113"/>
      <c r="M256" s="113"/>
      <c r="N256" s="113"/>
      <c r="O256" s="113"/>
      <c r="P256" s="113"/>
      <c r="Q256" s="113"/>
      <c r="R256" s="113"/>
      <c r="S256" s="113"/>
      <c r="T256" s="113"/>
      <c r="U256" s="113"/>
      <c r="V256" s="113"/>
      <c r="W256" s="113"/>
      <c r="X256" s="113"/>
      <c r="Y256" s="113"/>
      <c r="Z256" s="113"/>
      <c r="AA256" s="113"/>
      <c r="AB256" s="113"/>
      <c r="AC256" s="113"/>
      <c r="AD256" s="113"/>
      <c r="AE256" s="113"/>
      <c r="AF256" s="113"/>
      <c r="AG256" s="113"/>
      <c r="AH256" s="113"/>
      <c r="AI256" s="113"/>
      <c r="AJ256" s="151"/>
    </row>
    <row r="257" spans="2:36">
      <c r="B257" s="150"/>
      <c r="C257" s="5">
        <v>2009</v>
      </c>
      <c r="D257" s="6">
        <f t="shared" si="105"/>
        <v>15973.233413502072</v>
      </c>
      <c r="E257" s="6">
        <f t="shared" si="106"/>
        <v>37657.901676411981</v>
      </c>
      <c r="F257" s="124"/>
      <c r="G257" s="113"/>
      <c r="H257" s="113"/>
      <c r="I257" s="113"/>
      <c r="J257" s="113"/>
      <c r="K257" s="113"/>
      <c r="L257" s="113"/>
      <c r="M257" s="113"/>
      <c r="N257" s="113"/>
      <c r="O257" s="113"/>
      <c r="P257" s="113"/>
      <c r="Q257" s="113"/>
      <c r="R257" s="113"/>
      <c r="S257" s="113"/>
      <c r="T257" s="113"/>
      <c r="U257" s="113"/>
      <c r="V257" s="113"/>
      <c r="W257" s="113"/>
      <c r="X257" s="113"/>
      <c r="Y257" s="113"/>
      <c r="Z257" s="113"/>
      <c r="AA257" s="113"/>
      <c r="AB257" s="113"/>
      <c r="AC257" s="113"/>
      <c r="AD257" s="113"/>
      <c r="AE257" s="113"/>
      <c r="AF257" s="113"/>
      <c r="AG257" s="113"/>
      <c r="AH257" s="113"/>
      <c r="AI257" s="113"/>
      <c r="AJ257" s="151"/>
    </row>
    <row r="258" spans="2:36">
      <c r="B258" s="150"/>
      <c r="C258" s="5">
        <v>2010</v>
      </c>
      <c r="D258" s="6">
        <f t="shared" si="105"/>
        <v>14851.953011940812</v>
      </c>
      <c r="E258" s="6">
        <f t="shared" si="106"/>
        <v>36177.86088784883</v>
      </c>
      <c r="F258" s="124"/>
      <c r="G258" s="113"/>
      <c r="H258" s="113"/>
      <c r="I258" s="113"/>
      <c r="J258" s="113"/>
      <c r="K258" s="113"/>
      <c r="L258" s="113"/>
      <c r="M258" s="113"/>
      <c r="N258" s="113"/>
      <c r="O258" s="113"/>
      <c r="P258" s="113"/>
      <c r="Q258" s="113"/>
      <c r="R258" s="113"/>
      <c r="S258" s="113"/>
      <c r="T258" s="113"/>
      <c r="U258" s="113"/>
      <c r="V258" s="113"/>
      <c r="W258" s="113"/>
      <c r="X258" s="113"/>
      <c r="Y258" s="113"/>
      <c r="Z258" s="113"/>
      <c r="AA258" s="113"/>
      <c r="AB258" s="113"/>
      <c r="AC258" s="113"/>
      <c r="AD258" s="113"/>
      <c r="AE258" s="113"/>
      <c r="AF258" s="113"/>
      <c r="AG258" s="113"/>
      <c r="AH258" s="113"/>
      <c r="AI258" s="113"/>
      <c r="AJ258" s="151"/>
    </row>
    <row r="259" spans="2:36">
      <c r="B259" s="150"/>
      <c r="C259" s="5">
        <v>2011</v>
      </c>
      <c r="D259" s="6">
        <f t="shared" si="105"/>
        <v>13809.383645670792</v>
      </c>
      <c r="E259" s="6">
        <f t="shared" si="106"/>
        <v>34755.989052899538</v>
      </c>
      <c r="F259" s="124"/>
      <c r="G259" s="113"/>
      <c r="H259" s="113"/>
      <c r="I259" s="113"/>
      <c r="J259" s="113"/>
      <c r="K259" s="113"/>
      <c r="L259" s="113"/>
      <c r="M259" s="113"/>
      <c r="N259" s="113"/>
      <c r="O259" s="113"/>
      <c r="P259" s="113"/>
      <c r="Q259" s="113"/>
      <c r="R259" s="113"/>
      <c r="S259" s="113"/>
      <c r="T259" s="113"/>
      <c r="U259" s="113"/>
      <c r="V259" s="113"/>
      <c r="W259" s="113"/>
      <c r="X259" s="113"/>
      <c r="Y259" s="113"/>
      <c r="Z259" s="113"/>
      <c r="AA259" s="113"/>
      <c r="AB259" s="113"/>
      <c r="AC259" s="113"/>
      <c r="AD259" s="113"/>
      <c r="AE259" s="113"/>
      <c r="AF259" s="113"/>
      <c r="AG259" s="113"/>
      <c r="AH259" s="113"/>
      <c r="AI259" s="113"/>
      <c r="AJ259" s="151"/>
    </row>
    <row r="260" spans="2:36">
      <c r="B260" s="150"/>
      <c r="C260" s="16">
        <v>2012</v>
      </c>
      <c r="D260" s="13">
        <f t="shared" si="105"/>
        <v>12839.999999999995</v>
      </c>
      <c r="E260" s="13">
        <f t="shared" si="106"/>
        <v>33390.000000000007</v>
      </c>
      <c r="F260" s="124"/>
      <c r="G260" s="113"/>
      <c r="H260" s="113"/>
      <c r="I260" s="113"/>
      <c r="J260" s="113"/>
      <c r="K260" s="113"/>
      <c r="L260" s="113"/>
      <c r="M260" s="113"/>
      <c r="N260" s="113"/>
      <c r="O260" s="113"/>
      <c r="P260" s="113"/>
      <c r="Q260" s="113"/>
      <c r="R260" s="113"/>
      <c r="S260" s="113"/>
      <c r="T260" s="113"/>
      <c r="U260" s="113"/>
      <c r="V260" s="113"/>
      <c r="W260" s="113"/>
      <c r="X260" s="113"/>
      <c r="Y260" s="113"/>
      <c r="Z260" s="113"/>
      <c r="AA260" s="113"/>
      <c r="AB260" s="113"/>
      <c r="AC260" s="113"/>
      <c r="AD260" s="113"/>
      <c r="AE260" s="113"/>
      <c r="AF260" s="113"/>
      <c r="AG260" s="113"/>
      <c r="AH260" s="113"/>
      <c r="AI260" s="113"/>
      <c r="AJ260" s="151"/>
    </row>
    <row r="261" spans="2:36">
      <c r="B261" s="150"/>
      <c r="C261" s="5">
        <v>2013</v>
      </c>
      <c r="D261" s="6">
        <f t="shared" si="105"/>
        <v>11938.664623289311</v>
      </c>
      <c r="E261" s="6">
        <f t="shared" si="106"/>
        <v>32077.697409304194</v>
      </c>
      <c r="F261" s="124"/>
      <c r="G261" s="113"/>
      <c r="H261" s="113"/>
      <c r="I261" s="113"/>
      <c r="J261" s="113"/>
      <c r="K261" s="113"/>
      <c r="L261" s="113"/>
      <c r="M261" s="113"/>
      <c r="N261" s="113"/>
      <c r="O261" s="113"/>
      <c r="P261" s="113"/>
      <c r="Q261" s="113"/>
      <c r="R261" s="113"/>
      <c r="S261" s="113"/>
      <c r="T261" s="113"/>
      <c r="U261" s="113"/>
      <c r="V261" s="113"/>
      <c r="W261" s="113"/>
      <c r="X261" s="113"/>
      <c r="Y261" s="113"/>
      <c r="Z261" s="113"/>
      <c r="AA261" s="113"/>
      <c r="AB261" s="113"/>
      <c r="AC261" s="113"/>
      <c r="AD261" s="113"/>
      <c r="AE261" s="113"/>
      <c r="AF261" s="113"/>
      <c r="AG261" s="113"/>
      <c r="AH261" s="113"/>
      <c r="AI261" s="113"/>
      <c r="AJ261" s="151"/>
    </row>
    <row r="262" spans="2:36">
      <c r="B262" s="150"/>
      <c r="C262" s="5">
        <v>2014</v>
      </c>
      <c r="D262" s="6">
        <f t="shared" si="105"/>
        <v>11100.600699951696</v>
      </c>
      <c r="E262" s="6">
        <f t="shared" si="106"/>
        <v>30816.971281308197</v>
      </c>
      <c r="F262" s="124"/>
      <c r="G262" s="113"/>
      <c r="H262" s="113"/>
      <c r="I262" s="113"/>
      <c r="J262" s="113"/>
      <c r="K262" s="113"/>
      <c r="L262" s="113"/>
      <c r="M262" s="113"/>
      <c r="N262" s="113"/>
      <c r="O262" s="113"/>
      <c r="P262" s="113"/>
      <c r="Q262" s="113"/>
      <c r="R262" s="113"/>
      <c r="S262" s="113"/>
      <c r="T262" s="113"/>
      <c r="U262" s="113"/>
      <c r="V262" s="113"/>
      <c r="W262" s="113"/>
      <c r="X262" s="113"/>
      <c r="Y262" s="113"/>
      <c r="Z262" s="113"/>
      <c r="AA262" s="113"/>
      <c r="AB262" s="113"/>
      <c r="AC262" s="113"/>
      <c r="AD262" s="113"/>
      <c r="AE262" s="113"/>
      <c r="AF262" s="113"/>
      <c r="AG262" s="113"/>
      <c r="AH262" s="113"/>
      <c r="AI262" s="113"/>
      <c r="AJ262" s="151"/>
    </row>
    <row r="263" spans="2:36">
      <c r="B263" s="150"/>
      <c r="C263" s="5">
        <v>2015</v>
      </c>
      <c r="D263" s="6">
        <f t="shared" si="105"/>
        <v>10321.366734717596</v>
      </c>
      <c r="E263" s="6">
        <f t="shared" si="106"/>
        <v>29605.794544265391</v>
      </c>
      <c r="F263" s="124"/>
      <c r="G263" s="113"/>
      <c r="H263" s="113"/>
      <c r="I263" s="113"/>
      <c r="J263" s="113"/>
      <c r="K263" s="113"/>
      <c r="L263" s="113"/>
      <c r="M263" s="113"/>
      <c r="N263" s="113"/>
      <c r="O263" s="113"/>
      <c r="P263" s="113"/>
      <c r="Q263" s="113"/>
      <c r="R263" s="113"/>
      <c r="S263" s="113"/>
      <c r="T263" s="113"/>
      <c r="U263" s="113"/>
      <c r="V263" s="113"/>
      <c r="W263" s="113"/>
      <c r="X263" s="113"/>
      <c r="Y263" s="113"/>
      <c r="Z263" s="113"/>
      <c r="AA263" s="113"/>
      <c r="AB263" s="113"/>
      <c r="AC263" s="113"/>
      <c r="AD263" s="113"/>
      <c r="AE263" s="113"/>
      <c r="AF263" s="113"/>
      <c r="AG263" s="113"/>
      <c r="AH263" s="113"/>
      <c r="AI263" s="113"/>
      <c r="AJ263" s="151"/>
    </row>
    <row r="264" spans="2:36">
      <c r="B264" s="150"/>
      <c r="C264" s="5">
        <v>2016</v>
      </c>
      <c r="D264" s="6">
        <f t="shared" si="105"/>
        <v>9596.8330140006328</v>
      </c>
      <c r="E264" s="6">
        <f t="shared" si="106"/>
        <v>28442.219794937824</v>
      </c>
      <c r="F264" s="124"/>
      <c r="G264" s="113"/>
      <c r="H264" s="113"/>
      <c r="I264" s="113"/>
      <c r="J264" s="113"/>
      <c r="K264" s="113"/>
      <c r="L264" s="113"/>
      <c r="M264" s="113"/>
      <c r="N264" s="113"/>
      <c r="O264" s="113"/>
      <c r="P264" s="113"/>
      <c r="Q264" s="113"/>
      <c r="R264" s="113"/>
      <c r="S264" s="113"/>
      <c r="T264" s="113"/>
      <c r="U264" s="113"/>
      <c r="V264" s="113"/>
      <c r="W264" s="113"/>
      <c r="X264" s="113"/>
      <c r="Y264" s="113"/>
      <c r="Z264" s="113"/>
      <c r="AA264" s="113"/>
      <c r="AB264" s="113"/>
      <c r="AC264" s="113"/>
      <c r="AD264" s="113"/>
      <c r="AE264" s="113"/>
      <c r="AF264" s="113"/>
      <c r="AG264" s="113"/>
      <c r="AH264" s="113"/>
      <c r="AI264" s="113"/>
      <c r="AJ264" s="151"/>
    </row>
    <row r="265" spans="2:36" ht="17.25">
      <c r="B265" s="150"/>
      <c r="C265" s="5">
        <v>2017</v>
      </c>
      <c r="D265" s="6">
        <f t="shared" si="105"/>
        <v>8923.1597196156035</v>
      </c>
      <c r="E265" s="6">
        <f t="shared" si="106"/>
        <v>27324.376167443465</v>
      </c>
      <c r="F265" s="124"/>
      <c r="G265" s="143" t="s">
        <v>97</v>
      </c>
      <c r="H265" s="113"/>
      <c r="I265" s="113"/>
      <c r="J265" s="113"/>
      <c r="K265" s="113"/>
      <c r="L265" s="113"/>
      <c r="M265" s="113"/>
      <c r="N265" s="113"/>
      <c r="O265" s="113"/>
      <c r="P265" s="113"/>
      <c r="Q265" s="113"/>
      <c r="R265" s="143" t="s">
        <v>98</v>
      </c>
      <c r="S265" s="113"/>
      <c r="T265" s="113"/>
      <c r="U265" s="113"/>
      <c r="V265" s="113"/>
      <c r="W265" s="113"/>
      <c r="X265" s="113"/>
      <c r="Y265" s="113"/>
      <c r="Z265" s="113"/>
      <c r="AA265" s="113"/>
      <c r="AB265" s="143" t="s">
        <v>68</v>
      </c>
      <c r="AC265" s="113"/>
      <c r="AD265" s="113"/>
      <c r="AE265" s="113"/>
      <c r="AF265" s="143" t="s">
        <v>69</v>
      </c>
      <c r="AG265" s="113"/>
      <c r="AH265" s="113"/>
      <c r="AI265" s="113"/>
      <c r="AJ265" s="151"/>
    </row>
    <row r="266" spans="2:36" ht="14.25">
      <c r="B266" s="150"/>
      <c r="C266" s="5">
        <v>2018</v>
      </c>
      <c r="D266" s="6">
        <f t="shared" si="105"/>
        <v>8296.7765788578672</v>
      </c>
      <c r="E266" s="6">
        <f t="shared" si="106"/>
        <v>26250.466325164849</v>
      </c>
      <c r="F266" s="124"/>
      <c r="G266" s="73" t="s">
        <v>20</v>
      </c>
      <c r="H266" s="186" t="s">
        <v>70</v>
      </c>
      <c r="I266" s="188"/>
      <c r="J266" s="186" t="s">
        <v>72</v>
      </c>
      <c r="K266" s="187"/>
      <c r="L266" s="188"/>
      <c r="M266" s="186" t="s">
        <v>71</v>
      </c>
      <c r="N266" s="187"/>
      <c r="O266" s="188"/>
      <c r="P266" s="113"/>
      <c r="Q266" s="113"/>
      <c r="R266" s="134" t="s">
        <v>20</v>
      </c>
      <c r="S266" s="183" t="s">
        <v>70</v>
      </c>
      <c r="T266" s="184"/>
      <c r="U266" s="183" t="s">
        <v>72</v>
      </c>
      <c r="V266" s="185"/>
      <c r="W266" s="184"/>
      <c r="X266" s="183" t="s">
        <v>76</v>
      </c>
      <c r="Y266" s="185"/>
      <c r="Z266" s="184"/>
      <c r="AA266" s="113"/>
      <c r="AB266" s="194" t="s">
        <v>20</v>
      </c>
      <c r="AC266" s="192" t="s">
        <v>67</v>
      </c>
      <c r="AD266" s="113"/>
      <c r="AE266" s="113"/>
      <c r="AF266" s="194" t="s">
        <v>20</v>
      </c>
      <c r="AG266" s="196" t="s">
        <v>67</v>
      </c>
      <c r="AH266" s="196" t="s">
        <v>74</v>
      </c>
      <c r="AI266" s="196" t="s">
        <v>75</v>
      </c>
      <c r="AJ266" s="151"/>
    </row>
    <row r="267" spans="2:36" ht="15">
      <c r="B267" s="150"/>
      <c r="C267" s="5">
        <v>2019</v>
      </c>
      <c r="D267" s="6">
        <f t="shared" si="105"/>
        <v>7714.3639430954663</v>
      </c>
      <c r="E267" s="6">
        <f t="shared" si="106"/>
        <v>25218.763570882518</v>
      </c>
      <c r="F267" s="124"/>
      <c r="G267" s="3"/>
      <c r="H267" s="17" t="s">
        <v>21</v>
      </c>
      <c r="I267" s="17" t="s">
        <v>22</v>
      </c>
      <c r="J267" s="17" t="s">
        <v>21</v>
      </c>
      <c r="K267" s="17" t="s">
        <v>22</v>
      </c>
      <c r="L267" s="17" t="s">
        <v>23</v>
      </c>
      <c r="M267" s="17" t="s">
        <v>21</v>
      </c>
      <c r="N267" s="17" t="s">
        <v>22</v>
      </c>
      <c r="O267" s="17" t="s">
        <v>23</v>
      </c>
      <c r="P267" s="113"/>
      <c r="Q267" s="113"/>
      <c r="R267" s="135"/>
      <c r="S267" s="136" t="s">
        <v>77</v>
      </c>
      <c r="T267" s="136" t="s">
        <v>78</v>
      </c>
      <c r="U267" s="136" t="s">
        <v>77</v>
      </c>
      <c r="V267" s="136" t="s">
        <v>78</v>
      </c>
      <c r="W267" s="137" t="s">
        <v>23</v>
      </c>
      <c r="X267" s="136" t="s">
        <v>77</v>
      </c>
      <c r="Y267" s="136" t="s">
        <v>78</v>
      </c>
      <c r="Z267" s="136" t="s">
        <v>23</v>
      </c>
      <c r="AA267" s="113"/>
      <c r="AB267" s="195"/>
      <c r="AC267" s="193"/>
      <c r="AD267" s="113"/>
      <c r="AE267" s="113"/>
      <c r="AF267" s="195"/>
      <c r="AG267" s="197"/>
      <c r="AH267" s="197"/>
      <c r="AI267" s="197"/>
      <c r="AJ267" s="151"/>
    </row>
    <row r="268" spans="2:36">
      <c r="B268" s="150"/>
      <c r="C268" s="16">
        <v>2020</v>
      </c>
      <c r="D268" s="13">
        <f t="shared" si="105"/>
        <v>7172.8351945959903</v>
      </c>
      <c r="E268" s="13">
        <f t="shared" si="106"/>
        <v>24227.60907048676</v>
      </c>
      <c r="F268" s="124"/>
      <c r="G268" s="5">
        <v>2020</v>
      </c>
      <c r="H268" s="19">
        <f>ROUND(D267-D268,0)</f>
        <v>542</v>
      </c>
      <c r="I268" s="19">
        <f>ROUND(E267-E268,0)</f>
        <v>991</v>
      </c>
      <c r="J268" s="19">
        <f t="shared" ref="J268:J288" si="107">ROUND(H268*$AI$16,0)</f>
        <v>102514</v>
      </c>
      <c r="K268" s="19">
        <f t="shared" ref="K268:K288" si="108">ROUND(I268*$AI$27,0)</f>
        <v>94502</v>
      </c>
      <c r="L268" s="19">
        <f>SUM(J268:K268)</f>
        <v>197016</v>
      </c>
      <c r="M268" s="19">
        <f>ROUND(J268*(44/12),0)</f>
        <v>375885</v>
      </c>
      <c r="N268" s="19">
        <f>ROUND(K268*(44/12),0)</f>
        <v>346507</v>
      </c>
      <c r="O268" s="19">
        <f>SUM(M268:N268)</f>
        <v>722392</v>
      </c>
      <c r="P268" s="113"/>
      <c r="Q268" s="113"/>
      <c r="R268" s="5">
        <v>2020</v>
      </c>
      <c r="S268" s="19">
        <f>H268</f>
        <v>542</v>
      </c>
      <c r="T268" s="19">
        <f>I268</f>
        <v>991</v>
      </c>
      <c r="U268" s="6">
        <f t="shared" ref="U268:U288" si="109">ROUND(S268*$AI$16,0)</f>
        <v>102514</v>
      </c>
      <c r="V268" s="19">
        <f>K268</f>
        <v>94502</v>
      </c>
      <c r="W268" s="21">
        <f>U268+V268</f>
        <v>197016</v>
      </c>
      <c r="X268" s="6">
        <f>ROUND(U268*(44/12),0)</f>
        <v>375885</v>
      </c>
      <c r="Y268" s="19">
        <f>N268</f>
        <v>346507</v>
      </c>
      <c r="Z268" s="19">
        <f>SUM(X268:Y268)</f>
        <v>722392</v>
      </c>
      <c r="AA268" s="113"/>
      <c r="AB268" s="5">
        <v>2020</v>
      </c>
      <c r="AC268" s="6">
        <f>ROUND(D268,0)</f>
        <v>7173</v>
      </c>
      <c r="AD268" s="113"/>
      <c r="AE268" s="113"/>
      <c r="AF268" s="5">
        <v>2020</v>
      </c>
      <c r="AG268" s="6">
        <f t="shared" ref="AG268:AG288" si="110">H268-S268</f>
        <v>0</v>
      </c>
      <c r="AH268" s="6">
        <f t="shared" ref="AH268:AH288" si="111">L268-W268</f>
        <v>0</v>
      </c>
      <c r="AI268" s="6">
        <f t="shared" ref="AI268:AI288" si="112">O268-Z268</f>
        <v>0</v>
      </c>
      <c r="AJ268" s="151"/>
    </row>
    <row r="269" spans="2:36">
      <c r="B269" s="150"/>
      <c r="C269" s="5">
        <v>2021</v>
      </c>
      <c r="D269" s="6">
        <f t="shared" si="105"/>
        <v>6669.3203883495089</v>
      </c>
      <c r="E269" s="6">
        <f t="shared" si="106"/>
        <v>23275.409185803765</v>
      </c>
      <c r="F269" s="124"/>
      <c r="G269" s="5">
        <v>2021</v>
      </c>
      <c r="H269" s="19">
        <f t="shared" ref="H269:I288" si="113">ROUND(D268-D269,0)</f>
        <v>504</v>
      </c>
      <c r="I269" s="19">
        <f t="shared" si="113"/>
        <v>952</v>
      </c>
      <c r="J269" s="19">
        <f t="shared" si="107"/>
        <v>95327</v>
      </c>
      <c r="K269" s="19">
        <f t="shared" si="108"/>
        <v>90783</v>
      </c>
      <c r="L269" s="19">
        <f t="shared" ref="L269:L288" si="114">SUM(J269:K269)</f>
        <v>186110</v>
      </c>
      <c r="M269" s="19">
        <f>ROUND(J269*(44/12),0)</f>
        <v>349532</v>
      </c>
      <c r="N269" s="19">
        <f t="shared" ref="N269:N288" si="115">ROUND(K269*(44/12),0)</f>
        <v>332871</v>
      </c>
      <c r="O269" s="19">
        <f t="shared" ref="O269:O288" si="116">SUM(M269:N269)</f>
        <v>682403</v>
      </c>
      <c r="P269" s="113"/>
      <c r="Q269" s="113"/>
      <c r="R269" s="5">
        <v>2021</v>
      </c>
      <c r="S269" s="19">
        <f t="shared" ref="S269:S288" si="117">ROUND(H269-H269*F7,0)</f>
        <v>504</v>
      </c>
      <c r="T269" s="19">
        <f t="shared" ref="T269:T288" si="118">I269</f>
        <v>952</v>
      </c>
      <c r="U269" s="6">
        <f t="shared" si="109"/>
        <v>95327</v>
      </c>
      <c r="V269" s="19">
        <f t="shared" ref="V269:V288" si="119">K269</f>
        <v>90783</v>
      </c>
      <c r="W269" s="21">
        <f t="shared" ref="W269:W288" si="120">U269+V269</f>
        <v>186110</v>
      </c>
      <c r="X269" s="6">
        <f t="shared" ref="X269:X288" si="121">ROUND(U269*(44/12),0)</f>
        <v>349532</v>
      </c>
      <c r="Y269" s="19">
        <f t="shared" ref="Y269:Y288" si="122">N269</f>
        <v>332871</v>
      </c>
      <c r="Z269" s="19">
        <f t="shared" ref="Z269:Z288" si="123">SUM(X269:Y269)</f>
        <v>682403</v>
      </c>
      <c r="AA269" s="113"/>
      <c r="AB269" s="5">
        <v>2021</v>
      </c>
      <c r="AC269" s="6">
        <f t="shared" ref="AC269:AC288" si="124">AC268-S269</f>
        <v>6669</v>
      </c>
      <c r="AD269" s="113"/>
      <c r="AE269" s="113"/>
      <c r="AF269" s="5">
        <v>2021</v>
      </c>
      <c r="AG269" s="6">
        <f t="shared" si="110"/>
        <v>0</v>
      </c>
      <c r="AH269" s="6">
        <f t="shared" si="111"/>
        <v>0</v>
      </c>
      <c r="AI269" s="6">
        <f t="shared" si="112"/>
        <v>0</v>
      </c>
      <c r="AJ269" s="151"/>
    </row>
    <row r="270" spans="2:36">
      <c r="B270" s="150"/>
      <c r="C270" s="5">
        <v>2022</v>
      </c>
      <c r="D270" s="6">
        <f t="shared" si="105"/>
        <v>6201.1510421939602</v>
      </c>
      <c r="E270" s="6">
        <f t="shared" si="106"/>
        <v>22360.632912247747</v>
      </c>
      <c r="F270" s="124"/>
      <c r="G270" s="5">
        <v>2022</v>
      </c>
      <c r="H270" s="19">
        <f t="shared" si="113"/>
        <v>468</v>
      </c>
      <c r="I270" s="19">
        <f t="shared" si="113"/>
        <v>915</v>
      </c>
      <c r="J270" s="19">
        <f t="shared" si="107"/>
        <v>88518</v>
      </c>
      <c r="K270" s="19">
        <f t="shared" si="108"/>
        <v>87254</v>
      </c>
      <c r="L270" s="19">
        <f t="shared" si="114"/>
        <v>175772</v>
      </c>
      <c r="M270" s="19">
        <f t="shared" ref="M270:M288" si="125">ROUND(J270*(44/12),0)</f>
        <v>324566</v>
      </c>
      <c r="N270" s="19">
        <f t="shared" si="115"/>
        <v>319931</v>
      </c>
      <c r="O270" s="19">
        <f t="shared" si="116"/>
        <v>644497</v>
      </c>
      <c r="P270" s="113"/>
      <c r="Q270" s="113"/>
      <c r="R270" s="5">
        <v>2022</v>
      </c>
      <c r="S270" s="19">
        <f t="shared" si="117"/>
        <v>457</v>
      </c>
      <c r="T270" s="19">
        <f t="shared" si="118"/>
        <v>915</v>
      </c>
      <c r="U270" s="6">
        <f t="shared" si="109"/>
        <v>86437</v>
      </c>
      <c r="V270" s="19">
        <f t="shared" si="119"/>
        <v>87254</v>
      </c>
      <c r="W270" s="21">
        <f t="shared" si="120"/>
        <v>173691</v>
      </c>
      <c r="X270" s="6">
        <f t="shared" si="121"/>
        <v>316936</v>
      </c>
      <c r="Y270" s="19">
        <f t="shared" si="122"/>
        <v>319931</v>
      </c>
      <c r="Z270" s="19">
        <f t="shared" si="123"/>
        <v>636867</v>
      </c>
      <c r="AA270" s="113"/>
      <c r="AB270" s="5">
        <v>2022</v>
      </c>
      <c r="AC270" s="6">
        <f t="shared" si="124"/>
        <v>6212</v>
      </c>
      <c r="AD270" s="113"/>
      <c r="AE270" s="113"/>
      <c r="AF270" s="5">
        <v>2022</v>
      </c>
      <c r="AG270" s="6">
        <f t="shared" si="110"/>
        <v>11</v>
      </c>
      <c r="AH270" s="6">
        <f t="shared" si="111"/>
        <v>2081</v>
      </c>
      <c r="AI270" s="6">
        <f t="shared" si="112"/>
        <v>7630</v>
      </c>
      <c r="AJ270" s="151"/>
    </row>
    <row r="271" spans="2:36">
      <c r="B271" s="150"/>
      <c r="C271" s="5">
        <v>2023</v>
      </c>
      <c r="D271" s="6">
        <f t="shared" si="105"/>
        <v>5765.8459946351022</v>
      </c>
      <c r="E271" s="6">
        <f t="shared" si="106"/>
        <v>21481.809417179138</v>
      </c>
      <c r="F271" s="124"/>
      <c r="G271" s="5">
        <v>2023</v>
      </c>
      <c r="H271" s="19">
        <f t="shared" si="113"/>
        <v>435</v>
      </c>
      <c r="I271" s="19">
        <f t="shared" si="113"/>
        <v>879</v>
      </c>
      <c r="J271" s="19">
        <f t="shared" si="107"/>
        <v>82276</v>
      </c>
      <c r="K271" s="19">
        <f t="shared" si="108"/>
        <v>83821</v>
      </c>
      <c r="L271" s="19">
        <f t="shared" si="114"/>
        <v>166097</v>
      </c>
      <c r="M271" s="19">
        <f t="shared" si="125"/>
        <v>301679</v>
      </c>
      <c r="N271" s="19">
        <f t="shared" si="115"/>
        <v>307344</v>
      </c>
      <c r="O271" s="19">
        <f t="shared" si="116"/>
        <v>609023</v>
      </c>
      <c r="P271" s="113"/>
      <c r="Q271" s="113"/>
      <c r="R271" s="5">
        <v>2023</v>
      </c>
      <c r="S271" s="19">
        <f t="shared" si="117"/>
        <v>398</v>
      </c>
      <c r="T271" s="19">
        <f t="shared" si="118"/>
        <v>879</v>
      </c>
      <c r="U271" s="6">
        <f t="shared" si="109"/>
        <v>75278</v>
      </c>
      <c r="V271" s="19">
        <f t="shared" si="119"/>
        <v>83821</v>
      </c>
      <c r="W271" s="21">
        <f t="shared" si="120"/>
        <v>159099</v>
      </c>
      <c r="X271" s="6">
        <f t="shared" si="121"/>
        <v>276019</v>
      </c>
      <c r="Y271" s="19">
        <f t="shared" si="122"/>
        <v>307344</v>
      </c>
      <c r="Z271" s="19">
        <f t="shared" si="123"/>
        <v>583363</v>
      </c>
      <c r="AA271" s="113"/>
      <c r="AB271" s="5">
        <v>2023</v>
      </c>
      <c r="AC271" s="6">
        <f t="shared" si="124"/>
        <v>5814</v>
      </c>
      <c r="AD271" s="113"/>
      <c r="AE271" s="113"/>
      <c r="AF271" s="5">
        <v>2023</v>
      </c>
      <c r="AG271" s="6">
        <f t="shared" si="110"/>
        <v>37</v>
      </c>
      <c r="AH271" s="6">
        <f t="shared" si="111"/>
        <v>6998</v>
      </c>
      <c r="AI271" s="6">
        <f t="shared" si="112"/>
        <v>25660</v>
      </c>
      <c r="AJ271" s="151"/>
    </row>
    <row r="272" spans="2:36">
      <c r="B272" s="150"/>
      <c r="C272" s="5">
        <v>2024</v>
      </c>
      <c r="D272" s="6">
        <f t="shared" si="105"/>
        <v>5361.0982554115653</v>
      </c>
      <c r="E272" s="6">
        <f t="shared" si="106"/>
        <v>20637.525675010886</v>
      </c>
      <c r="F272" s="124"/>
      <c r="G272" s="5">
        <v>2024</v>
      </c>
      <c r="H272" s="19">
        <f t="shared" si="113"/>
        <v>405</v>
      </c>
      <c r="I272" s="19">
        <f t="shared" si="113"/>
        <v>844</v>
      </c>
      <c r="J272" s="19">
        <f t="shared" si="107"/>
        <v>76602</v>
      </c>
      <c r="K272" s="19">
        <f t="shared" si="108"/>
        <v>80484</v>
      </c>
      <c r="L272" s="19">
        <f t="shared" si="114"/>
        <v>157086</v>
      </c>
      <c r="M272" s="19">
        <f t="shared" si="125"/>
        <v>280874</v>
      </c>
      <c r="N272" s="19">
        <f t="shared" si="115"/>
        <v>295108</v>
      </c>
      <c r="O272" s="19">
        <f t="shared" si="116"/>
        <v>575982</v>
      </c>
      <c r="P272" s="113"/>
      <c r="Q272" s="113"/>
      <c r="R272" s="5">
        <v>2024</v>
      </c>
      <c r="S272" s="19">
        <f t="shared" si="117"/>
        <v>327</v>
      </c>
      <c r="T272" s="19">
        <f t="shared" si="118"/>
        <v>844</v>
      </c>
      <c r="U272" s="6">
        <f t="shared" si="109"/>
        <v>61849</v>
      </c>
      <c r="V272" s="19">
        <f t="shared" si="119"/>
        <v>80484</v>
      </c>
      <c r="W272" s="21">
        <f t="shared" si="120"/>
        <v>142333</v>
      </c>
      <c r="X272" s="6">
        <f t="shared" si="121"/>
        <v>226780</v>
      </c>
      <c r="Y272" s="19">
        <f t="shared" si="122"/>
        <v>295108</v>
      </c>
      <c r="Z272" s="19">
        <f t="shared" si="123"/>
        <v>521888</v>
      </c>
      <c r="AA272" s="113"/>
      <c r="AB272" s="5">
        <v>2024</v>
      </c>
      <c r="AC272" s="6">
        <f t="shared" si="124"/>
        <v>5487</v>
      </c>
      <c r="AD272" s="113"/>
      <c r="AE272" s="113"/>
      <c r="AF272" s="5">
        <v>2024</v>
      </c>
      <c r="AG272" s="6">
        <f t="shared" si="110"/>
        <v>78</v>
      </c>
      <c r="AH272" s="6">
        <f t="shared" si="111"/>
        <v>14753</v>
      </c>
      <c r="AI272" s="6">
        <f t="shared" si="112"/>
        <v>54094</v>
      </c>
      <c r="AJ272" s="151"/>
    </row>
    <row r="273" spans="2:36">
      <c r="B273" s="150"/>
      <c r="C273" s="5">
        <v>2025</v>
      </c>
      <c r="D273" s="6">
        <f t="shared" si="105"/>
        <v>4984.7627791168325</v>
      </c>
      <c r="E273" s="6">
        <f t="shared" si="106"/>
        <v>19826.424195260417</v>
      </c>
      <c r="F273" s="124"/>
      <c r="G273" s="5">
        <v>2025</v>
      </c>
      <c r="H273" s="19">
        <f t="shared" si="113"/>
        <v>376</v>
      </c>
      <c r="I273" s="19">
        <f t="shared" si="113"/>
        <v>811</v>
      </c>
      <c r="J273" s="19">
        <f t="shared" si="107"/>
        <v>71117</v>
      </c>
      <c r="K273" s="19">
        <f t="shared" si="108"/>
        <v>77337</v>
      </c>
      <c r="L273" s="19">
        <f t="shared" si="114"/>
        <v>148454</v>
      </c>
      <c r="M273" s="19">
        <f t="shared" si="125"/>
        <v>260762</v>
      </c>
      <c r="N273" s="19">
        <f t="shared" si="115"/>
        <v>283569</v>
      </c>
      <c r="O273" s="19">
        <f t="shared" si="116"/>
        <v>544331</v>
      </c>
      <c r="P273" s="113"/>
      <c r="Q273" s="113"/>
      <c r="R273" s="5">
        <v>2025</v>
      </c>
      <c r="S273" s="19">
        <f t="shared" si="117"/>
        <v>246</v>
      </c>
      <c r="T273" s="19">
        <f t="shared" si="118"/>
        <v>811</v>
      </c>
      <c r="U273" s="6">
        <f t="shared" si="109"/>
        <v>46528</v>
      </c>
      <c r="V273" s="19">
        <f t="shared" si="119"/>
        <v>77337</v>
      </c>
      <c r="W273" s="21">
        <f t="shared" si="120"/>
        <v>123865</v>
      </c>
      <c r="X273" s="6">
        <f t="shared" si="121"/>
        <v>170603</v>
      </c>
      <c r="Y273" s="19">
        <f t="shared" si="122"/>
        <v>283569</v>
      </c>
      <c r="Z273" s="19">
        <f t="shared" si="123"/>
        <v>454172</v>
      </c>
      <c r="AA273" s="113"/>
      <c r="AB273" s="5">
        <v>2025</v>
      </c>
      <c r="AC273" s="6">
        <f t="shared" si="124"/>
        <v>5241</v>
      </c>
      <c r="AD273" s="113"/>
      <c r="AE273" s="113"/>
      <c r="AF273" s="5">
        <v>2025</v>
      </c>
      <c r="AG273" s="6">
        <f t="shared" si="110"/>
        <v>130</v>
      </c>
      <c r="AH273" s="6">
        <f t="shared" si="111"/>
        <v>24589</v>
      </c>
      <c r="AI273" s="6">
        <f t="shared" si="112"/>
        <v>90159</v>
      </c>
      <c r="AJ273" s="151"/>
    </row>
    <row r="274" spans="2:36">
      <c r="B274" s="150"/>
      <c r="C274" s="5">
        <v>2026</v>
      </c>
      <c r="D274" s="6">
        <f t="shared" si="105"/>
        <v>4634.8450970818894</v>
      </c>
      <c r="E274" s="6">
        <f t="shared" si="106"/>
        <v>19047.200839894307</v>
      </c>
      <c r="F274" s="124"/>
      <c r="G274" s="5">
        <v>2026</v>
      </c>
      <c r="H274" s="19">
        <f t="shared" si="113"/>
        <v>350</v>
      </c>
      <c r="I274" s="19">
        <f t="shared" si="113"/>
        <v>779</v>
      </c>
      <c r="J274" s="19">
        <f t="shared" si="107"/>
        <v>66199</v>
      </c>
      <c r="K274" s="19">
        <f t="shared" si="108"/>
        <v>74285</v>
      </c>
      <c r="L274" s="19">
        <f t="shared" si="114"/>
        <v>140484</v>
      </c>
      <c r="M274" s="19">
        <f t="shared" si="125"/>
        <v>242730</v>
      </c>
      <c r="N274" s="19">
        <f t="shared" si="115"/>
        <v>272378</v>
      </c>
      <c r="O274" s="19">
        <f t="shared" si="116"/>
        <v>515108</v>
      </c>
      <c r="P274" s="113"/>
      <c r="Q274" s="113"/>
      <c r="R274" s="5">
        <v>2026</v>
      </c>
      <c r="S274" s="19">
        <f t="shared" si="117"/>
        <v>175</v>
      </c>
      <c r="T274" s="19">
        <f t="shared" si="118"/>
        <v>779</v>
      </c>
      <c r="U274" s="6">
        <f t="shared" si="109"/>
        <v>33100</v>
      </c>
      <c r="V274" s="19">
        <f t="shared" si="119"/>
        <v>74285</v>
      </c>
      <c r="W274" s="21">
        <f t="shared" si="120"/>
        <v>107385</v>
      </c>
      <c r="X274" s="6">
        <f t="shared" si="121"/>
        <v>121367</v>
      </c>
      <c r="Y274" s="19">
        <f t="shared" si="122"/>
        <v>272378</v>
      </c>
      <c r="Z274" s="19">
        <f t="shared" si="123"/>
        <v>393745</v>
      </c>
      <c r="AA274" s="113"/>
      <c r="AB274" s="5">
        <v>2026</v>
      </c>
      <c r="AC274" s="6">
        <f t="shared" si="124"/>
        <v>5066</v>
      </c>
      <c r="AD274" s="113"/>
      <c r="AE274" s="113"/>
      <c r="AF274" s="5">
        <v>2026</v>
      </c>
      <c r="AG274" s="6">
        <f t="shared" si="110"/>
        <v>175</v>
      </c>
      <c r="AH274" s="6">
        <f t="shared" si="111"/>
        <v>33099</v>
      </c>
      <c r="AI274" s="6">
        <f t="shared" si="112"/>
        <v>121363</v>
      </c>
      <c r="AJ274" s="151"/>
    </row>
    <row r="275" spans="2:36">
      <c r="B275" s="150"/>
      <c r="C275" s="5">
        <v>2027</v>
      </c>
      <c r="D275" s="6">
        <f t="shared" si="105"/>
        <v>4309.4907472708328</v>
      </c>
      <c r="E275" s="6">
        <f t="shared" si="106"/>
        <v>18298.602726456247</v>
      </c>
      <c r="F275" s="124"/>
      <c r="G275" s="5">
        <v>2027</v>
      </c>
      <c r="H275" s="19">
        <f t="shared" si="113"/>
        <v>325</v>
      </c>
      <c r="I275" s="19">
        <f t="shared" si="113"/>
        <v>749</v>
      </c>
      <c r="J275" s="19">
        <f t="shared" si="107"/>
        <v>61471</v>
      </c>
      <c r="K275" s="19">
        <f t="shared" si="108"/>
        <v>71425</v>
      </c>
      <c r="L275" s="19">
        <f t="shared" si="114"/>
        <v>132896</v>
      </c>
      <c r="M275" s="19">
        <f t="shared" si="125"/>
        <v>225394</v>
      </c>
      <c r="N275" s="19">
        <f t="shared" si="115"/>
        <v>261892</v>
      </c>
      <c r="O275" s="19">
        <f t="shared" si="116"/>
        <v>487286</v>
      </c>
      <c r="P275" s="113"/>
      <c r="Q275" s="113"/>
      <c r="R275" s="5">
        <v>2027</v>
      </c>
      <c r="S275" s="19">
        <f t="shared" si="117"/>
        <v>120</v>
      </c>
      <c r="T275" s="19">
        <f t="shared" si="118"/>
        <v>749</v>
      </c>
      <c r="U275" s="6">
        <f t="shared" si="109"/>
        <v>22697</v>
      </c>
      <c r="V275" s="19">
        <f t="shared" si="119"/>
        <v>71425</v>
      </c>
      <c r="W275" s="21">
        <f t="shared" si="120"/>
        <v>94122</v>
      </c>
      <c r="X275" s="6">
        <f t="shared" si="121"/>
        <v>83222</v>
      </c>
      <c r="Y275" s="19">
        <f t="shared" si="122"/>
        <v>261892</v>
      </c>
      <c r="Z275" s="19">
        <f t="shared" si="123"/>
        <v>345114</v>
      </c>
      <c r="AA275" s="113"/>
      <c r="AB275" s="5">
        <v>2027</v>
      </c>
      <c r="AC275" s="6">
        <f t="shared" si="124"/>
        <v>4946</v>
      </c>
      <c r="AD275" s="113"/>
      <c r="AE275" s="113"/>
      <c r="AF275" s="5">
        <v>2027</v>
      </c>
      <c r="AG275" s="6">
        <f t="shared" si="110"/>
        <v>205</v>
      </c>
      <c r="AH275" s="6">
        <f t="shared" si="111"/>
        <v>38774</v>
      </c>
      <c r="AI275" s="6">
        <f t="shared" si="112"/>
        <v>142172</v>
      </c>
      <c r="AJ275" s="151"/>
    </row>
    <row r="276" spans="2:36">
      <c r="B276" s="150"/>
      <c r="C276" s="5">
        <v>2028</v>
      </c>
      <c r="D276" s="6">
        <f t="shared" si="105"/>
        <v>4006.9754461709449</v>
      </c>
      <c r="E276" s="6">
        <f t="shared" si="106"/>
        <v>17579.426213606832</v>
      </c>
      <c r="F276" s="113"/>
      <c r="G276" s="5">
        <v>2028</v>
      </c>
      <c r="H276" s="19">
        <f t="shared" si="113"/>
        <v>303</v>
      </c>
      <c r="I276" s="19">
        <f t="shared" si="113"/>
        <v>719</v>
      </c>
      <c r="J276" s="19">
        <f t="shared" si="107"/>
        <v>57309</v>
      </c>
      <c r="K276" s="19">
        <f t="shared" si="108"/>
        <v>68564</v>
      </c>
      <c r="L276" s="19">
        <f t="shared" si="114"/>
        <v>125873</v>
      </c>
      <c r="M276" s="19">
        <f t="shared" si="125"/>
        <v>210133</v>
      </c>
      <c r="N276" s="19">
        <f t="shared" si="115"/>
        <v>251401</v>
      </c>
      <c r="O276" s="19">
        <f t="shared" si="116"/>
        <v>461534</v>
      </c>
      <c r="P276" s="113"/>
      <c r="Q276" s="113"/>
      <c r="R276" s="5">
        <v>2028</v>
      </c>
      <c r="S276" s="19">
        <f t="shared" si="117"/>
        <v>84</v>
      </c>
      <c r="T276" s="19">
        <f t="shared" si="118"/>
        <v>719</v>
      </c>
      <c r="U276" s="6">
        <f t="shared" si="109"/>
        <v>15888</v>
      </c>
      <c r="V276" s="19">
        <f t="shared" si="119"/>
        <v>68564</v>
      </c>
      <c r="W276" s="21">
        <f t="shared" si="120"/>
        <v>84452</v>
      </c>
      <c r="X276" s="6">
        <f t="shared" si="121"/>
        <v>58256</v>
      </c>
      <c r="Y276" s="19">
        <f t="shared" si="122"/>
        <v>251401</v>
      </c>
      <c r="Z276" s="19">
        <f t="shared" si="123"/>
        <v>309657</v>
      </c>
      <c r="AA276" s="113"/>
      <c r="AB276" s="5">
        <v>2028</v>
      </c>
      <c r="AC276" s="6">
        <f t="shared" si="124"/>
        <v>4862</v>
      </c>
      <c r="AD276" s="113"/>
      <c r="AE276" s="113"/>
      <c r="AF276" s="5">
        <v>2028</v>
      </c>
      <c r="AG276" s="6">
        <f t="shared" si="110"/>
        <v>219</v>
      </c>
      <c r="AH276" s="6">
        <f t="shared" si="111"/>
        <v>41421</v>
      </c>
      <c r="AI276" s="6">
        <f t="shared" si="112"/>
        <v>151877</v>
      </c>
      <c r="AJ276" s="151"/>
    </row>
    <row r="277" spans="2:36">
      <c r="B277" s="150"/>
      <c r="C277" s="5">
        <v>2029</v>
      </c>
      <c r="D277" s="6">
        <f t="shared" si="105"/>
        <v>3725.6959505911204</v>
      </c>
      <c r="E277" s="6">
        <f t="shared" si="106"/>
        <v>16888.514965836177</v>
      </c>
      <c r="F277" s="113"/>
      <c r="G277" s="5">
        <v>2029</v>
      </c>
      <c r="H277" s="19">
        <f t="shared" si="113"/>
        <v>281</v>
      </c>
      <c r="I277" s="19">
        <f t="shared" si="113"/>
        <v>691</v>
      </c>
      <c r="J277" s="19">
        <f t="shared" si="107"/>
        <v>53148</v>
      </c>
      <c r="K277" s="19">
        <f t="shared" si="108"/>
        <v>65894</v>
      </c>
      <c r="L277" s="19">
        <f t="shared" si="114"/>
        <v>119042</v>
      </c>
      <c r="M277" s="19">
        <f t="shared" si="125"/>
        <v>194876</v>
      </c>
      <c r="N277" s="19">
        <f t="shared" si="115"/>
        <v>241611</v>
      </c>
      <c r="O277" s="19">
        <f t="shared" si="116"/>
        <v>436487</v>
      </c>
      <c r="P277" s="113"/>
      <c r="Q277" s="113"/>
      <c r="R277" s="5">
        <v>2029</v>
      </c>
      <c r="S277" s="19">
        <f t="shared" si="117"/>
        <v>64</v>
      </c>
      <c r="T277" s="19">
        <f t="shared" si="118"/>
        <v>691</v>
      </c>
      <c r="U277" s="6">
        <f t="shared" si="109"/>
        <v>12105</v>
      </c>
      <c r="V277" s="19">
        <f t="shared" si="119"/>
        <v>65894</v>
      </c>
      <c r="W277" s="21">
        <f t="shared" si="120"/>
        <v>77999</v>
      </c>
      <c r="X277" s="6">
        <f t="shared" si="121"/>
        <v>44385</v>
      </c>
      <c r="Y277" s="19">
        <f t="shared" si="122"/>
        <v>241611</v>
      </c>
      <c r="Z277" s="19">
        <f t="shared" si="123"/>
        <v>285996</v>
      </c>
      <c r="AA277" s="113"/>
      <c r="AB277" s="5">
        <v>2029</v>
      </c>
      <c r="AC277" s="6">
        <f t="shared" si="124"/>
        <v>4798</v>
      </c>
      <c r="AD277" s="113"/>
      <c r="AE277" s="113"/>
      <c r="AF277" s="5">
        <v>2029</v>
      </c>
      <c r="AG277" s="6">
        <f t="shared" si="110"/>
        <v>217</v>
      </c>
      <c r="AH277" s="6">
        <f t="shared" si="111"/>
        <v>41043</v>
      </c>
      <c r="AI277" s="6">
        <f t="shared" si="112"/>
        <v>150491</v>
      </c>
      <c r="AJ277" s="151"/>
    </row>
    <row r="278" spans="2:36">
      <c r="B278" s="150"/>
      <c r="C278" s="5">
        <v>2030</v>
      </c>
      <c r="D278" s="6">
        <f t="shared" si="105"/>
        <v>3464.1615609388218</v>
      </c>
      <c r="E278" s="6">
        <f t="shared" si="106"/>
        <v>16224.758094237739</v>
      </c>
      <c r="F278" s="113"/>
      <c r="G278" s="5">
        <v>2030</v>
      </c>
      <c r="H278" s="19">
        <f t="shared" si="113"/>
        <v>262</v>
      </c>
      <c r="I278" s="19">
        <f t="shared" si="113"/>
        <v>664</v>
      </c>
      <c r="J278" s="19">
        <f t="shared" si="107"/>
        <v>49555</v>
      </c>
      <c r="K278" s="19">
        <f t="shared" si="108"/>
        <v>63319</v>
      </c>
      <c r="L278" s="19">
        <f t="shared" si="114"/>
        <v>112874</v>
      </c>
      <c r="M278" s="19">
        <f t="shared" si="125"/>
        <v>181702</v>
      </c>
      <c r="N278" s="19">
        <f t="shared" si="115"/>
        <v>232170</v>
      </c>
      <c r="O278" s="19">
        <f t="shared" si="116"/>
        <v>413872</v>
      </c>
      <c r="P278" s="113"/>
      <c r="Q278" s="113"/>
      <c r="R278" s="5">
        <v>2030</v>
      </c>
      <c r="S278" s="19">
        <f t="shared" si="117"/>
        <v>60</v>
      </c>
      <c r="T278" s="19">
        <f t="shared" si="118"/>
        <v>664</v>
      </c>
      <c r="U278" s="6">
        <f t="shared" si="109"/>
        <v>11348</v>
      </c>
      <c r="V278" s="19">
        <f t="shared" si="119"/>
        <v>63319</v>
      </c>
      <c r="W278" s="21">
        <f t="shared" si="120"/>
        <v>74667</v>
      </c>
      <c r="X278" s="6">
        <f t="shared" si="121"/>
        <v>41609</v>
      </c>
      <c r="Y278" s="19">
        <f t="shared" si="122"/>
        <v>232170</v>
      </c>
      <c r="Z278" s="19">
        <f t="shared" si="123"/>
        <v>273779</v>
      </c>
      <c r="AA278" s="113"/>
      <c r="AB278" s="5">
        <v>2030</v>
      </c>
      <c r="AC278" s="6">
        <f t="shared" si="124"/>
        <v>4738</v>
      </c>
      <c r="AD278" s="113"/>
      <c r="AE278" s="113"/>
      <c r="AF278" s="5">
        <v>2030</v>
      </c>
      <c r="AG278" s="6">
        <f t="shared" si="110"/>
        <v>202</v>
      </c>
      <c r="AH278" s="6">
        <f t="shared" si="111"/>
        <v>38207</v>
      </c>
      <c r="AI278" s="6">
        <f t="shared" si="112"/>
        <v>140093</v>
      </c>
      <c r="AJ278" s="151"/>
    </row>
    <row r="279" spans="2:36">
      <c r="B279" s="150"/>
      <c r="C279" s="5">
        <v>2031</v>
      </c>
      <c r="D279" s="6">
        <f t="shared" si="105"/>
        <v>3220.9862209454059</v>
      </c>
      <c r="E279" s="6">
        <f t="shared" si="106"/>
        <v>15587.088370353909</v>
      </c>
      <c r="F279" s="113"/>
      <c r="G279" s="5">
        <v>2031</v>
      </c>
      <c r="H279" s="19">
        <f t="shared" si="113"/>
        <v>243</v>
      </c>
      <c r="I279" s="19">
        <f t="shared" si="113"/>
        <v>638</v>
      </c>
      <c r="J279" s="19">
        <f t="shared" si="107"/>
        <v>45961</v>
      </c>
      <c r="K279" s="19">
        <f t="shared" si="108"/>
        <v>60840</v>
      </c>
      <c r="L279" s="19">
        <f t="shared" si="114"/>
        <v>106801</v>
      </c>
      <c r="M279" s="19">
        <f t="shared" si="125"/>
        <v>168524</v>
      </c>
      <c r="N279" s="19">
        <f t="shared" si="115"/>
        <v>223080</v>
      </c>
      <c r="O279" s="19">
        <f t="shared" si="116"/>
        <v>391604</v>
      </c>
      <c r="P279" s="113"/>
      <c r="Q279" s="113"/>
      <c r="R279" s="5">
        <v>2031</v>
      </c>
      <c r="S279" s="19">
        <f t="shared" si="117"/>
        <v>56</v>
      </c>
      <c r="T279" s="19">
        <f t="shared" si="118"/>
        <v>638</v>
      </c>
      <c r="U279" s="6">
        <f t="shared" si="109"/>
        <v>10592</v>
      </c>
      <c r="V279" s="19">
        <f t="shared" si="119"/>
        <v>60840</v>
      </c>
      <c r="W279" s="21">
        <f t="shared" si="120"/>
        <v>71432</v>
      </c>
      <c r="X279" s="6">
        <f t="shared" si="121"/>
        <v>38837</v>
      </c>
      <c r="Y279" s="19">
        <f t="shared" si="122"/>
        <v>223080</v>
      </c>
      <c r="Z279" s="19">
        <f t="shared" si="123"/>
        <v>261917</v>
      </c>
      <c r="AA279" s="113"/>
      <c r="AB279" s="5">
        <v>2031</v>
      </c>
      <c r="AC279" s="6">
        <f t="shared" si="124"/>
        <v>4682</v>
      </c>
      <c r="AD279" s="113"/>
      <c r="AE279" s="113"/>
      <c r="AF279" s="5">
        <v>2031</v>
      </c>
      <c r="AG279" s="6">
        <f t="shared" si="110"/>
        <v>187</v>
      </c>
      <c r="AH279" s="6">
        <f t="shared" si="111"/>
        <v>35369</v>
      </c>
      <c r="AI279" s="6">
        <f t="shared" si="112"/>
        <v>129687</v>
      </c>
      <c r="AJ279" s="151"/>
    </row>
    <row r="280" spans="2:36">
      <c r="B280" s="150"/>
      <c r="C280" s="5">
        <v>2032</v>
      </c>
      <c r="D280" s="6">
        <f t="shared" si="105"/>
        <v>2994.8811719706591</v>
      </c>
      <c r="E280" s="6">
        <f t="shared" si="106"/>
        <v>14974.480510221534</v>
      </c>
      <c r="F280" s="113"/>
      <c r="G280" s="5">
        <v>2032</v>
      </c>
      <c r="H280" s="19">
        <f t="shared" si="113"/>
        <v>226</v>
      </c>
      <c r="I280" s="19">
        <f t="shared" si="113"/>
        <v>613</v>
      </c>
      <c r="J280" s="19">
        <f t="shared" si="107"/>
        <v>42746</v>
      </c>
      <c r="K280" s="19">
        <f t="shared" si="108"/>
        <v>58456</v>
      </c>
      <c r="L280" s="19">
        <f t="shared" si="114"/>
        <v>101202</v>
      </c>
      <c r="M280" s="19">
        <f t="shared" si="125"/>
        <v>156735</v>
      </c>
      <c r="N280" s="19">
        <f t="shared" si="115"/>
        <v>214339</v>
      </c>
      <c r="O280" s="19">
        <f t="shared" si="116"/>
        <v>371074</v>
      </c>
      <c r="P280" s="113"/>
      <c r="Q280" s="113"/>
      <c r="R280" s="5">
        <v>2032</v>
      </c>
      <c r="S280" s="19">
        <f t="shared" si="117"/>
        <v>52</v>
      </c>
      <c r="T280" s="19">
        <f t="shared" si="118"/>
        <v>613</v>
      </c>
      <c r="U280" s="6">
        <f t="shared" si="109"/>
        <v>9835</v>
      </c>
      <c r="V280" s="19">
        <f t="shared" si="119"/>
        <v>58456</v>
      </c>
      <c r="W280" s="21">
        <f t="shared" si="120"/>
        <v>68291</v>
      </c>
      <c r="X280" s="6">
        <f t="shared" si="121"/>
        <v>36062</v>
      </c>
      <c r="Y280" s="19">
        <f t="shared" si="122"/>
        <v>214339</v>
      </c>
      <c r="Z280" s="19">
        <f t="shared" si="123"/>
        <v>250401</v>
      </c>
      <c r="AA280" s="113"/>
      <c r="AB280" s="5">
        <v>2032</v>
      </c>
      <c r="AC280" s="6">
        <f t="shared" si="124"/>
        <v>4630</v>
      </c>
      <c r="AD280" s="113"/>
      <c r="AE280" s="113"/>
      <c r="AF280" s="5">
        <v>2032</v>
      </c>
      <c r="AG280" s="6">
        <f t="shared" si="110"/>
        <v>174</v>
      </c>
      <c r="AH280" s="6">
        <f t="shared" si="111"/>
        <v>32911</v>
      </c>
      <c r="AI280" s="6">
        <f t="shared" si="112"/>
        <v>120673</v>
      </c>
      <c r="AJ280" s="151"/>
    </row>
    <row r="281" spans="2:36">
      <c r="B281" s="150"/>
      <c r="C281" s="5">
        <v>2033</v>
      </c>
      <c r="D281" s="6">
        <f t="shared" si="105"/>
        <v>2784.648122956492</v>
      </c>
      <c r="E281" s="6">
        <f t="shared" si="106"/>
        <v>14385.949525858321</v>
      </c>
      <c r="F281" s="113"/>
      <c r="G281" s="5">
        <v>2033</v>
      </c>
      <c r="H281" s="19">
        <f t="shared" si="113"/>
        <v>210</v>
      </c>
      <c r="I281" s="19">
        <f t="shared" si="113"/>
        <v>589</v>
      </c>
      <c r="J281" s="19">
        <f t="shared" si="107"/>
        <v>39719</v>
      </c>
      <c r="K281" s="19">
        <f t="shared" si="108"/>
        <v>56167</v>
      </c>
      <c r="L281" s="19">
        <f t="shared" si="114"/>
        <v>95886</v>
      </c>
      <c r="M281" s="19">
        <f t="shared" si="125"/>
        <v>145636</v>
      </c>
      <c r="N281" s="19">
        <f t="shared" si="115"/>
        <v>205946</v>
      </c>
      <c r="O281" s="19">
        <f t="shared" si="116"/>
        <v>351582</v>
      </c>
      <c r="P281" s="113"/>
      <c r="Q281" s="113"/>
      <c r="R281" s="5">
        <v>2033</v>
      </c>
      <c r="S281" s="19">
        <f t="shared" si="117"/>
        <v>48</v>
      </c>
      <c r="T281" s="19">
        <f t="shared" si="118"/>
        <v>589</v>
      </c>
      <c r="U281" s="6">
        <f t="shared" si="109"/>
        <v>9079</v>
      </c>
      <c r="V281" s="19">
        <f t="shared" si="119"/>
        <v>56167</v>
      </c>
      <c r="W281" s="21">
        <f t="shared" si="120"/>
        <v>65246</v>
      </c>
      <c r="X281" s="6">
        <f t="shared" si="121"/>
        <v>33290</v>
      </c>
      <c r="Y281" s="19">
        <f t="shared" si="122"/>
        <v>205946</v>
      </c>
      <c r="Z281" s="19">
        <f t="shared" si="123"/>
        <v>239236</v>
      </c>
      <c r="AA281" s="113"/>
      <c r="AB281" s="5">
        <v>2033</v>
      </c>
      <c r="AC281" s="6">
        <f t="shared" si="124"/>
        <v>4582</v>
      </c>
      <c r="AD281" s="113"/>
      <c r="AE281" s="113"/>
      <c r="AF281" s="5">
        <v>2033</v>
      </c>
      <c r="AG281" s="6">
        <f t="shared" si="110"/>
        <v>162</v>
      </c>
      <c r="AH281" s="6">
        <f t="shared" si="111"/>
        <v>30640</v>
      </c>
      <c r="AI281" s="6">
        <f t="shared" si="112"/>
        <v>112346</v>
      </c>
      <c r="AJ281" s="151"/>
    </row>
    <row r="282" spans="2:36">
      <c r="B282" s="150"/>
      <c r="C282" s="5">
        <v>2034</v>
      </c>
      <c r="D282" s="6">
        <f t="shared" si="105"/>
        <v>2589.1728998325289</v>
      </c>
      <c r="E282" s="6">
        <f t="shared" si="106"/>
        <v>13820.54914153957</v>
      </c>
      <c r="F282" s="113"/>
      <c r="G282" s="5">
        <v>2034</v>
      </c>
      <c r="H282" s="19">
        <f t="shared" si="113"/>
        <v>195</v>
      </c>
      <c r="I282" s="19">
        <f t="shared" si="113"/>
        <v>565</v>
      </c>
      <c r="J282" s="19">
        <f t="shared" si="107"/>
        <v>36882</v>
      </c>
      <c r="K282" s="19">
        <f t="shared" si="108"/>
        <v>53878</v>
      </c>
      <c r="L282" s="19">
        <f t="shared" si="114"/>
        <v>90760</v>
      </c>
      <c r="M282" s="19">
        <f t="shared" si="125"/>
        <v>135234</v>
      </c>
      <c r="N282" s="19">
        <f t="shared" si="115"/>
        <v>197553</v>
      </c>
      <c r="O282" s="19">
        <f t="shared" si="116"/>
        <v>332787</v>
      </c>
      <c r="P282" s="113"/>
      <c r="Q282" s="113"/>
      <c r="R282" s="5">
        <v>2034</v>
      </c>
      <c r="S282" s="19">
        <f t="shared" si="117"/>
        <v>45</v>
      </c>
      <c r="T282" s="19">
        <f t="shared" si="118"/>
        <v>565</v>
      </c>
      <c r="U282" s="6">
        <f t="shared" si="109"/>
        <v>8511</v>
      </c>
      <c r="V282" s="19">
        <f t="shared" si="119"/>
        <v>53878</v>
      </c>
      <c r="W282" s="21">
        <f t="shared" si="120"/>
        <v>62389</v>
      </c>
      <c r="X282" s="6">
        <f t="shared" si="121"/>
        <v>31207</v>
      </c>
      <c r="Y282" s="19">
        <f t="shared" si="122"/>
        <v>197553</v>
      </c>
      <c r="Z282" s="19">
        <f t="shared" si="123"/>
        <v>228760</v>
      </c>
      <c r="AA282" s="113"/>
      <c r="AB282" s="5">
        <v>2034</v>
      </c>
      <c r="AC282" s="6">
        <f t="shared" si="124"/>
        <v>4537</v>
      </c>
      <c r="AD282" s="113"/>
      <c r="AE282" s="113"/>
      <c r="AF282" s="5">
        <v>2034</v>
      </c>
      <c r="AG282" s="6">
        <f t="shared" si="110"/>
        <v>150</v>
      </c>
      <c r="AH282" s="6">
        <f t="shared" si="111"/>
        <v>28371</v>
      </c>
      <c r="AI282" s="6">
        <f t="shared" si="112"/>
        <v>104027</v>
      </c>
      <c r="AJ282" s="151"/>
    </row>
    <row r="283" spans="2:36">
      <c r="B283" s="150"/>
      <c r="C283" s="5">
        <v>2035</v>
      </c>
      <c r="D283" s="6">
        <f t="shared" si="105"/>
        <v>2407.4195407172915</v>
      </c>
      <c r="E283" s="6">
        <f t="shared" si="106"/>
        <v>13277.370272318809</v>
      </c>
      <c r="F283" s="113"/>
      <c r="G283" s="5">
        <v>2035</v>
      </c>
      <c r="H283" s="19">
        <f t="shared" si="113"/>
        <v>182</v>
      </c>
      <c r="I283" s="19">
        <f t="shared" si="113"/>
        <v>543</v>
      </c>
      <c r="J283" s="19">
        <f t="shared" si="107"/>
        <v>34423</v>
      </c>
      <c r="K283" s="19">
        <f t="shared" si="108"/>
        <v>51780</v>
      </c>
      <c r="L283" s="19">
        <f t="shared" si="114"/>
        <v>86203</v>
      </c>
      <c r="M283" s="19">
        <f t="shared" si="125"/>
        <v>126218</v>
      </c>
      <c r="N283" s="19">
        <f t="shared" si="115"/>
        <v>189860</v>
      </c>
      <c r="O283" s="19">
        <f t="shared" si="116"/>
        <v>316078</v>
      </c>
      <c r="P283" s="113"/>
      <c r="Q283" s="113"/>
      <c r="R283" s="5">
        <v>2035</v>
      </c>
      <c r="S283" s="19">
        <f t="shared" si="117"/>
        <v>42</v>
      </c>
      <c r="T283" s="19">
        <f t="shared" si="118"/>
        <v>543</v>
      </c>
      <c r="U283" s="6">
        <f t="shared" si="109"/>
        <v>7944</v>
      </c>
      <c r="V283" s="19">
        <f t="shared" si="119"/>
        <v>51780</v>
      </c>
      <c r="W283" s="21">
        <f t="shared" si="120"/>
        <v>59724</v>
      </c>
      <c r="X283" s="6">
        <f t="shared" si="121"/>
        <v>29128</v>
      </c>
      <c r="Y283" s="19">
        <f t="shared" si="122"/>
        <v>189860</v>
      </c>
      <c r="Z283" s="19">
        <f t="shared" si="123"/>
        <v>218988</v>
      </c>
      <c r="AA283" s="113"/>
      <c r="AB283" s="5">
        <v>2035</v>
      </c>
      <c r="AC283" s="6">
        <f t="shared" si="124"/>
        <v>4495</v>
      </c>
      <c r="AD283" s="113"/>
      <c r="AE283" s="113"/>
      <c r="AF283" s="5">
        <v>2035</v>
      </c>
      <c r="AG283" s="6">
        <f t="shared" si="110"/>
        <v>140</v>
      </c>
      <c r="AH283" s="6">
        <f t="shared" si="111"/>
        <v>26479</v>
      </c>
      <c r="AI283" s="6">
        <f t="shared" si="112"/>
        <v>97090</v>
      </c>
      <c r="AJ283" s="151"/>
    </row>
    <row r="284" spans="2:36">
      <c r="B284" s="150"/>
      <c r="C284" s="5">
        <v>2036</v>
      </c>
      <c r="D284" s="6">
        <f t="shared" si="105"/>
        <v>2238.4248056212573</v>
      </c>
      <c r="E284" s="6">
        <f t="shared" si="106"/>
        <v>12755.539562346015</v>
      </c>
      <c r="F284" s="113"/>
      <c r="G284" s="5">
        <v>2036</v>
      </c>
      <c r="H284" s="19">
        <f t="shared" si="113"/>
        <v>169</v>
      </c>
      <c r="I284" s="19">
        <f t="shared" si="113"/>
        <v>522</v>
      </c>
      <c r="J284" s="19">
        <f t="shared" si="107"/>
        <v>31965</v>
      </c>
      <c r="K284" s="19">
        <f t="shared" si="108"/>
        <v>49778</v>
      </c>
      <c r="L284" s="19">
        <f t="shared" si="114"/>
        <v>81743</v>
      </c>
      <c r="M284" s="19">
        <f t="shared" si="125"/>
        <v>117205</v>
      </c>
      <c r="N284" s="19">
        <f t="shared" si="115"/>
        <v>182519</v>
      </c>
      <c r="O284" s="19">
        <f t="shared" si="116"/>
        <v>299724</v>
      </c>
      <c r="P284" s="113"/>
      <c r="Q284" s="113"/>
      <c r="R284" s="5">
        <v>2036</v>
      </c>
      <c r="S284" s="19">
        <f t="shared" si="117"/>
        <v>39</v>
      </c>
      <c r="T284" s="19">
        <f t="shared" si="118"/>
        <v>522</v>
      </c>
      <c r="U284" s="6">
        <f t="shared" si="109"/>
        <v>7376</v>
      </c>
      <c r="V284" s="19">
        <f t="shared" si="119"/>
        <v>49778</v>
      </c>
      <c r="W284" s="21">
        <f t="shared" si="120"/>
        <v>57154</v>
      </c>
      <c r="X284" s="6">
        <f t="shared" si="121"/>
        <v>27045</v>
      </c>
      <c r="Y284" s="19">
        <f t="shared" si="122"/>
        <v>182519</v>
      </c>
      <c r="Z284" s="19">
        <f t="shared" si="123"/>
        <v>209564</v>
      </c>
      <c r="AA284" s="113"/>
      <c r="AB284" s="5">
        <v>2036</v>
      </c>
      <c r="AC284" s="6">
        <f t="shared" si="124"/>
        <v>4456</v>
      </c>
      <c r="AD284" s="113"/>
      <c r="AE284" s="113"/>
      <c r="AF284" s="5">
        <v>2036</v>
      </c>
      <c r="AG284" s="6">
        <f t="shared" si="110"/>
        <v>130</v>
      </c>
      <c r="AH284" s="6">
        <f t="shared" si="111"/>
        <v>24589</v>
      </c>
      <c r="AI284" s="6">
        <f t="shared" si="112"/>
        <v>90160</v>
      </c>
      <c r="AJ284" s="151"/>
    </row>
    <row r="285" spans="2:36">
      <c r="B285" s="150"/>
      <c r="C285" s="5">
        <v>2037</v>
      </c>
      <c r="D285" s="6">
        <f t="shared" si="105"/>
        <v>2081.2930715548105</v>
      </c>
      <c r="E285" s="6">
        <f t="shared" si="106"/>
        <v>12254.217980633239</v>
      </c>
      <c r="F285" s="113"/>
      <c r="G285" s="5">
        <v>2037</v>
      </c>
      <c r="H285" s="19">
        <f t="shared" si="113"/>
        <v>157</v>
      </c>
      <c r="I285" s="19">
        <f t="shared" si="113"/>
        <v>501</v>
      </c>
      <c r="J285" s="19">
        <f t="shared" si="107"/>
        <v>29695</v>
      </c>
      <c r="K285" s="19">
        <f t="shared" si="108"/>
        <v>47775</v>
      </c>
      <c r="L285" s="19">
        <f t="shared" si="114"/>
        <v>77470</v>
      </c>
      <c r="M285" s="19">
        <f t="shared" si="125"/>
        <v>108882</v>
      </c>
      <c r="N285" s="19">
        <f t="shared" si="115"/>
        <v>175175</v>
      </c>
      <c r="O285" s="19">
        <f t="shared" si="116"/>
        <v>284057</v>
      </c>
      <c r="P285" s="113"/>
      <c r="Q285" s="113"/>
      <c r="R285" s="5">
        <v>2037</v>
      </c>
      <c r="S285" s="19">
        <f t="shared" si="117"/>
        <v>36</v>
      </c>
      <c r="T285" s="19">
        <f t="shared" si="118"/>
        <v>501</v>
      </c>
      <c r="U285" s="6">
        <f t="shared" si="109"/>
        <v>6809</v>
      </c>
      <c r="V285" s="19">
        <f t="shared" si="119"/>
        <v>47775</v>
      </c>
      <c r="W285" s="21">
        <f t="shared" si="120"/>
        <v>54584</v>
      </c>
      <c r="X285" s="6">
        <f t="shared" si="121"/>
        <v>24966</v>
      </c>
      <c r="Y285" s="19">
        <f t="shared" si="122"/>
        <v>175175</v>
      </c>
      <c r="Z285" s="19">
        <f t="shared" si="123"/>
        <v>200141</v>
      </c>
      <c r="AA285" s="113"/>
      <c r="AB285" s="5">
        <v>2037</v>
      </c>
      <c r="AC285" s="6">
        <f t="shared" si="124"/>
        <v>4420</v>
      </c>
      <c r="AD285" s="113"/>
      <c r="AE285" s="113"/>
      <c r="AF285" s="5">
        <v>2037</v>
      </c>
      <c r="AG285" s="6">
        <f t="shared" si="110"/>
        <v>121</v>
      </c>
      <c r="AH285" s="6">
        <f t="shared" si="111"/>
        <v>22886</v>
      </c>
      <c r="AI285" s="6">
        <f t="shared" si="112"/>
        <v>83916</v>
      </c>
      <c r="AJ285" s="151"/>
    </row>
    <row r="286" spans="2:36">
      <c r="B286" s="150"/>
      <c r="C286" s="5">
        <v>2038</v>
      </c>
      <c r="D286" s="6">
        <f t="shared" si="105"/>
        <v>1935.1915859866492</v>
      </c>
      <c r="E286" s="6">
        <f t="shared" si="106"/>
        <v>11772.599472009812</v>
      </c>
      <c r="F286" s="113"/>
      <c r="G286" s="5">
        <v>2038</v>
      </c>
      <c r="H286" s="19">
        <f t="shared" si="113"/>
        <v>146</v>
      </c>
      <c r="I286" s="19">
        <f t="shared" si="113"/>
        <v>482</v>
      </c>
      <c r="J286" s="19">
        <f t="shared" si="107"/>
        <v>27614</v>
      </c>
      <c r="K286" s="19">
        <f t="shared" si="108"/>
        <v>45964</v>
      </c>
      <c r="L286" s="19">
        <f t="shared" si="114"/>
        <v>73578</v>
      </c>
      <c r="M286" s="19">
        <f t="shared" si="125"/>
        <v>101251</v>
      </c>
      <c r="N286" s="19">
        <f t="shared" si="115"/>
        <v>168535</v>
      </c>
      <c r="O286" s="19">
        <f t="shared" si="116"/>
        <v>269786</v>
      </c>
      <c r="P286" s="113"/>
      <c r="Q286" s="113"/>
      <c r="R286" s="5">
        <v>2038</v>
      </c>
      <c r="S286" s="19">
        <f t="shared" si="117"/>
        <v>33</v>
      </c>
      <c r="T286" s="19">
        <f t="shared" si="118"/>
        <v>482</v>
      </c>
      <c r="U286" s="6">
        <f t="shared" si="109"/>
        <v>6242</v>
      </c>
      <c r="V286" s="19">
        <f t="shared" si="119"/>
        <v>45964</v>
      </c>
      <c r="W286" s="21">
        <f t="shared" si="120"/>
        <v>52206</v>
      </c>
      <c r="X286" s="6">
        <f t="shared" si="121"/>
        <v>22887</v>
      </c>
      <c r="Y286" s="19">
        <f t="shared" si="122"/>
        <v>168535</v>
      </c>
      <c r="Z286" s="19">
        <f t="shared" si="123"/>
        <v>191422</v>
      </c>
      <c r="AA286" s="113"/>
      <c r="AB286" s="5">
        <v>2038</v>
      </c>
      <c r="AC286" s="6">
        <f t="shared" si="124"/>
        <v>4387</v>
      </c>
      <c r="AD286" s="113"/>
      <c r="AE286" s="113"/>
      <c r="AF286" s="5">
        <v>2038</v>
      </c>
      <c r="AG286" s="6">
        <f t="shared" si="110"/>
        <v>113</v>
      </c>
      <c r="AH286" s="6">
        <f t="shared" si="111"/>
        <v>21372</v>
      </c>
      <c r="AI286" s="6">
        <f t="shared" si="112"/>
        <v>78364</v>
      </c>
      <c r="AJ286" s="151"/>
    </row>
    <row r="287" spans="2:36">
      <c r="B287" s="150"/>
      <c r="C287" s="5">
        <v>2039</v>
      </c>
      <c r="D287" s="6">
        <f t="shared" si="105"/>
        <v>1799.3460534973485</v>
      </c>
      <c r="E287" s="6">
        <f t="shared" si="106"/>
        <v>11309.909661098081</v>
      </c>
      <c r="F287" s="113"/>
      <c r="G287" s="5">
        <v>2039</v>
      </c>
      <c r="H287" s="19">
        <f t="shared" si="113"/>
        <v>136</v>
      </c>
      <c r="I287" s="19">
        <f t="shared" si="113"/>
        <v>463</v>
      </c>
      <c r="J287" s="19">
        <f t="shared" si="107"/>
        <v>25723</v>
      </c>
      <c r="K287" s="19">
        <f t="shared" si="108"/>
        <v>44152</v>
      </c>
      <c r="L287" s="19">
        <f t="shared" si="114"/>
        <v>69875</v>
      </c>
      <c r="M287" s="19">
        <f t="shared" si="125"/>
        <v>94318</v>
      </c>
      <c r="N287" s="19">
        <f t="shared" si="115"/>
        <v>161891</v>
      </c>
      <c r="O287" s="19">
        <f t="shared" si="116"/>
        <v>256209</v>
      </c>
      <c r="P287" s="113"/>
      <c r="Q287" s="113"/>
      <c r="R287" s="5">
        <v>2039</v>
      </c>
      <c r="S287" s="19">
        <f t="shared" si="117"/>
        <v>31</v>
      </c>
      <c r="T287" s="19">
        <f t="shared" si="118"/>
        <v>463</v>
      </c>
      <c r="U287" s="6">
        <f t="shared" si="109"/>
        <v>5863</v>
      </c>
      <c r="V287" s="19">
        <f t="shared" si="119"/>
        <v>44152</v>
      </c>
      <c r="W287" s="21">
        <f t="shared" si="120"/>
        <v>50015</v>
      </c>
      <c r="X287" s="6">
        <f t="shared" si="121"/>
        <v>21498</v>
      </c>
      <c r="Y287" s="19">
        <f t="shared" si="122"/>
        <v>161891</v>
      </c>
      <c r="Z287" s="19">
        <f t="shared" si="123"/>
        <v>183389</v>
      </c>
      <c r="AA287" s="113"/>
      <c r="AB287" s="5">
        <v>2039</v>
      </c>
      <c r="AC287" s="6">
        <f t="shared" si="124"/>
        <v>4356</v>
      </c>
      <c r="AD287" s="113"/>
      <c r="AE287" s="113"/>
      <c r="AF287" s="5">
        <v>2039</v>
      </c>
      <c r="AG287" s="6">
        <f t="shared" si="110"/>
        <v>105</v>
      </c>
      <c r="AH287" s="6">
        <f t="shared" si="111"/>
        <v>19860</v>
      </c>
      <c r="AI287" s="6">
        <f t="shared" si="112"/>
        <v>72820</v>
      </c>
      <c r="AJ287" s="151"/>
    </row>
    <row r="288" spans="2:36">
      <c r="B288" s="150"/>
      <c r="C288" s="5">
        <v>2040</v>
      </c>
      <c r="D288" s="6">
        <f t="shared" si="105"/>
        <v>1673.0365322386324</v>
      </c>
      <c r="E288" s="6">
        <f t="shared" si="106"/>
        <v>10865.404607225826</v>
      </c>
      <c r="F288" s="113"/>
      <c r="G288" s="5">
        <v>2040</v>
      </c>
      <c r="H288" s="19">
        <f t="shared" si="113"/>
        <v>126</v>
      </c>
      <c r="I288" s="19">
        <f t="shared" si="113"/>
        <v>445</v>
      </c>
      <c r="J288" s="19">
        <f t="shared" si="107"/>
        <v>23832</v>
      </c>
      <c r="K288" s="19">
        <f t="shared" si="108"/>
        <v>42435</v>
      </c>
      <c r="L288" s="19">
        <f t="shared" si="114"/>
        <v>66267</v>
      </c>
      <c r="M288" s="19">
        <f t="shared" si="125"/>
        <v>87384</v>
      </c>
      <c r="N288" s="19">
        <f t="shared" si="115"/>
        <v>155595</v>
      </c>
      <c r="O288" s="19">
        <f t="shared" si="116"/>
        <v>242979</v>
      </c>
      <c r="P288" s="113"/>
      <c r="Q288" s="113"/>
      <c r="R288" s="5">
        <v>2040</v>
      </c>
      <c r="S288" s="19">
        <f t="shared" si="117"/>
        <v>29</v>
      </c>
      <c r="T288" s="19">
        <f t="shared" si="118"/>
        <v>445</v>
      </c>
      <c r="U288" s="6">
        <f t="shared" si="109"/>
        <v>5485</v>
      </c>
      <c r="V288" s="19">
        <f t="shared" si="119"/>
        <v>42435</v>
      </c>
      <c r="W288" s="21">
        <f t="shared" si="120"/>
        <v>47920</v>
      </c>
      <c r="X288" s="6">
        <f t="shared" si="121"/>
        <v>20112</v>
      </c>
      <c r="Y288" s="19">
        <f t="shared" si="122"/>
        <v>155595</v>
      </c>
      <c r="Z288" s="19">
        <f t="shared" si="123"/>
        <v>175707</v>
      </c>
      <c r="AA288" s="113"/>
      <c r="AB288" s="5">
        <v>2040</v>
      </c>
      <c r="AC288" s="6">
        <f t="shared" si="124"/>
        <v>4327</v>
      </c>
      <c r="AD288" s="113"/>
      <c r="AE288" s="113"/>
      <c r="AF288" s="5">
        <v>2040</v>
      </c>
      <c r="AG288" s="6">
        <f t="shared" si="110"/>
        <v>97</v>
      </c>
      <c r="AH288" s="6">
        <f t="shared" si="111"/>
        <v>18347</v>
      </c>
      <c r="AI288" s="6">
        <f t="shared" si="112"/>
        <v>67272</v>
      </c>
      <c r="AJ288" s="151"/>
    </row>
    <row r="289" spans="2:36">
      <c r="B289" s="150"/>
      <c r="C289" s="113"/>
      <c r="D289" s="113"/>
      <c r="E289" s="113"/>
      <c r="F289" s="113"/>
      <c r="G289" s="113"/>
      <c r="H289" s="113"/>
      <c r="I289" s="113"/>
      <c r="J289" s="113"/>
      <c r="K289" s="113"/>
      <c r="L289" s="113"/>
      <c r="M289" s="113"/>
      <c r="N289" s="113"/>
      <c r="O289" s="113"/>
      <c r="P289" s="113"/>
      <c r="Q289" s="113"/>
      <c r="R289" s="113"/>
      <c r="S289" s="113"/>
      <c r="T289" s="167"/>
      <c r="U289" s="113"/>
      <c r="V289" s="113"/>
      <c r="W289" s="113"/>
      <c r="X289" s="113"/>
      <c r="Y289" s="113"/>
      <c r="Z289" s="113"/>
      <c r="AA289" s="113"/>
      <c r="AB289" s="157"/>
      <c r="AC289" s="128"/>
      <c r="AD289" s="146"/>
      <c r="AE289" s="146"/>
      <c r="AF289" s="146"/>
      <c r="AG289" s="113"/>
      <c r="AH289" s="113"/>
      <c r="AI289" s="113"/>
      <c r="AJ289" s="151"/>
    </row>
    <row r="290" spans="2:36">
      <c r="B290" s="150"/>
      <c r="C290" s="113"/>
      <c r="D290" s="113"/>
      <c r="E290" s="113"/>
      <c r="F290" s="113"/>
      <c r="G290" s="113"/>
      <c r="H290" s="113"/>
      <c r="I290" s="113"/>
      <c r="J290" s="113"/>
      <c r="K290" s="113"/>
      <c r="L290" s="113"/>
      <c r="M290" s="113"/>
      <c r="N290" s="113"/>
      <c r="O290" s="113"/>
      <c r="P290" s="113"/>
      <c r="Q290" s="113"/>
      <c r="R290" s="113"/>
      <c r="S290" s="113"/>
      <c r="T290" s="113"/>
      <c r="U290" s="113"/>
      <c r="V290" s="113"/>
      <c r="W290" s="113"/>
      <c r="X290" s="113"/>
      <c r="Y290" s="113"/>
      <c r="Z290" s="113"/>
      <c r="AA290" s="113"/>
      <c r="AB290" s="128"/>
      <c r="AC290" s="128"/>
      <c r="AD290" s="128"/>
      <c r="AE290" s="128"/>
      <c r="AF290" s="128"/>
      <c r="AG290" s="113"/>
      <c r="AH290" s="113"/>
      <c r="AI290" s="113"/>
      <c r="AJ290" s="151"/>
    </row>
    <row r="291" spans="2:36">
      <c r="B291" s="150"/>
      <c r="C291" s="113"/>
      <c r="D291" s="113"/>
      <c r="E291" s="113"/>
      <c r="F291" s="113"/>
      <c r="G291" s="113"/>
      <c r="H291" s="113"/>
      <c r="I291" s="113"/>
      <c r="J291" s="113"/>
      <c r="K291" s="113"/>
      <c r="L291" s="113"/>
      <c r="M291" s="113"/>
      <c r="N291" s="113"/>
      <c r="O291" s="113"/>
      <c r="P291" s="113"/>
      <c r="Q291" s="113"/>
      <c r="R291" s="113"/>
      <c r="S291" s="113"/>
      <c r="T291" s="113"/>
      <c r="U291" s="113"/>
      <c r="V291" s="113"/>
      <c r="W291" s="113"/>
      <c r="X291" s="113"/>
      <c r="Y291" s="113"/>
      <c r="Z291" s="113"/>
      <c r="AA291" s="113"/>
      <c r="AB291" s="113"/>
      <c r="AC291" s="113"/>
      <c r="AD291" s="113"/>
      <c r="AE291" s="113"/>
      <c r="AF291" s="113"/>
      <c r="AG291" s="113"/>
      <c r="AH291" s="113"/>
      <c r="AI291" s="113"/>
      <c r="AJ291" s="151"/>
    </row>
    <row r="292" spans="2:36">
      <c r="B292" s="150"/>
      <c r="C292" s="113"/>
      <c r="D292" s="113"/>
      <c r="E292" s="113"/>
      <c r="F292" s="113"/>
      <c r="G292" s="113"/>
      <c r="H292" s="113"/>
      <c r="I292" s="113"/>
      <c r="J292" s="113"/>
      <c r="K292" s="113"/>
      <c r="L292" s="113"/>
      <c r="M292" s="113"/>
      <c r="N292" s="113"/>
      <c r="O292" s="113"/>
      <c r="P292" s="113"/>
      <c r="Q292" s="113"/>
      <c r="R292" s="113"/>
      <c r="S292" s="113"/>
      <c r="T292" s="113"/>
      <c r="U292" s="113"/>
      <c r="V292" s="113"/>
      <c r="W292" s="113"/>
      <c r="X292" s="113"/>
      <c r="Y292" s="113"/>
      <c r="Z292" s="113"/>
      <c r="AA292" s="113"/>
      <c r="AB292" s="113"/>
      <c r="AC292" s="113"/>
      <c r="AD292" s="113"/>
      <c r="AE292" s="113"/>
      <c r="AF292" s="113"/>
      <c r="AG292" s="113"/>
      <c r="AH292" s="113"/>
      <c r="AI292" s="113"/>
      <c r="AJ292" s="151"/>
    </row>
    <row r="293" spans="2:36">
      <c r="B293" s="152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156"/>
    </row>
    <row r="294" spans="2:36">
      <c r="B294" s="113"/>
      <c r="C294" s="113"/>
      <c r="D294" s="113"/>
      <c r="E294" s="113"/>
      <c r="F294" s="113"/>
      <c r="G294" s="113"/>
      <c r="H294" s="113"/>
      <c r="I294" s="113"/>
      <c r="J294" s="113"/>
      <c r="K294" s="113"/>
      <c r="L294" s="113"/>
      <c r="M294" s="113"/>
      <c r="N294" s="113"/>
      <c r="O294" s="113"/>
      <c r="P294" s="113"/>
      <c r="Q294" s="113"/>
      <c r="R294" s="113"/>
      <c r="S294" s="113"/>
      <c r="T294" s="113"/>
      <c r="U294" s="113"/>
      <c r="V294" s="113"/>
      <c r="W294" s="113"/>
      <c r="X294" s="113"/>
      <c r="Y294" s="113"/>
      <c r="Z294" s="113"/>
      <c r="AA294" s="113"/>
      <c r="AB294" s="113"/>
      <c r="AC294" s="113"/>
      <c r="AD294" s="113"/>
      <c r="AE294" s="113"/>
      <c r="AF294" s="113"/>
      <c r="AG294" s="113"/>
    </row>
    <row r="295" spans="2:36">
      <c r="B295" s="113"/>
    </row>
    <row r="296" spans="2:36">
      <c r="B296" s="113"/>
    </row>
    <row r="297" spans="2:36">
      <c r="B297" s="113"/>
    </row>
    <row r="298" spans="2:36">
      <c r="B298" s="113"/>
    </row>
    <row r="299" spans="2:36">
      <c r="B299" s="113"/>
    </row>
    <row r="300" spans="2:36">
      <c r="B300" s="113"/>
    </row>
    <row r="301" spans="2:36">
      <c r="B301" s="113"/>
    </row>
    <row r="302" spans="2:36">
      <c r="B302" s="113"/>
    </row>
    <row r="303" spans="2:36">
      <c r="B303" s="113"/>
    </row>
    <row r="304" spans="2:36">
      <c r="B304" s="113"/>
    </row>
  </sheetData>
  <mergeCells count="62">
    <mergeCell ref="AI266:AI267"/>
    <mergeCell ref="AB266:AB267"/>
    <mergeCell ref="AC266:AC267"/>
    <mergeCell ref="AF266:AF267"/>
    <mergeCell ref="AG266:AG267"/>
    <mergeCell ref="AH266:AH267"/>
    <mergeCell ref="AH162:AH163"/>
    <mergeCell ref="AI162:AI163"/>
    <mergeCell ref="AB213:AB214"/>
    <mergeCell ref="AC213:AC214"/>
    <mergeCell ref="AF213:AF214"/>
    <mergeCell ref="AG213:AG214"/>
    <mergeCell ref="AH213:AH214"/>
    <mergeCell ref="AI213:AI214"/>
    <mergeCell ref="AB162:AB163"/>
    <mergeCell ref="AC162:AC163"/>
    <mergeCell ref="AF162:AF163"/>
    <mergeCell ref="AG162:AG163"/>
    <mergeCell ref="AH111:AH112"/>
    <mergeCell ref="AI111:AI112"/>
    <mergeCell ref="AG11:AI11"/>
    <mergeCell ref="AF11:AF12"/>
    <mergeCell ref="AG22:AI22"/>
    <mergeCell ref="AC111:AC112"/>
    <mergeCell ref="AB111:AB112"/>
    <mergeCell ref="AF111:AF112"/>
    <mergeCell ref="AG111:AG112"/>
    <mergeCell ref="C5:G5"/>
    <mergeCell ref="M5:Q5"/>
    <mergeCell ref="H5:L5"/>
    <mergeCell ref="S111:T111"/>
    <mergeCell ref="U111:W111"/>
    <mergeCell ref="X111:Z111"/>
    <mergeCell ref="H266:I266"/>
    <mergeCell ref="J266:L266"/>
    <mergeCell ref="M266:O266"/>
    <mergeCell ref="C94:C95"/>
    <mergeCell ref="D94:E94"/>
    <mergeCell ref="C196:C197"/>
    <mergeCell ref="D196:E196"/>
    <mergeCell ref="H213:I213"/>
    <mergeCell ref="J213:L213"/>
    <mergeCell ref="M213:O213"/>
    <mergeCell ref="C249:C250"/>
    <mergeCell ref="D249:E249"/>
    <mergeCell ref="C145:C146"/>
    <mergeCell ref="D145:E145"/>
    <mergeCell ref="H162:I162"/>
    <mergeCell ref="J162:L162"/>
    <mergeCell ref="S162:T162"/>
    <mergeCell ref="U162:W162"/>
    <mergeCell ref="X162:Z162"/>
    <mergeCell ref="M162:O162"/>
    <mergeCell ref="H111:I111"/>
    <mergeCell ref="J111:L111"/>
    <mergeCell ref="M111:O111"/>
    <mergeCell ref="S266:T266"/>
    <mergeCell ref="U266:W266"/>
    <mergeCell ref="X266:Z266"/>
    <mergeCell ref="U213:W213"/>
    <mergeCell ref="X213:Z213"/>
    <mergeCell ref="S213:T213"/>
  </mergeCells>
  <phoneticPr fontId="1"/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979F12F22C9E4F9273E32F354CEDB7" ma:contentTypeVersion="14" ma:contentTypeDescription="Create a new document." ma:contentTypeScope="" ma:versionID="20e30d4e9bb08fd08cde126d5a8214c5">
  <xsd:schema xmlns:xsd="http://www.w3.org/2001/XMLSchema" xmlns:xs="http://www.w3.org/2001/XMLSchema" xmlns:p="http://schemas.microsoft.com/office/2006/metadata/properties" xmlns:ns2="366ae72f-6d51-4737-8f6b-a9169c366b64" xmlns:ns3="a3cd7b71-671d-4139-9a97-5d1a7380fae4" targetNamespace="http://schemas.microsoft.com/office/2006/metadata/properties" ma:root="true" ma:fieldsID="1e4dae1d9d17e89866f720decb35dab9" ns2:_="" ns3:_="">
    <xsd:import namespace="366ae72f-6d51-4737-8f6b-a9169c366b64"/>
    <xsd:import namespace="a3cd7b71-671d-4139-9a97-5d1a7380fa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description="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marks xmlns="366ae72f-6d51-4737-8f6b-a9169c366b64" xsi:nil="true"/>
    <file_x0020_ xmlns="366ae72f-6d51-4737-8f6b-a9169c366b64" xsi:nil="true"/>
  </documentManagement>
</p:properties>
</file>

<file path=customXml/itemProps1.xml><?xml version="1.0" encoding="utf-8"?>
<ds:datastoreItem xmlns:ds="http://schemas.openxmlformats.org/officeDocument/2006/customXml" ds:itemID="{2A6EEE58-C22C-47B1-92E3-25E8B6E4D6A9}"/>
</file>

<file path=customXml/itemProps2.xml><?xml version="1.0" encoding="utf-8"?>
<ds:datastoreItem xmlns:ds="http://schemas.openxmlformats.org/officeDocument/2006/customXml" ds:itemID="{A0B55833-636A-4B07-A468-518E9BCCC0FE}"/>
</file>

<file path=customXml/itemProps3.xml><?xml version="1.0" encoding="utf-8"?>
<ds:datastoreItem xmlns:ds="http://schemas.openxmlformats.org/officeDocument/2006/customXml" ds:itemID="{176D6A37-DA6B-4C9C-9D32-4314800C0C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SummarySheet</vt:lpstr>
      <vt:lpstr>Calculation 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2021-02-16T00:43:32Z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</Properties>
</file>