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drawings/drawing5.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pathesene\Desktop\"/>
    </mc:Choice>
  </mc:AlternateContent>
  <bookViews>
    <workbookView xWindow="0" yWindow="0" windowWidth="19200" windowHeight="6465" tabRatio="992"/>
  </bookViews>
  <sheets>
    <sheet name="Cover Page" sheetId="12" r:id="rId1"/>
    <sheet name="Methodology References" sheetId="2" r:id="rId2"/>
    <sheet name="Data and Assumption" sheetId="1" r:id="rId3"/>
    <sheet name="Emission Reduction Summary" sheetId="4" r:id="rId4"/>
    <sheet name="Burkina Faso" sheetId="5" r:id="rId5"/>
    <sheet name="Mali" sheetId="6" r:id="rId6"/>
    <sheet name="Niger" sheetId="7" r:id="rId7"/>
    <sheet name="Gambia" sheetId="8" r:id="rId8"/>
    <sheet name="Mauritania" sheetId="9" r:id="rId9"/>
    <sheet name="Chad" sheetId="10" r:id="rId10"/>
    <sheet name="Senegal" sheetId="11" r:id="rId11"/>
    <sheet name="Monitoring Plan Methodology" sheetId="14" r:id="rId1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2" i="5" l="1"/>
  <c r="C52" i="5"/>
  <c r="B17" i="5"/>
  <c r="C18" i="5" s="1"/>
  <c r="B12" i="5"/>
  <c r="B13" i="5" s="1"/>
  <c r="B4" i="5"/>
  <c r="D52" i="11"/>
  <c r="C52" i="11"/>
  <c r="B12" i="11"/>
  <c r="B13" i="11" s="1"/>
  <c r="B4" i="11"/>
  <c r="D52" i="10"/>
  <c r="C52" i="10"/>
  <c r="B17" i="10"/>
  <c r="D18" i="10" s="1"/>
  <c r="D19" i="10" s="1"/>
  <c r="D20" i="10" s="1"/>
  <c r="B28" i="10" s="1"/>
  <c r="E28" i="10" s="1"/>
  <c r="B12" i="10"/>
  <c r="B13" i="10" s="1"/>
  <c r="B4" i="10"/>
  <c r="D52" i="9"/>
  <c r="C52" i="9"/>
  <c r="B17" i="9"/>
  <c r="D18" i="9" s="1"/>
  <c r="D19" i="9" s="1"/>
  <c r="D20" i="9" s="1"/>
  <c r="B28" i="9" s="1"/>
  <c r="E28" i="9" s="1"/>
  <c r="B12" i="9"/>
  <c r="B13" i="9" s="1"/>
  <c r="B4" i="9"/>
  <c r="D52" i="8"/>
  <c r="C52" i="8"/>
  <c r="B12" i="8"/>
  <c r="B17" i="8" s="1"/>
  <c r="B4" i="8"/>
  <c r="D52" i="7"/>
  <c r="C52" i="7"/>
  <c r="B12" i="7"/>
  <c r="B17" i="7" s="1"/>
  <c r="B4" i="7"/>
  <c r="D52" i="6"/>
  <c r="C52" i="6"/>
  <c r="B12" i="6"/>
  <c r="B4" i="6"/>
  <c r="B8" i="1"/>
  <c r="Y18" i="5" l="1"/>
  <c r="Y19" i="5" s="1"/>
  <c r="Y20" i="5" s="1"/>
  <c r="B49" i="5" s="1"/>
  <c r="E49" i="5" s="1"/>
  <c r="Q18" i="5"/>
  <c r="Q19" i="5" s="1"/>
  <c r="Q20" i="5" s="1"/>
  <c r="B41" i="5" s="1"/>
  <c r="E41" i="5" s="1"/>
  <c r="I18" i="5"/>
  <c r="I19" i="5" s="1"/>
  <c r="I20" i="5" s="1"/>
  <c r="B33" i="5" s="1"/>
  <c r="E33" i="5" s="1"/>
  <c r="X18" i="5"/>
  <c r="X19" i="5" s="1"/>
  <c r="X20" i="5" s="1"/>
  <c r="B48" i="5" s="1"/>
  <c r="E48" i="5" s="1"/>
  <c r="P18" i="5"/>
  <c r="P19" i="5" s="1"/>
  <c r="P20" i="5" s="1"/>
  <c r="B40" i="5" s="1"/>
  <c r="E40" i="5" s="1"/>
  <c r="H18" i="5"/>
  <c r="H19" i="5" s="1"/>
  <c r="H20" i="5" s="1"/>
  <c r="B32" i="5" s="1"/>
  <c r="E32" i="5" s="1"/>
  <c r="W18" i="5"/>
  <c r="W19" i="5" s="1"/>
  <c r="W20" i="5" s="1"/>
  <c r="B47" i="5" s="1"/>
  <c r="E47" i="5" s="1"/>
  <c r="O18" i="5"/>
  <c r="O19" i="5" s="1"/>
  <c r="O20" i="5" s="1"/>
  <c r="B39" i="5" s="1"/>
  <c r="E39" i="5" s="1"/>
  <c r="G18" i="5"/>
  <c r="G19" i="5" s="1"/>
  <c r="G20" i="5" s="1"/>
  <c r="B31" i="5" s="1"/>
  <c r="E31" i="5" s="1"/>
  <c r="M18" i="5"/>
  <c r="M19" i="5" s="1"/>
  <c r="M20" i="5" s="1"/>
  <c r="B37" i="5" s="1"/>
  <c r="E37" i="5" s="1"/>
  <c r="K18" i="5"/>
  <c r="K19" i="5" s="1"/>
  <c r="K20" i="5" s="1"/>
  <c r="B35" i="5" s="1"/>
  <c r="E35" i="5" s="1"/>
  <c r="Z18" i="5"/>
  <c r="Z19" i="5" s="1"/>
  <c r="Z20" i="5" s="1"/>
  <c r="B50" i="5" s="1"/>
  <c r="E50" i="5" s="1"/>
  <c r="V18" i="5"/>
  <c r="V19" i="5" s="1"/>
  <c r="V20" i="5" s="1"/>
  <c r="B46" i="5" s="1"/>
  <c r="E46" i="5" s="1"/>
  <c r="N18" i="5"/>
  <c r="N19" i="5" s="1"/>
  <c r="N20" i="5" s="1"/>
  <c r="B38" i="5" s="1"/>
  <c r="E38" i="5" s="1"/>
  <c r="F18" i="5"/>
  <c r="F19" i="5" s="1"/>
  <c r="F20" i="5" s="1"/>
  <c r="B30" i="5" s="1"/>
  <c r="E30" i="5" s="1"/>
  <c r="U18" i="5"/>
  <c r="U19" i="5" s="1"/>
  <c r="U20" i="5" s="1"/>
  <c r="B45" i="5" s="1"/>
  <c r="E45" i="5" s="1"/>
  <c r="E18" i="5"/>
  <c r="E19" i="5" s="1"/>
  <c r="E20" i="5" s="1"/>
  <c r="B29" i="5" s="1"/>
  <c r="E29" i="5" s="1"/>
  <c r="R18" i="5"/>
  <c r="R19" i="5" s="1"/>
  <c r="R20" i="5" s="1"/>
  <c r="B42" i="5" s="1"/>
  <c r="E42" i="5" s="1"/>
  <c r="C19" i="5"/>
  <c r="C20" i="5" s="1"/>
  <c r="B27" i="5" s="1"/>
  <c r="T18" i="5"/>
  <c r="T19" i="5" s="1"/>
  <c r="T20" i="5" s="1"/>
  <c r="B44" i="5" s="1"/>
  <c r="E44" i="5" s="1"/>
  <c r="L18" i="5"/>
  <c r="L19" i="5" s="1"/>
  <c r="L20" i="5" s="1"/>
  <c r="B36" i="5" s="1"/>
  <c r="E36" i="5" s="1"/>
  <c r="AA18" i="5"/>
  <c r="AA19" i="5" s="1"/>
  <c r="AA20" i="5" s="1"/>
  <c r="B51" i="5" s="1"/>
  <c r="E51" i="5" s="1"/>
  <c r="S18" i="5"/>
  <c r="S19" i="5" s="1"/>
  <c r="S20" i="5" s="1"/>
  <c r="B43" i="5" s="1"/>
  <c r="E43" i="5" s="1"/>
  <c r="J18" i="5"/>
  <c r="J19" i="5" s="1"/>
  <c r="J20" i="5" s="1"/>
  <c r="B34" i="5" s="1"/>
  <c r="E34" i="5" s="1"/>
  <c r="D18" i="5"/>
  <c r="D19" i="5" s="1"/>
  <c r="D20" i="5" s="1"/>
  <c r="B28" i="5" s="1"/>
  <c r="E28" i="5" s="1"/>
  <c r="B17" i="11"/>
  <c r="C18" i="11" s="1"/>
  <c r="X18" i="11" s="1"/>
  <c r="X19" i="11" s="1"/>
  <c r="X20" i="11" s="1"/>
  <c r="B48" i="11" s="1"/>
  <c r="E48" i="11" s="1"/>
  <c r="C18" i="10"/>
  <c r="C18" i="9"/>
  <c r="C18" i="8"/>
  <c r="D18" i="8"/>
  <c r="D19" i="8" s="1"/>
  <c r="D20" i="8" s="1"/>
  <c r="B28" i="8" s="1"/>
  <c r="E28" i="8" s="1"/>
  <c r="B13" i="8"/>
  <c r="C18" i="7"/>
  <c r="D18" i="7"/>
  <c r="D19" i="7" s="1"/>
  <c r="D20" i="7" s="1"/>
  <c r="B28" i="7" s="1"/>
  <c r="E28" i="7" s="1"/>
  <c r="B13" i="7"/>
  <c r="B17" i="6"/>
  <c r="D18" i="6" s="1"/>
  <c r="D19" i="6" s="1"/>
  <c r="D20" i="6" s="1"/>
  <c r="B28" i="6" s="1"/>
  <c r="E28" i="6" s="1"/>
  <c r="B13" i="6"/>
  <c r="B16" i="1"/>
  <c r="B21" i="1" s="1"/>
  <c r="D22" i="1" s="1"/>
  <c r="E33" i="4"/>
  <c r="D33" i="4"/>
  <c r="E18" i="11" l="1"/>
  <c r="E19" i="11" s="1"/>
  <c r="E20" i="11" s="1"/>
  <c r="B29" i="11" s="1"/>
  <c r="E29" i="11" s="1"/>
  <c r="N18" i="11"/>
  <c r="N19" i="11" s="1"/>
  <c r="N20" i="11" s="1"/>
  <c r="B38" i="11" s="1"/>
  <c r="E38" i="11" s="1"/>
  <c r="R18" i="11"/>
  <c r="R19" i="11" s="1"/>
  <c r="R20" i="11" s="1"/>
  <c r="B42" i="11" s="1"/>
  <c r="E42" i="11" s="1"/>
  <c r="G18" i="11"/>
  <c r="G19" i="11" s="1"/>
  <c r="G20" i="11" s="1"/>
  <c r="B31" i="11" s="1"/>
  <c r="E31" i="11" s="1"/>
  <c r="S18" i="11"/>
  <c r="S19" i="11" s="1"/>
  <c r="S20" i="11" s="1"/>
  <c r="B43" i="11" s="1"/>
  <c r="E43" i="11" s="1"/>
  <c r="Y18" i="11"/>
  <c r="Y19" i="11" s="1"/>
  <c r="Y20" i="11" s="1"/>
  <c r="B49" i="11" s="1"/>
  <c r="E49" i="11" s="1"/>
  <c r="AA18" i="11"/>
  <c r="AA19" i="11" s="1"/>
  <c r="AA20" i="11" s="1"/>
  <c r="B51" i="11" s="1"/>
  <c r="E51" i="11" s="1"/>
  <c r="W18" i="11"/>
  <c r="W19" i="11" s="1"/>
  <c r="W20" i="11" s="1"/>
  <c r="B47" i="11" s="1"/>
  <c r="E47" i="11" s="1"/>
  <c r="U18" i="11"/>
  <c r="U19" i="11" s="1"/>
  <c r="U20" i="11" s="1"/>
  <c r="B45" i="11" s="1"/>
  <c r="E45" i="11" s="1"/>
  <c r="L18" i="11"/>
  <c r="L19" i="11" s="1"/>
  <c r="L20" i="11" s="1"/>
  <c r="B36" i="11" s="1"/>
  <c r="E36" i="11" s="1"/>
  <c r="C19" i="11"/>
  <c r="C20" i="11" s="1"/>
  <c r="B27" i="11" s="1"/>
  <c r="C18" i="6"/>
  <c r="C22" i="1"/>
  <c r="C23" i="1" s="1"/>
  <c r="C24" i="1" s="1"/>
  <c r="C8" i="4" s="1"/>
  <c r="E27" i="5"/>
  <c r="B52" i="5"/>
  <c r="E52" i="5" s="1"/>
  <c r="B59" i="5" s="1"/>
  <c r="F18" i="11"/>
  <c r="F19" i="11" s="1"/>
  <c r="F20" i="11" s="1"/>
  <c r="B30" i="11" s="1"/>
  <c r="E30" i="11" s="1"/>
  <c r="O18" i="11"/>
  <c r="O19" i="11" s="1"/>
  <c r="O20" i="11" s="1"/>
  <c r="B39" i="11" s="1"/>
  <c r="E39" i="11" s="1"/>
  <c r="T18" i="11"/>
  <c r="T19" i="11" s="1"/>
  <c r="T20" i="11" s="1"/>
  <c r="B44" i="11" s="1"/>
  <c r="E44" i="11" s="1"/>
  <c r="V18" i="11"/>
  <c r="V19" i="11" s="1"/>
  <c r="V20" i="11" s="1"/>
  <c r="B46" i="11" s="1"/>
  <c r="E46" i="11" s="1"/>
  <c r="M18" i="11"/>
  <c r="M19" i="11" s="1"/>
  <c r="M20" i="11" s="1"/>
  <c r="B37" i="11" s="1"/>
  <c r="E37" i="11" s="1"/>
  <c r="Q18" i="11"/>
  <c r="Q19" i="11" s="1"/>
  <c r="Q20" i="11" s="1"/>
  <c r="B41" i="11" s="1"/>
  <c r="E41" i="11" s="1"/>
  <c r="H18" i="11"/>
  <c r="H19" i="11" s="1"/>
  <c r="H20" i="11" s="1"/>
  <c r="B32" i="11" s="1"/>
  <c r="E32" i="11" s="1"/>
  <c r="I18" i="11"/>
  <c r="I19" i="11" s="1"/>
  <c r="I20" i="11" s="1"/>
  <c r="B33" i="11" s="1"/>
  <c r="E33" i="11" s="1"/>
  <c r="J18" i="11"/>
  <c r="J19" i="11" s="1"/>
  <c r="J20" i="11" s="1"/>
  <c r="B34" i="11" s="1"/>
  <c r="E34" i="11" s="1"/>
  <c r="P18" i="11"/>
  <c r="P19" i="11" s="1"/>
  <c r="P20" i="11" s="1"/>
  <c r="B40" i="11" s="1"/>
  <c r="E40" i="11" s="1"/>
  <c r="D18" i="11"/>
  <c r="D19" i="11" s="1"/>
  <c r="D20" i="11" s="1"/>
  <c r="B28" i="11" s="1"/>
  <c r="E28" i="11" s="1"/>
  <c r="Z18" i="11"/>
  <c r="Z19" i="11" s="1"/>
  <c r="Z20" i="11" s="1"/>
  <c r="B50" i="11" s="1"/>
  <c r="E50" i="11" s="1"/>
  <c r="K18" i="11"/>
  <c r="K19" i="11" s="1"/>
  <c r="K20" i="11" s="1"/>
  <c r="B35" i="11" s="1"/>
  <c r="E35" i="11" s="1"/>
  <c r="E27" i="11"/>
  <c r="Y18" i="10"/>
  <c r="Y19" i="10" s="1"/>
  <c r="Y20" i="10" s="1"/>
  <c r="B49" i="10" s="1"/>
  <c r="E49" i="10" s="1"/>
  <c r="Q18" i="10"/>
  <c r="Q19" i="10" s="1"/>
  <c r="Q20" i="10" s="1"/>
  <c r="B41" i="10" s="1"/>
  <c r="E41" i="10" s="1"/>
  <c r="I18" i="10"/>
  <c r="I19" i="10" s="1"/>
  <c r="I20" i="10" s="1"/>
  <c r="B33" i="10" s="1"/>
  <c r="E33" i="10" s="1"/>
  <c r="W18" i="10"/>
  <c r="W19" i="10" s="1"/>
  <c r="W20" i="10" s="1"/>
  <c r="B47" i="10" s="1"/>
  <c r="E47" i="10" s="1"/>
  <c r="G18" i="10"/>
  <c r="G19" i="10" s="1"/>
  <c r="G20" i="10" s="1"/>
  <c r="B31" i="10" s="1"/>
  <c r="E31" i="10" s="1"/>
  <c r="N18" i="10"/>
  <c r="N19" i="10" s="1"/>
  <c r="N20" i="10" s="1"/>
  <c r="B38" i="10" s="1"/>
  <c r="E38" i="10" s="1"/>
  <c r="K18" i="10"/>
  <c r="K19" i="10" s="1"/>
  <c r="K20" i="10" s="1"/>
  <c r="B35" i="10" s="1"/>
  <c r="E35" i="10" s="1"/>
  <c r="J18" i="10"/>
  <c r="J19" i="10" s="1"/>
  <c r="J20" i="10" s="1"/>
  <c r="B34" i="10" s="1"/>
  <c r="E34" i="10" s="1"/>
  <c r="X18" i="10"/>
  <c r="X19" i="10" s="1"/>
  <c r="X20" i="10" s="1"/>
  <c r="B48" i="10" s="1"/>
  <c r="E48" i="10" s="1"/>
  <c r="P18" i="10"/>
  <c r="P19" i="10" s="1"/>
  <c r="P20" i="10" s="1"/>
  <c r="B40" i="10" s="1"/>
  <c r="E40" i="10" s="1"/>
  <c r="H18" i="10"/>
  <c r="H19" i="10" s="1"/>
  <c r="H20" i="10" s="1"/>
  <c r="B32" i="10" s="1"/>
  <c r="E32" i="10" s="1"/>
  <c r="O18" i="10"/>
  <c r="O19" i="10" s="1"/>
  <c r="O20" i="10" s="1"/>
  <c r="B39" i="10" s="1"/>
  <c r="E39" i="10" s="1"/>
  <c r="V18" i="10"/>
  <c r="V19" i="10" s="1"/>
  <c r="V20" i="10" s="1"/>
  <c r="B46" i="10" s="1"/>
  <c r="E46" i="10" s="1"/>
  <c r="F18" i="10"/>
  <c r="F19" i="10" s="1"/>
  <c r="F20" i="10" s="1"/>
  <c r="B30" i="10" s="1"/>
  <c r="E30" i="10" s="1"/>
  <c r="Z18" i="10"/>
  <c r="Z19" i="10" s="1"/>
  <c r="Z20" i="10" s="1"/>
  <c r="B50" i="10" s="1"/>
  <c r="E50" i="10" s="1"/>
  <c r="U18" i="10"/>
  <c r="U19" i="10" s="1"/>
  <c r="U20" i="10" s="1"/>
  <c r="B45" i="10" s="1"/>
  <c r="E45" i="10" s="1"/>
  <c r="M18" i="10"/>
  <c r="M19" i="10" s="1"/>
  <c r="M20" i="10" s="1"/>
  <c r="B37" i="10" s="1"/>
  <c r="E37" i="10" s="1"/>
  <c r="E18" i="10"/>
  <c r="E19" i="10" s="1"/>
  <c r="E20" i="10" s="1"/>
  <c r="B29" i="10" s="1"/>
  <c r="E29" i="10" s="1"/>
  <c r="T18" i="10"/>
  <c r="T19" i="10" s="1"/>
  <c r="T20" i="10" s="1"/>
  <c r="B44" i="10" s="1"/>
  <c r="E44" i="10" s="1"/>
  <c r="L18" i="10"/>
  <c r="L19" i="10" s="1"/>
  <c r="L20" i="10" s="1"/>
  <c r="B36" i="10" s="1"/>
  <c r="E36" i="10" s="1"/>
  <c r="AA18" i="10"/>
  <c r="AA19" i="10" s="1"/>
  <c r="AA20" i="10" s="1"/>
  <c r="B51" i="10" s="1"/>
  <c r="E51" i="10" s="1"/>
  <c r="C19" i="10"/>
  <c r="C20" i="10" s="1"/>
  <c r="B27" i="10" s="1"/>
  <c r="S18" i="10"/>
  <c r="S19" i="10" s="1"/>
  <c r="S20" i="10" s="1"/>
  <c r="B43" i="10" s="1"/>
  <c r="E43" i="10" s="1"/>
  <c r="R18" i="10"/>
  <c r="R19" i="10" s="1"/>
  <c r="R20" i="10" s="1"/>
  <c r="B42" i="10" s="1"/>
  <c r="E42" i="10" s="1"/>
  <c r="Y18" i="9"/>
  <c r="Y19" i="9" s="1"/>
  <c r="Y20" i="9" s="1"/>
  <c r="B49" i="9" s="1"/>
  <c r="E49" i="9" s="1"/>
  <c r="Q18" i="9"/>
  <c r="Q19" i="9" s="1"/>
  <c r="Q20" i="9" s="1"/>
  <c r="B41" i="9" s="1"/>
  <c r="E41" i="9" s="1"/>
  <c r="I18" i="9"/>
  <c r="I19" i="9" s="1"/>
  <c r="I20" i="9" s="1"/>
  <c r="B33" i="9" s="1"/>
  <c r="E33" i="9" s="1"/>
  <c r="E18" i="9"/>
  <c r="E19" i="9" s="1"/>
  <c r="E20" i="9" s="1"/>
  <c r="B29" i="9" s="1"/>
  <c r="E29" i="9" s="1"/>
  <c r="AA18" i="9"/>
  <c r="AA19" i="9" s="1"/>
  <c r="AA20" i="9" s="1"/>
  <c r="B51" i="9" s="1"/>
  <c r="E51" i="9" s="1"/>
  <c r="X18" i="9"/>
  <c r="X19" i="9" s="1"/>
  <c r="X20" i="9" s="1"/>
  <c r="B48" i="9" s="1"/>
  <c r="E48" i="9" s="1"/>
  <c r="P18" i="9"/>
  <c r="P19" i="9" s="1"/>
  <c r="P20" i="9" s="1"/>
  <c r="B40" i="9" s="1"/>
  <c r="E40" i="9" s="1"/>
  <c r="H18" i="9"/>
  <c r="H19" i="9" s="1"/>
  <c r="H20" i="9" s="1"/>
  <c r="B32" i="9" s="1"/>
  <c r="E32" i="9" s="1"/>
  <c r="T18" i="9"/>
  <c r="T19" i="9" s="1"/>
  <c r="T20" i="9" s="1"/>
  <c r="B44" i="9" s="1"/>
  <c r="E44" i="9" s="1"/>
  <c r="S18" i="9"/>
  <c r="S19" i="9" s="1"/>
  <c r="S20" i="9" s="1"/>
  <c r="B43" i="9" s="1"/>
  <c r="E43" i="9" s="1"/>
  <c r="J18" i="9"/>
  <c r="J19" i="9" s="1"/>
  <c r="J20" i="9" s="1"/>
  <c r="B34" i="9" s="1"/>
  <c r="E34" i="9" s="1"/>
  <c r="W18" i="9"/>
  <c r="W19" i="9" s="1"/>
  <c r="W20" i="9" s="1"/>
  <c r="B47" i="9" s="1"/>
  <c r="E47" i="9" s="1"/>
  <c r="O18" i="9"/>
  <c r="O19" i="9" s="1"/>
  <c r="O20" i="9" s="1"/>
  <c r="B39" i="9" s="1"/>
  <c r="E39" i="9" s="1"/>
  <c r="G18" i="9"/>
  <c r="G19" i="9" s="1"/>
  <c r="G20" i="9" s="1"/>
  <c r="B31" i="9" s="1"/>
  <c r="E31" i="9" s="1"/>
  <c r="U18" i="9"/>
  <c r="U19" i="9" s="1"/>
  <c r="U20" i="9" s="1"/>
  <c r="B45" i="9" s="1"/>
  <c r="E45" i="9" s="1"/>
  <c r="C19" i="9"/>
  <c r="C20" i="9" s="1"/>
  <c r="B27" i="9" s="1"/>
  <c r="K18" i="9"/>
  <c r="K19" i="9" s="1"/>
  <c r="K20" i="9" s="1"/>
  <c r="B35" i="9" s="1"/>
  <c r="E35" i="9" s="1"/>
  <c r="R18" i="9"/>
  <c r="R19" i="9" s="1"/>
  <c r="R20" i="9" s="1"/>
  <c r="B42" i="9" s="1"/>
  <c r="E42" i="9" s="1"/>
  <c r="V18" i="9"/>
  <c r="V19" i="9" s="1"/>
  <c r="V20" i="9" s="1"/>
  <c r="B46" i="9" s="1"/>
  <c r="E46" i="9" s="1"/>
  <c r="N18" i="9"/>
  <c r="N19" i="9" s="1"/>
  <c r="N20" i="9" s="1"/>
  <c r="B38" i="9" s="1"/>
  <c r="E38" i="9" s="1"/>
  <c r="F18" i="9"/>
  <c r="F19" i="9" s="1"/>
  <c r="F20" i="9" s="1"/>
  <c r="B30" i="9" s="1"/>
  <c r="E30" i="9" s="1"/>
  <c r="M18" i="9"/>
  <c r="M19" i="9" s="1"/>
  <c r="M20" i="9" s="1"/>
  <c r="B37" i="9" s="1"/>
  <c r="E37" i="9" s="1"/>
  <c r="L18" i="9"/>
  <c r="L19" i="9" s="1"/>
  <c r="L20" i="9" s="1"/>
  <c r="B36" i="9" s="1"/>
  <c r="E36" i="9" s="1"/>
  <c r="Z18" i="9"/>
  <c r="Z19" i="9" s="1"/>
  <c r="Z20" i="9" s="1"/>
  <c r="B50" i="9" s="1"/>
  <c r="E50" i="9" s="1"/>
  <c r="Z18" i="8"/>
  <c r="Z19" i="8" s="1"/>
  <c r="Z20" i="8" s="1"/>
  <c r="B50" i="8" s="1"/>
  <c r="E50" i="8" s="1"/>
  <c r="R18" i="8"/>
  <c r="R19" i="8" s="1"/>
  <c r="R20" i="8" s="1"/>
  <c r="B42" i="8" s="1"/>
  <c r="E42" i="8" s="1"/>
  <c r="J18" i="8"/>
  <c r="J19" i="8" s="1"/>
  <c r="J20" i="8" s="1"/>
  <c r="B34" i="8" s="1"/>
  <c r="E34" i="8" s="1"/>
  <c r="M18" i="8"/>
  <c r="M19" i="8" s="1"/>
  <c r="M20" i="8" s="1"/>
  <c r="B37" i="8" s="1"/>
  <c r="E37" i="8" s="1"/>
  <c r="Y18" i="8"/>
  <c r="Y19" i="8" s="1"/>
  <c r="Y20" i="8" s="1"/>
  <c r="B49" i="8" s="1"/>
  <c r="E49" i="8" s="1"/>
  <c r="Q18" i="8"/>
  <c r="Q19" i="8" s="1"/>
  <c r="Q20" i="8" s="1"/>
  <c r="B41" i="8" s="1"/>
  <c r="E41" i="8" s="1"/>
  <c r="I18" i="8"/>
  <c r="I19" i="8" s="1"/>
  <c r="I20" i="8" s="1"/>
  <c r="B33" i="8" s="1"/>
  <c r="E33" i="8" s="1"/>
  <c r="K18" i="8"/>
  <c r="K19" i="8" s="1"/>
  <c r="K20" i="8" s="1"/>
  <c r="B35" i="8" s="1"/>
  <c r="E35" i="8" s="1"/>
  <c r="X18" i="8"/>
  <c r="X19" i="8" s="1"/>
  <c r="X20" i="8" s="1"/>
  <c r="B48" i="8" s="1"/>
  <c r="E48" i="8" s="1"/>
  <c r="P18" i="8"/>
  <c r="P19" i="8" s="1"/>
  <c r="P20" i="8" s="1"/>
  <c r="B40" i="8" s="1"/>
  <c r="E40" i="8" s="1"/>
  <c r="H18" i="8"/>
  <c r="H19" i="8" s="1"/>
  <c r="H20" i="8" s="1"/>
  <c r="B32" i="8" s="1"/>
  <c r="E32" i="8" s="1"/>
  <c r="U18" i="8"/>
  <c r="U19" i="8" s="1"/>
  <c r="U20" i="8" s="1"/>
  <c r="B45" i="8" s="1"/>
  <c r="E45" i="8" s="1"/>
  <c r="L18" i="8"/>
  <c r="L19" i="8" s="1"/>
  <c r="L20" i="8" s="1"/>
  <c r="B36" i="8" s="1"/>
  <c r="E36" i="8" s="1"/>
  <c r="W18" i="8"/>
  <c r="W19" i="8" s="1"/>
  <c r="W20" i="8" s="1"/>
  <c r="B47" i="8" s="1"/>
  <c r="E47" i="8" s="1"/>
  <c r="O18" i="8"/>
  <c r="O19" i="8" s="1"/>
  <c r="O20" i="8" s="1"/>
  <c r="B39" i="8" s="1"/>
  <c r="E39" i="8" s="1"/>
  <c r="G18" i="8"/>
  <c r="G19" i="8" s="1"/>
  <c r="G20" i="8" s="1"/>
  <c r="B31" i="8" s="1"/>
  <c r="E31" i="8" s="1"/>
  <c r="V18" i="8"/>
  <c r="V19" i="8" s="1"/>
  <c r="V20" i="8" s="1"/>
  <c r="B46" i="8" s="1"/>
  <c r="E46" i="8" s="1"/>
  <c r="N18" i="8"/>
  <c r="N19" i="8" s="1"/>
  <c r="N20" i="8" s="1"/>
  <c r="B38" i="8" s="1"/>
  <c r="E38" i="8" s="1"/>
  <c r="F18" i="8"/>
  <c r="F19" i="8" s="1"/>
  <c r="F20" i="8" s="1"/>
  <c r="B30" i="8" s="1"/>
  <c r="E30" i="8" s="1"/>
  <c r="T18" i="8"/>
  <c r="T19" i="8" s="1"/>
  <c r="T20" i="8" s="1"/>
  <c r="B44" i="8" s="1"/>
  <c r="E44" i="8" s="1"/>
  <c r="AA18" i="8"/>
  <c r="AA19" i="8" s="1"/>
  <c r="AA20" i="8" s="1"/>
  <c r="B51" i="8" s="1"/>
  <c r="E51" i="8" s="1"/>
  <c r="E18" i="8"/>
  <c r="E19" i="8" s="1"/>
  <c r="E20" i="8" s="1"/>
  <c r="B29" i="8" s="1"/>
  <c r="E29" i="8" s="1"/>
  <c r="C19" i="8"/>
  <c r="C20" i="8" s="1"/>
  <c r="B27" i="8" s="1"/>
  <c r="S18" i="8"/>
  <c r="S19" i="8" s="1"/>
  <c r="S20" i="8" s="1"/>
  <c r="B43" i="8" s="1"/>
  <c r="E43" i="8" s="1"/>
  <c r="Z18" i="7"/>
  <c r="Z19" i="7" s="1"/>
  <c r="Z20" i="7" s="1"/>
  <c r="B50" i="7" s="1"/>
  <c r="E50" i="7" s="1"/>
  <c r="R18" i="7"/>
  <c r="R19" i="7" s="1"/>
  <c r="R20" i="7" s="1"/>
  <c r="B42" i="7" s="1"/>
  <c r="E42" i="7" s="1"/>
  <c r="J18" i="7"/>
  <c r="J19" i="7" s="1"/>
  <c r="J20" i="7" s="1"/>
  <c r="B34" i="7" s="1"/>
  <c r="E34" i="7" s="1"/>
  <c r="Y18" i="7"/>
  <c r="Y19" i="7" s="1"/>
  <c r="Y20" i="7" s="1"/>
  <c r="B49" i="7" s="1"/>
  <c r="E49" i="7" s="1"/>
  <c r="Q18" i="7"/>
  <c r="Q19" i="7" s="1"/>
  <c r="Q20" i="7" s="1"/>
  <c r="B41" i="7" s="1"/>
  <c r="E41" i="7" s="1"/>
  <c r="I18" i="7"/>
  <c r="I19" i="7" s="1"/>
  <c r="I20" i="7" s="1"/>
  <c r="B33" i="7" s="1"/>
  <c r="E33" i="7" s="1"/>
  <c r="F18" i="7"/>
  <c r="F19" i="7" s="1"/>
  <c r="F20" i="7" s="1"/>
  <c r="B30" i="7" s="1"/>
  <c r="E30" i="7" s="1"/>
  <c r="U18" i="7"/>
  <c r="U19" i="7" s="1"/>
  <c r="U20" i="7" s="1"/>
  <c r="B45" i="7" s="1"/>
  <c r="E45" i="7" s="1"/>
  <c r="S18" i="7"/>
  <c r="S19" i="7" s="1"/>
  <c r="S20" i="7" s="1"/>
  <c r="B43" i="7" s="1"/>
  <c r="E43" i="7" s="1"/>
  <c r="X18" i="7"/>
  <c r="X19" i="7" s="1"/>
  <c r="X20" i="7" s="1"/>
  <c r="B48" i="7" s="1"/>
  <c r="E48" i="7" s="1"/>
  <c r="P18" i="7"/>
  <c r="P19" i="7" s="1"/>
  <c r="P20" i="7" s="1"/>
  <c r="B40" i="7" s="1"/>
  <c r="E40" i="7" s="1"/>
  <c r="H18" i="7"/>
  <c r="H19" i="7" s="1"/>
  <c r="H20" i="7" s="1"/>
  <c r="B32" i="7" s="1"/>
  <c r="E32" i="7" s="1"/>
  <c r="N18" i="7"/>
  <c r="N19" i="7" s="1"/>
  <c r="N20" i="7" s="1"/>
  <c r="B38" i="7" s="1"/>
  <c r="E38" i="7" s="1"/>
  <c r="E18" i="7"/>
  <c r="E19" i="7" s="1"/>
  <c r="E20" i="7" s="1"/>
  <c r="B29" i="7" s="1"/>
  <c r="E29" i="7" s="1"/>
  <c r="AA18" i="7"/>
  <c r="AA19" i="7" s="1"/>
  <c r="AA20" i="7" s="1"/>
  <c r="B51" i="7" s="1"/>
  <c r="E51" i="7" s="1"/>
  <c r="W18" i="7"/>
  <c r="W19" i="7" s="1"/>
  <c r="W20" i="7" s="1"/>
  <c r="B47" i="7" s="1"/>
  <c r="E47" i="7" s="1"/>
  <c r="O18" i="7"/>
  <c r="O19" i="7" s="1"/>
  <c r="O20" i="7" s="1"/>
  <c r="B39" i="7" s="1"/>
  <c r="E39" i="7" s="1"/>
  <c r="G18" i="7"/>
  <c r="G19" i="7" s="1"/>
  <c r="G20" i="7" s="1"/>
  <c r="B31" i="7" s="1"/>
  <c r="E31" i="7" s="1"/>
  <c r="V18" i="7"/>
  <c r="V19" i="7" s="1"/>
  <c r="V20" i="7" s="1"/>
  <c r="B46" i="7" s="1"/>
  <c r="E46" i="7" s="1"/>
  <c r="M18" i="7"/>
  <c r="M19" i="7" s="1"/>
  <c r="M20" i="7" s="1"/>
  <c r="B37" i="7" s="1"/>
  <c r="E37" i="7" s="1"/>
  <c r="C19" i="7"/>
  <c r="C20" i="7" s="1"/>
  <c r="B27" i="7" s="1"/>
  <c r="T18" i="7"/>
  <c r="T19" i="7" s="1"/>
  <c r="T20" i="7" s="1"/>
  <c r="B44" i="7" s="1"/>
  <c r="E44" i="7" s="1"/>
  <c r="L18" i="7"/>
  <c r="L19" i="7" s="1"/>
  <c r="L20" i="7" s="1"/>
  <c r="B36" i="7" s="1"/>
  <c r="E36" i="7" s="1"/>
  <c r="K18" i="7"/>
  <c r="K19" i="7" s="1"/>
  <c r="K20" i="7" s="1"/>
  <c r="B35" i="7" s="1"/>
  <c r="E35" i="7" s="1"/>
  <c r="AA18" i="6"/>
  <c r="AA19" i="6" s="1"/>
  <c r="AA20" i="6" s="1"/>
  <c r="B51" i="6" s="1"/>
  <c r="E51" i="6" s="1"/>
  <c r="S18" i="6"/>
  <c r="S19" i="6" s="1"/>
  <c r="S20" i="6" s="1"/>
  <c r="B43" i="6" s="1"/>
  <c r="E43" i="6" s="1"/>
  <c r="K18" i="6"/>
  <c r="K19" i="6" s="1"/>
  <c r="K20" i="6" s="1"/>
  <c r="B35" i="6" s="1"/>
  <c r="E35" i="6" s="1"/>
  <c r="Z18" i="6"/>
  <c r="Z19" i="6" s="1"/>
  <c r="Z20" i="6" s="1"/>
  <c r="B50" i="6" s="1"/>
  <c r="E50" i="6" s="1"/>
  <c r="R18" i="6"/>
  <c r="R19" i="6" s="1"/>
  <c r="R20" i="6" s="1"/>
  <c r="B42" i="6" s="1"/>
  <c r="E42" i="6" s="1"/>
  <c r="J18" i="6"/>
  <c r="J19" i="6" s="1"/>
  <c r="J20" i="6" s="1"/>
  <c r="B34" i="6" s="1"/>
  <c r="E34" i="6" s="1"/>
  <c r="Y18" i="6"/>
  <c r="Y19" i="6" s="1"/>
  <c r="Y20" i="6" s="1"/>
  <c r="B49" i="6" s="1"/>
  <c r="E49" i="6" s="1"/>
  <c r="Q18" i="6"/>
  <c r="Q19" i="6" s="1"/>
  <c r="Q20" i="6" s="1"/>
  <c r="B41" i="6" s="1"/>
  <c r="E41" i="6" s="1"/>
  <c r="I18" i="6"/>
  <c r="I19" i="6" s="1"/>
  <c r="I20" i="6" s="1"/>
  <c r="B33" i="6" s="1"/>
  <c r="E33" i="6" s="1"/>
  <c r="X18" i="6"/>
  <c r="X19" i="6" s="1"/>
  <c r="X20" i="6" s="1"/>
  <c r="B48" i="6" s="1"/>
  <c r="E48" i="6" s="1"/>
  <c r="P18" i="6"/>
  <c r="P19" i="6" s="1"/>
  <c r="P20" i="6" s="1"/>
  <c r="B40" i="6" s="1"/>
  <c r="E40" i="6" s="1"/>
  <c r="H18" i="6"/>
  <c r="H19" i="6" s="1"/>
  <c r="H20" i="6" s="1"/>
  <c r="B32" i="6" s="1"/>
  <c r="E32" i="6" s="1"/>
  <c r="T18" i="6"/>
  <c r="T19" i="6" s="1"/>
  <c r="T20" i="6" s="1"/>
  <c r="B44" i="6" s="1"/>
  <c r="E44" i="6" s="1"/>
  <c r="W18" i="6"/>
  <c r="W19" i="6" s="1"/>
  <c r="W20" i="6" s="1"/>
  <c r="B47" i="6" s="1"/>
  <c r="E47" i="6" s="1"/>
  <c r="O18" i="6"/>
  <c r="O19" i="6" s="1"/>
  <c r="O20" i="6" s="1"/>
  <c r="B39" i="6" s="1"/>
  <c r="E39" i="6" s="1"/>
  <c r="G18" i="6"/>
  <c r="G19" i="6" s="1"/>
  <c r="G20" i="6" s="1"/>
  <c r="B31" i="6" s="1"/>
  <c r="E31" i="6" s="1"/>
  <c r="V18" i="6"/>
  <c r="V19" i="6" s="1"/>
  <c r="V20" i="6" s="1"/>
  <c r="B46" i="6" s="1"/>
  <c r="E46" i="6" s="1"/>
  <c r="N18" i="6"/>
  <c r="N19" i="6" s="1"/>
  <c r="N20" i="6" s="1"/>
  <c r="B38" i="6" s="1"/>
  <c r="E38" i="6" s="1"/>
  <c r="F18" i="6"/>
  <c r="F19" i="6" s="1"/>
  <c r="F20" i="6" s="1"/>
  <c r="B30" i="6" s="1"/>
  <c r="E30" i="6" s="1"/>
  <c r="U18" i="6"/>
  <c r="U19" i="6" s="1"/>
  <c r="U20" i="6" s="1"/>
  <c r="B45" i="6" s="1"/>
  <c r="E45" i="6" s="1"/>
  <c r="M18" i="6"/>
  <c r="M19" i="6" s="1"/>
  <c r="M20" i="6" s="1"/>
  <c r="B37" i="6" s="1"/>
  <c r="E37" i="6" s="1"/>
  <c r="E18" i="6"/>
  <c r="E19" i="6" s="1"/>
  <c r="E20" i="6" s="1"/>
  <c r="B29" i="6" s="1"/>
  <c r="E29" i="6" s="1"/>
  <c r="C19" i="6"/>
  <c r="C20" i="6" s="1"/>
  <c r="B27" i="6" s="1"/>
  <c r="L18" i="6"/>
  <c r="L19" i="6" s="1"/>
  <c r="L20" i="6" s="1"/>
  <c r="B36" i="6" s="1"/>
  <c r="E36" i="6" s="1"/>
  <c r="B17" i="1"/>
  <c r="B58" i="5" l="1"/>
  <c r="B57" i="5"/>
  <c r="F46" i="5"/>
  <c r="B56" i="5"/>
  <c r="F36" i="5"/>
  <c r="F32" i="5"/>
  <c r="B52" i="11"/>
  <c r="E52" i="11" s="1"/>
  <c r="B59" i="11" s="1"/>
  <c r="B57" i="11"/>
  <c r="F46" i="11"/>
  <c r="B56" i="11"/>
  <c r="F32" i="11"/>
  <c r="F36" i="11"/>
  <c r="B58" i="11"/>
  <c r="E27" i="10"/>
  <c r="B52" i="10"/>
  <c r="E52" i="10" s="1"/>
  <c r="B59" i="10" s="1"/>
  <c r="E27" i="9"/>
  <c r="B52" i="9"/>
  <c r="E52" i="9" s="1"/>
  <c r="B59" i="9" s="1"/>
  <c r="E27" i="8"/>
  <c r="B52" i="8"/>
  <c r="E52" i="8" s="1"/>
  <c r="B59" i="8" s="1"/>
  <c r="E27" i="7"/>
  <c r="B52" i="7"/>
  <c r="E52" i="7" s="1"/>
  <c r="B59" i="7" s="1"/>
  <c r="E27" i="6"/>
  <c r="B52" i="6"/>
  <c r="E52" i="6" s="1"/>
  <c r="B59" i="6" s="1"/>
  <c r="D23" i="1"/>
  <c r="D24" i="1" s="1"/>
  <c r="F8" i="4"/>
  <c r="B58" i="10" l="1"/>
  <c r="B57" i="10"/>
  <c r="F46" i="10"/>
  <c r="B56" i="10"/>
  <c r="F32" i="10"/>
  <c r="F36" i="10"/>
  <c r="B58" i="9"/>
  <c r="B57" i="9"/>
  <c r="F46" i="9"/>
  <c r="F36" i="9"/>
  <c r="B56" i="9"/>
  <c r="F32" i="9"/>
  <c r="F32" i="8"/>
  <c r="B58" i="8"/>
  <c r="F36" i="8"/>
  <c r="B57" i="8"/>
  <c r="F46" i="8"/>
  <c r="B56" i="8"/>
  <c r="F32" i="7"/>
  <c r="B58" i="7"/>
  <c r="B57" i="7"/>
  <c r="F46" i="7"/>
  <c r="B56" i="7"/>
  <c r="F36" i="7"/>
  <c r="F46" i="6"/>
  <c r="B58" i="6"/>
  <c r="F32" i="6"/>
  <c r="B57" i="6"/>
  <c r="F36" i="6"/>
  <c r="B56" i="6"/>
  <c r="F22" i="1"/>
  <c r="F23" i="1" s="1"/>
  <c r="F24" i="1" s="1"/>
  <c r="C11" i="4" s="1"/>
  <c r="F11" i="4" s="1"/>
  <c r="H22" i="1"/>
  <c r="H23" i="1" s="1"/>
  <c r="H24" i="1" s="1"/>
  <c r="C13" i="4" s="1"/>
  <c r="F13" i="4" s="1"/>
  <c r="J22" i="1"/>
  <c r="J23" i="1" s="1"/>
  <c r="J24" i="1" s="1"/>
  <c r="L22" i="1"/>
  <c r="L23" i="1" s="1"/>
  <c r="L24" i="1" s="1"/>
  <c r="C17" i="4" s="1"/>
  <c r="F17" i="4" s="1"/>
  <c r="N22" i="1"/>
  <c r="N23" i="1" s="1"/>
  <c r="N24" i="1" s="1"/>
  <c r="C19" i="4" s="1"/>
  <c r="F19" i="4" s="1"/>
  <c r="P22" i="1"/>
  <c r="P23" i="1" s="1"/>
  <c r="P24" i="1" s="1"/>
  <c r="C21" i="4" s="1"/>
  <c r="F21" i="4" s="1"/>
  <c r="R22" i="1"/>
  <c r="R23" i="1" s="1"/>
  <c r="R24" i="1" s="1"/>
  <c r="C23" i="4" s="1"/>
  <c r="F23" i="4" s="1"/>
  <c r="T22" i="1"/>
  <c r="T23" i="1" s="1"/>
  <c r="T24" i="1" s="1"/>
  <c r="C25" i="4" s="1"/>
  <c r="F25" i="4" s="1"/>
  <c r="V22" i="1"/>
  <c r="V23" i="1" s="1"/>
  <c r="V24" i="1" s="1"/>
  <c r="C27" i="4" s="1"/>
  <c r="F27" i="4" s="1"/>
  <c r="X22" i="1"/>
  <c r="X23" i="1" s="1"/>
  <c r="X24" i="1" s="1"/>
  <c r="C29" i="4" s="1"/>
  <c r="F29" i="4" s="1"/>
  <c r="Z22" i="1"/>
  <c r="Z23" i="1" s="1"/>
  <c r="Z24" i="1" s="1"/>
  <c r="C31" i="4" s="1"/>
  <c r="F31" i="4" s="1"/>
  <c r="E22" i="1"/>
  <c r="E23" i="1" s="1"/>
  <c r="E24" i="1" s="1"/>
  <c r="C10" i="4" s="1"/>
  <c r="F10" i="4" s="1"/>
  <c r="G22" i="1"/>
  <c r="G23" i="1" s="1"/>
  <c r="G24" i="1" s="1"/>
  <c r="C12" i="4" s="1"/>
  <c r="F12" i="4" s="1"/>
  <c r="I22" i="1"/>
  <c r="I23" i="1" s="1"/>
  <c r="I24" i="1" s="1"/>
  <c r="C14" i="4" s="1"/>
  <c r="F14" i="4" s="1"/>
  <c r="K22" i="1"/>
  <c r="K23" i="1" s="1"/>
  <c r="K24" i="1" s="1"/>
  <c r="C16" i="4" s="1"/>
  <c r="F16" i="4" s="1"/>
  <c r="M22" i="1"/>
  <c r="M23" i="1" s="1"/>
  <c r="M24" i="1" s="1"/>
  <c r="C18" i="4" s="1"/>
  <c r="F18" i="4" s="1"/>
  <c r="O22" i="1"/>
  <c r="O23" i="1" s="1"/>
  <c r="O24" i="1" s="1"/>
  <c r="C20" i="4" s="1"/>
  <c r="F20" i="4" s="1"/>
  <c r="Q22" i="1"/>
  <c r="Q23" i="1" s="1"/>
  <c r="Q24" i="1" s="1"/>
  <c r="C22" i="4" s="1"/>
  <c r="F22" i="4" s="1"/>
  <c r="S22" i="1"/>
  <c r="S23" i="1" s="1"/>
  <c r="S24" i="1" s="1"/>
  <c r="C24" i="4" s="1"/>
  <c r="F24" i="4" s="1"/>
  <c r="U22" i="1"/>
  <c r="U23" i="1" s="1"/>
  <c r="U24" i="1" s="1"/>
  <c r="C26" i="4" s="1"/>
  <c r="F26" i="4" s="1"/>
  <c r="W22" i="1"/>
  <c r="W23" i="1" s="1"/>
  <c r="W24" i="1" s="1"/>
  <c r="C28" i="4" s="1"/>
  <c r="F28" i="4" s="1"/>
  <c r="Y22" i="1"/>
  <c r="Y23" i="1" s="1"/>
  <c r="Y24" i="1" s="1"/>
  <c r="C30" i="4" s="1"/>
  <c r="F30" i="4" s="1"/>
  <c r="AA22" i="1"/>
  <c r="AA23" i="1" s="1"/>
  <c r="AA24" i="1" s="1"/>
  <c r="C32" i="4" s="1"/>
  <c r="F32" i="4" s="1"/>
  <c r="C15" i="4"/>
  <c r="F15" i="4" s="1"/>
  <c r="C9" i="4"/>
  <c r="F9" i="4" l="1"/>
  <c r="G13" i="4" s="1"/>
  <c r="C33" i="4"/>
  <c r="F33" i="4" s="1"/>
  <c r="D37" i="4" l="1"/>
  <c r="G17" i="4"/>
  <c r="D38" i="4"/>
  <c r="G27" i="4"/>
  <c r="D39" i="4"/>
  <c r="C45" i="4"/>
  <c r="C46" i="4"/>
  <c r="D40" i="4"/>
</calcChain>
</file>

<file path=xl/sharedStrings.xml><?xml version="1.0" encoding="utf-8"?>
<sst xmlns="http://schemas.openxmlformats.org/spreadsheetml/2006/main" count="558" uniqueCount="100">
  <si>
    <t>METHODOLOGY</t>
  </si>
  <si>
    <t>The baseline emissions are calculated based on the fuel consumption of the technology in use or that would have been used to generate the equivalent quantity of energy in the absence of the project activity, using the following option:</t>
  </si>
  <si>
    <t>Leakage = 0, since none of the situations below is triggered</t>
  </si>
  <si>
    <t>Calculation of Emission Reductions</t>
    <phoneticPr fontId="0" type="noConversion"/>
  </si>
  <si>
    <t>Year</t>
    <phoneticPr fontId="0" type="noConversion"/>
  </si>
  <si>
    <t>Estimation of baseline emissions</t>
    <phoneticPr fontId="0" type="noConversion"/>
  </si>
  <si>
    <t>Estimation of 
project activity 
emissions</t>
    <phoneticPr fontId="0" type="noConversion"/>
  </si>
  <si>
    <t>Estimation of leakage</t>
  </si>
  <si>
    <t>Estimation of 
overall emission 
reductions</t>
    <phoneticPr fontId="0" type="noConversion"/>
  </si>
  <si>
    <r>
      <t xml:space="preserve"> (tCO</t>
    </r>
    <r>
      <rPr>
        <b/>
        <vertAlign val="subscript"/>
        <sz val="11"/>
        <color indexed="8"/>
        <rFont val="Arial"/>
        <family val="2"/>
      </rPr>
      <t>2</t>
    </r>
    <r>
      <rPr>
        <b/>
        <sz val="11"/>
        <color indexed="8"/>
        <rFont val="Arial"/>
        <family val="2"/>
      </rPr>
      <t>e)</t>
    </r>
  </si>
  <si>
    <t>Year 1</t>
    <phoneticPr fontId="0" type="noConversion"/>
  </si>
  <si>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</si>
  <si>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</si>
  <si>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</si>
  <si>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</si>
  <si>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</si>
  <si>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</si>
  <si>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</si>
  <si>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</si>
  <si>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</si>
  <si>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</si>
  <si>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</si>
  <si>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</si>
  <si>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</si>
  <si>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</si>
  <si>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</si>
  <si>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</si>
  <si>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</si>
  <si>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</si>
  <si>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</si>
  <si>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</si>
  <si>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</si>
  <si>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</si>
  <si>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</si>
  <si>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t>
  </si>
  <si>
    <r>
      <rPr>
        <b/>
        <sz val="11"/>
        <color indexed="8"/>
        <rFont val="Arial"/>
        <family val="2"/>
      </rPr>
      <t>Total</t>
    </r>
    <r>
      <rPr>
        <sz val="11"/>
        <color indexed="8"/>
        <rFont val="Arial"/>
        <family val="2"/>
      </rPr>
      <t xml:space="preserve">
(tCO</t>
    </r>
    <r>
      <rPr>
        <vertAlign val="subscript"/>
        <sz val="11"/>
        <color indexed="8"/>
        <rFont val="Arial"/>
        <family val="2"/>
      </rPr>
      <t>2</t>
    </r>
    <r>
      <rPr>
        <sz val="11"/>
        <color indexed="8"/>
        <rFont val="Arial"/>
        <family val="2"/>
      </rPr>
      <t>e)</t>
    </r>
  </si>
  <si>
    <t>Total project Emissions  for 6 years (tCO2e)</t>
  </si>
  <si>
    <t>Total project Emissions by 2030 NDC Contribution (tCO2e)</t>
  </si>
  <si>
    <t xml:space="preserve">Total project Emissions by project lifetime (tCO2e)- 20 years </t>
  </si>
  <si>
    <t>Total Emissions reductions by 2045 -Project Lifetime (tCo2e)</t>
  </si>
  <si>
    <t>Total Amount</t>
  </si>
  <si>
    <t>M USD</t>
  </si>
  <si>
    <t>GCF funding</t>
  </si>
  <si>
    <t>Estimated cost per tCO2eq (d = a / c)</t>
  </si>
  <si>
    <t>Estimated GCF cost per tCO2eq removed (e = b / c)</t>
  </si>
  <si>
    <t>Year</t>
  </si>
  <si>
    <t>Project_Estimates Solar minigrid</t>
  </si>
  <si>
    <t>Panels performance efficiency decrease</t>
  </si>
  <si>
    <t>hours/day</t>
  </si>
  <si>
    <t>Yealy insolation</t>
  </si>
  <si>
    <t>hours/year</t>
  </si>
  <si>
    <t>Installed capacity</t>
  </si>
  <si>
    <t>Number of minigrids</t>
  </si>
  <si>
    <t>kWp</t>
  </si>
  <si>
    <t>Baseline Emission (BE)</t>
  </si>
  <si>
    <t>Total installed capacity</t>
  </si>
  <si>
    <t>Capacity/minigrid for irrigation and agricultural process</t>
  </si>
  <si>
    <t>MW</t>
  </si>
  <si>
    <t>USD</t>
  </si>
  <si>
    <t>Overall Technical Transmission Distribution Losses (TDL)</t>
  </si>
  <si>
    <t>Assumptions</t>
  </si>
  <si>
    <t>Daily Effective Insolation</t>
  </si>
  <si>
    <t>Primary Electricity Generation Baseline (kWh)</t>
  </si>
  <si>
    <t>Annual Energy Generation Baseline (considering performance loss) (EG) (kWh)</t>
  </si>
  <si>
    <t>tCO2/MWh</t>
  </si>
  <si>
    <t>Emission factor (tCO2/MWh) for Diesel</t>
  </si>
  <si>
    <t>Annual Energy Generation Baseline (considering performance loss) (EG) (MWh)</t>
  </si>
  <si>
    <t>https://cdm.unfccc.int/methodologies/view?ref=AMS-I.A.</t>
  </si>
  <si>
    <t>https://cdm.unfccc.int/UserManagement/FileStorage/RIZFLYM7S6QH8X3NJOPVG5A0EB29U4</t>
  </si>
  <si>
    <t>The Africa Integrated Climate Risk Management Programme: Building the resilience of smallholder farmers to climate change impacts in 7 Sahelian Countries of the Great Green  Wall (GGW)”</t>
  </si>
  <si>
    <t xml:space="preserve">Multi-Country; LDCs-Africa: Burkina Faso, Chad, Mali, Mauritania, Niger, Senegal, The Gambia </t>
  </si>
  <si>
    <t>Emission Reductions Calculation Spread Sheet</t>
  </si>
  <si>
    <t>Relevant parameters shall be monitored as indicated in the tables below:</t>
  </si>
  <si>
    <t>Data / Parameter:</t>
  </si>
  <si>
    <t>EFCO2,y</t>
  </si>
  <si>
    <t>Data unit:</t>
  </si>
  <si>
    <t>t CO2e/kWh</t>
  </si>
  <si>
    <t>Source of data</t>
  </si>
  <si>
    <t>_</t>
  </si>
  <si>
    <t>Measurement procedures (if any):</t>
  </si>
  <si>
    <t>Monitoring frequency:</t>
  </si>
  <si>
    <t>Annual</t>
  </si>
  <si>
    <t>QA/QC procedure</t>
  </si>
  <si>
    <t>Any comment:</t>
  </si>
  <si>
    <t>EGi,y</t>
  </si>
  <si>
    <t>kWh</t>
  </si>
  <si>
    <t>Electricity generation by the project activity unit(s) type i in year y</t>
  </si>
  <si>
    <t>MONITORING METHODOLOGY</t>
  </si>
  <si>
    <t>Minigrids system Plant records</t>
  </si>
  <si>
    <t>Continuous monitoring, integrated hourly and at least monthly recording</t>
  </si>
  <si>
    <t>Emission factor in year y</t>
  </si>
  <si>
    <t>Description</t>
  </si>
  <si>
    <t xml:space="preserve"> Measured using calibrated meters.</t>
  </si>
  <si>
    <t>a default value of 0.8 kg CO2e/kWh, which is derived from diesel generation units is used</t>
  </si>
  <si>
    <t>For any hour in which electricity is available from the grid, EGBly = 0.</t>
  </si>
  <si>
    <t>TDL</t>
  </si>
  <si>
    <t>Average technical transmission and distribution losses</t>
  </si>
  <si>
    <t>Determine once in the first year of the accounting period</t>
  </si>
  <si>
    <t>A default value for distribution losses on low voltage rural distribution grid could be 20%.</t>
  </si>
  <si>
    <t>TDL =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</si>
</sst>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_-* #,##0.00\ _€_-;\-* #,##0.00\ _€_-;_-* &quot;-&quot;??\ _€_-;_-@_-"/>
    <numFmt numFmtId="165" formatCode="#,##0_ "/>
    <numFmt numFmtId="166" formatCode="#,##0;\(#,##0\);&quot;-&quot;"/>
    <numFmt numFmtId="167" formatCode="_-* #,##0\ _€_-;\-* #,##0\ _€_-;_-* &quot;-&quot;??\ _€_-;_-@_-"/>
    <numFmt numFmtId="168" formatCode="_(* #,##0_);_(* \(#,##0\);_(* &quot;-&quot;??_);_(@_)"/>
    <numFmt numFmtId="169" formatCode="#,##0.0"/>
  </numFmts>
  <fonts count="24">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b/>
      <sz val="12"/>
      <color theme="1"/>
      <name val="Arial"/>
      <family val="2"/>
    </font>
    <font>
      <sz val="11"/>
      <color theme="1"/>
      <name val="Arial Unicode MS"/>
      <family val="2"/>
      <charset val="134"/>
    </font>
    <font>
      <b/>
      <sz val="11"/>
      <color theme="1"/>
      <name val="Arial"/>
      <family val="2"/>
    </font>
    <font>
      <b/>
      <sz val="11"/>
      <color theme="1"/>
      <name val="Arial Unicode MS"/>
      <family val="2"/>
      <charset val="134"/>
    </font>
    <font>
      <b/>
      <sz val="16"/>
      <color theme="1"/>
      <name val="Arial Unicode MS"/>
      <family val="2"/>
      <charset val="134"/>
    </font>
    <font>
      <b/>
      <vertAlign val="subscript"/>
      <sz val="11"/>
      <color indexed="8"/>
      <name val="Arial"/>
      <family val="2"/>
    </font>
    <font>
      <b/>
      <sz val="11"/>
      <color indexed="8"/>
      <name val="Arial"/>
      <family val="2"/>
    </font>
    <font>
      <sz val="11"/>
      <color theme="1"/>
      <name val="Arial"/>
      <family val="2"/>
    </font>
    <font>
      <sz val="11"/>
      <color indexed="8"/>
      <name val="Arial"/>
      <family val="2"/>
    </font>
    <font>
      <vertAlign val="subscript"/>
      <sz val="11"/>
      <color indexed="8"/>
      <name val="Arial"/>
      <family val="2"/>
    </font>
    <font>
      <sz val="9"/>
      <color rgb="FF000000"/>
      <name val="Calibri"/>
      <family val="2"/>
      <scheme val="minor"/>
    </font>
    <font>
      <sz val="10"/>
      <name val="Calibri"/>
      <family val="2"/>
      <scheme val="minor"/>
    </font>
    <font>
      <sz val="11"/>
      <color theme="9"/>
      <name val="Calibri"/>
      <family val="2"/>
      <scheme val="minor"/>
    </font>
    <font>
      <sz val="11"/>
      <name val="Calibri"/>
      <family val="2"/>
      <scheme val="minor"/>
    </font>
    <font>
      <sz val="11"/>
      <color theme="0"/>
      <name val="Calibri"/>
      <family val="2"/>
      <scheme val="minor"/>
    </font>
    <font>
      <b/>
      <sz val="26"/>
      <color theme="1"/>
      <name val="Arial"/>
      <family val="2"/>
    </font>
    <font>
      <sz val="20"/>
      <color theme="1"/>
      <name val="Calibri"/>
      <family val="2"/>
      <scheme val="minor"/>
    </font>
    <font>
      <b/>
      <sz val="22"/>
      <color theme="1"/>
      <name val="Arial monospaced for SAP"/>
      <family val="3"/>
    </font>
    <font>
      <sz val="11"/>
      <color theme="0"/>
      <name val="Arial Unicode MS"/>
      <family val="2"/>
      <charset val="134"/>
    </font>
  </fonts>
  <fills count="7">
    <fill>
      <patternFill patternType="none"/>
    </fill>
    <fill>
      <patternFill patternType="gray125"/>
    </fill>
    <fill>
      <patternFill patternType="solid">
        <fgColor rgb="FFFFFFCC"/>
        <bgColor indexed="64"/>
      </patternFill>
    </fill>
    <fill>
      <patternFill patternType="solid">
        <fgColor theme="0" tint="-0.249977111117893"/>
        <bgColor indexed="64"/>
      </patternFill>
    </fill>
    <fill>
      <patternFill patternType="solid">
        <fgColor theme="0"/>
        <bgColor indexed="64"/>
      </patternFill>
    </fill>
    <fill>
      <patternFill patternType="solid">
        <fgColor theme="0"/>
        <bgColor rgb="FF000000"/>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rgb="FFD6E6F7"/>
      </left>
      <right style="thin">
        <color rgb="FFD6E6F7"/>
      </right>
      <top style="thin">
        <color indexed="64"/>
      </top>
      <bottom style="thin">
        <color rgb="FFD6E6F7"/>
      </bottom>
      <diagonal/>
    </border>
    <border>
      <left style="thin">
        <color rgb="FFD6E6F7"/>
      </left>
      <right style="thin">
        <color indexed="64"/>
      </right>
      <top style="thin">
        <color indexed="64"/>
      </top>
      <bottom style="thin">
        <color rgb="FFD6E6F7"/>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0" fontId="4" fillId="0" borderId="0" applyNumberFormat="0" applyFill="0" applyBorder="0" applyAlignment="0" applyProtection="0"/>
    <xf numFmtId="0" fontId="1" fillId="0" borderId="0"/>
    <xf numFmtId="164" fontId="1" fillId="0" borderId="0" applyFont="0" applyFill="0" applyBorder="0" applyAlignment="0" applyProtection="0"/>
  </cellStyleXfs>
  <cellXfs count="85">
    <xf numFmtId="0" fontId="0" fillId="0" borderId="0" xfId="0"/>
    <xf numFmtId="0" fontId="4" fillId="0" borderId="0" xfId="2"/>
    <xf numFmtId="0" fontId="3" fillId="0" borderId="0" xfId="0" applyFont="1"/>
    <xf numFmtId="0" fontId="5" fillId="0" borderId="0" xfId="0" applyFont="1" applyAlignment="1">
      <alignment vertical="center"/>
    </xf>
    <xf numFmtId="0" fontId="6" fillId="0" borderId="0" xfId="0" applyFont="1" applyFill="1" applyAlignment="1">
      <alignment vertical="center"/>
    </xf>
    <xf numFmtId="0" fontId="8" fillId="0" borderId="0" xfId="0" applyFont="1" applyFill="1" applyAlignment="1">
      <alignment vertical="center"/>
    </xf>
    <xf numFmtId="0" fontId="9" fillId="0" borderId="0" xfId="0" applyFont="1" applyFill="1" applyBorder="1" applyAlignment="1">
      <alignment vertical="center"/>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7" fillId="2" borderId="1" xfId="0" applyFont="1" applyFill="1" applyBorder="1" applyAlignment="1">
      <alignment horizontal="center" vertical="center"/>
    </xf>
    <xf numFmtId="165" fontId="12" fillId="2" borderId="1" xfId="1" applyNumberFormat="1" applyFont="1" applyFill="1" applyBorder="1" applyAlignment="1">
      <alignment horizontal="center" vertical="center"/>
    </xf>
    <xf numFmtId="165" fontId="12" fillId="2" borderId="1" xfId="0" applyNumberFormat="1" applyFont="1" applyFill="1" applyBorder="1" applyAlignment="1">
      <alignment horizontal="center" vertical="center"/>
    </xf>
    <xf numFmtId="165" fontId="0" fillId="0" borderId="0" xfId="0" applyNumberFormat="1"/>
    <xf numFmtId="0" fontId="12" fillId="2" borderId="1" xfId="0" applyFont="1" applyFill="1" applyBorder="1" applyAlignment="1">
      <alignment horizontal="center" vertical="center" wrapText="1"/>
    </xf>
    <xf numFmtId="3" fontId="0" fillId="0" borderId="0" xfId="0" applyNumberFormat="1"/>
    <xf numFmtId="1" fontId="0" fillId="0" borderId="0" xfId="0" applyNumberFormat="1"/>
    <xf numFmtId="165" fontId="12" fillId="0" borderId="0" xfId="0" applyNumberFormat="1" applyFont="1" applyFill="1" applyBorder="1" applyAlignment="1">
      <alignment horizontal="center" vertical="center"/>
    </xf>
    <xf numFmtId="0" fontId="3" fillId="0" borderId="0" xfId="3" applyNumberFormat="1" applyFont="1" applyFill="1" applyBorder="1" applyAlignment="1" applyProtection="1"/>
    <xf numFmtId="0" fontId="1" fillId="0" borderId="0" xfId="3" applyNumberFormat="1" applyFont="1" applyFill="1" applyBorder="1" applyAlignment="1" applyProtection="1"/>
    <xf numFmtId="167" fontId="1" fillId="0" borderId="0" xfId="3" applyNumberFormat="1" applyFont="1" applyFill="1" applyBorder="1" applyAlignment="1" applyProtection="1"/>
    <xf numFmtId="2" fontId="0" fillId="0" borderId="0" xfId="0" applyNumberFormat="1"/>
    <xf numFmtId="0" fontId="7" fillId="3" borderId="1" xfId="0" applyFont="1" applyFill="1" applyBorder="1" applyAlignment="1">
      <alignment horizontal="center" vertical="center" wrapText="1"/>
    </xf>
    <xf numFmtId="0" fontId="1" fillId="4" borderId="0" xfId="3" applyNumberFormat="1" applyFont="1" applyFill="1" applyBorder="1" applyAlignment="1" applyProtection="1"/>
    <xf numFmtId="0" fontId="0" fillId="4" borderId="3" xfId="0" applyFill="1" applyBorder="1"/>
    <xf numFmtId="0" fontId="0" fillId="4" borderId="4" xfId="0" applyFill="1" applyBorder="1"/>
    <xf numFmtId="0" fontId="0" fillId="4" borderId="5" xfId="0" applyFill="1" applyBorder="1"/>
    <xf numFmtId="0" fontId="0" fillId="4" borderId="0" xfId="0" applyFill="1" applyBorder="1"/>
    <xf numFmtId="0" fontId="0" fillId="4" borderId="6" xfId="0" applyFill="1" applyBorder="1"/>
    <xf numFmtId="9" fontId="0" fillId="4" borderId="0" xfId="0" applyNumberFormat="1" applyFill="1" applyBorder="1"/>
    <xf numFmtId="0" fontId="17" fillId="4" borderId="0" xfId="3" applyNumberFormat="1" applyFont="1" applyFill="1" applyBorder="1" applyAlignment="1" applyProtection="1"/>
    <xf numFmtId="166" fontId="17" fillId="4" borderId="0" xfId="3" applyNumberFormat="1" applyFont="1" applyFill="1" applyBorder="1" applyAlignment="1" applyProtection="1">
      <alignment horizontal="center" vertical="center"/>
    </xf>
    <xf numFmtId="166" fontId="1" fillId="4" borderId="0" xfId="3" applyNumberFormat="1" applyFont="1" applyFill="1" applyBorder="1" applyAlignment="1" applyProtection="1">
      <alignment horizontal="center" vertical="center"/>
    </xf>
    <xf numFmtId="0" fontId="3" fillId="4" borderId="7" xfId="3" applyNumberFormat="1" applyFont="1" applyFill="1" applyBorder="1" applyAlignment="1" applyProtection="1"/>
    <xf numFmtId="0" fontId="1" fillId="4" borderId="8" xfId="3" applyNumberFormat="1" applyFont="1" applyFill="1" applyBorder="1" applyAlignment="1" applyProtection="1"/>
    <xf numFmtId="0" fontId="3" fillId="4" borderId="0" xfId="3" applyNumberFormat="1" applyFont="1" applyFill="1" applyBorder="1" applyAlignment="1" applyProtection="1"/>
    <xf numFmtId="3" fontId="1" fillId="4" borderId="0" xfId="3" applyNumberFormat="1" applyFont="1" applyFill="1" applyBorder="1" applyAlignment="1" applyProtection="1"/>
    <xf numFmtId="166" fontId="1" fillId="4" borderId="0" xfId="3" applyNumberFormat="1" applyFont="1" applyFill="1" applyBorder="1" applyAlignment="1" applyProtection="1">
      <alignment horizontal="left" vertical="center"/>
    </xf>
    <xf numFmtId="0" fontId="3" fillId="4" borderId="12" xfId="3" applyNumberFormat="1" applyFont="1" applyFill="1" applyBorder="1" applyAlignment="1" applyProtection="1"/>
    <xf numFmtId="0" fontId="15" fillId="5" borderId="13" xfId="3" applyFont="1" applyFill="1" applyBorder="1" applyAlignment="1">
      <alignment horizontal="justify" vertical="center"/>
    </xf>
    <xf numFmtId="0" fontId="15" fillId="5" borderId="13" xfId="3" applyFont="1" applyFill="1" applyBorder="1" applyAlignment="1">
      <alignment horizontal="right" vertical="center"/>
    </xf>
    <xf numFmtId="0" fontId="15" fillId="5" borderId="14" xfId="3" applyFont="1" applyFill="1" applyBorder="1" applyAlignment="1">
      <alignment horizontal="right" vertical="center"/>
    </xf>
    <xf numFmtId="0" fontId="3" fillId="4" borderId="15" xfId="3" applyNumberFormat="1" applyFont="1" applyFill="1" applyBorder="1" applyAlignment="1" applyProtection="1"/>
    <xf numFmtId="0" fontId="2" fillId="4" borderId="0" xfId="3" applyNumberFormat="1" applyFont="1" applyFill="1" applyBorder="1" applyAlignment="1" applyProtection="1"/>
    <xf numFmtId="0" fontId="1" fillId="4" borderId="0" xfId="3" applyNumberFormat="1" applyFont="1" applyFill="1" applyBorder="1" applyAlignment="1" applyProtection="1">
      <alignment horizontal="center" vertical="center"/>
    </xf>
    <xf numFmtId="0" fontId="1" fillId="4" borderId="16" xfId="3" applyNumberFormat="1" applyFont="1" applyFill="1" applyBorder="1" applyAlignment="1" applyProtection="1">
      <alignment horizontal="center" vertical="center"/>
    </xf>
    <xf numFmtId="0" fontId="0" fillId="4" borderId="15" xfId="3" applyNumberFormat="1" applyFont="1" applyFill="1" applyBorder="1" applyAlignment="1" applyProtection="1"/>
    <xf numFmtId="43" fontId="2" fillId="4" borderId="0" xfId="3" applyNumberFormat="1" applyFont="1" applyFill="1" applyBorder="1" applyAlignment="1" applyProtection="1"/>
    <xf numFmtId="43" fontId="2" fillId="4" borderId="16" xfId="3" applyNumberFormat="1" applyFont="1" applyFill="1" applyBorder="1" applyAlignment="1" applyProtection="1"/>
    <xf numFmtId="168" fontId="2" fillId="4" borderId="0" xfId="3" applyNumberFormat="1" applyFont="1" applyFill="1" applyBorder="1" applyAlignment="1" applyProtection="1"/>
    <xf numFmtId="167" fontId="1" fillId="4" borderId="0" xfId="4" applyNumberFormat="1" applyFont="1" applyFill="1" applyBorder="1" applyAlignment="1" applyProtection="1"/>
    <xf numFmtId="0" fontId="3" fillId="4" borderId="10" xfId="0" applyFont="1" applyFill="1" applyBorder="1"/>
    <xf numFmtId="9" fontId="3" fillId="4" borderId="11" xfId="0" applyNumberFormat="1" applyFont="1" applyFill="1" applyBorder="1"/>
    <xf numFmtId="167" fontId="3" fillId="4" borderId="11" xfId="4" applyNumberFormat="1" applyFont="1" applyFill="1" applyBorder="1" applyAlignment="1" applyProtection="1"/>
    <xf numFmtId="167" fontId="16" fillId="4" borderId="0" xfId="4" applyNumberFormat="1" applyFont="1" applyFill="1" applyBorder="1" applyAlignment="1" applyProtection="1">
      <alignment horizontal="center" vertical="center"/>
    </xf>
    <xf numFmtId="0" fontId="18" fillId="4" borderId="2" xfId="0" applyFont="1" applyFill="1" applyBorder="1"/>
    <xf numFmtId="0" fontId="18" fillId="4" borderId="5" xfId="0" applyFont="1" applyFill="1" applyBorder="1"/>
    <xf numFmtId="0" fontId="0" fillId="4" borderId="2" xfId="3" applyNumberFormat="1" applyFont="1" applyFill="1" applyBorder="1" applyAlignment="1" applyProtection="1"/>
    <xf numFmtId="3" fontId="1" fillId="4" borderId="3" xfId="3" applyNumberFormat="1" applyFont="1" applyFill="1" applyBorder="1" applyAlignment="1" applyProtection="1"/>
    <xf numFmtId="166" fontId="0" fillId="4" borderId="4" xfId="3" applyNumberFormat="1" applyFont="1" applyFill="1" applyBorder="1" applyAlignment="1" applyProtection="1">
      <alignment horizontal="left" vertical="center"/>
    </xf>
    <xf numFmtId="0" fontId="1" fillId="4" borderId="5" xfId="3" applyNumberFormat="1" applyFont="1" applyFill="1" applyBorder="1" applyAlignment="1" applyProtection="1"/>
    <xf numFmtId="166" fontId="1" fillId="4" borderId="6" xfId="3" applyNumberFormat="1" applyFont="1" applyFill="1" applyBorder="1" applyAlignment="1" applyProtection="1">
      <alignment horizontal="left" vertical="center"/>
    </xf>
    <xf numFmtId="166" fontId="0" fillId="4" borderId="6" xfId="3" applyNumberFormat="1" applyFont="1" applyFill="1" applyBorder="1" applyAlignment="1" applyProtection="1">
      <alignment horizontal="left" vertical="center"/>
    </xf>
    <xf numFmtId="0" fontId="0" fillId="4" borderId="7" xfId="3" applyNumberFormat="1" applyFont="1" applyFill="1" applyBorder="1" applyAlignment="1" applyProtection="1"/>
    <xf numFmtId="169" fontId="1" fillId="4" borderId="8" xfId="3" applyNumberFormat="1" applyFont="1" applyFill="1" applyBorder="1" applyAlignment="1" applyProtection="1"/>
    <xf numFmtId="166" fontId="1" fillId="4" borderId="9" xfId="3" applyNumberFormat="1" applyFont="1" applyFill="1" applyBorder="1" applyAlignment="1" applyProtection="1">
      <alignment horizontal="left" vertical="center"/>
    </xf>
    <xf numFmtId="9" fontId="1" fillId="0" borderId="0" xfId="3" applyNumberFormat="1" applyFont="1" applyFill="1" applyBorder="1" applyAlignment="1" applyProtection="1"/>
    <xf numFmtId="168" fontId="1" fillId="0" borderId="0" xfId="3" applyNumberFormat="1" applyFont="1" applyFill="1" applyBorder="1" applyAlignment="1" applyProtection="1"/>
    <xf numFmtId="166" fontId="18" fillId="4" borderId="9" xfId="3" applyNumberFormat="1" applyFont="1" applyFill="1" applyBorder="1" applyAlignment="1" applyProtection="1">
      <alignment horizontal="left" vertical="center"/>
    </xf>
    <xf numFmtId="168" fontId="2" fillId="4" borderId="16" xfId="3" applyNumberFormat="1" applyFont="1" applyFill="1" applyBorder="1" applyAlignment="1" applyProtection="1"/>
    <xf numFmtId="167" fontId="3" fillId="4" borderId="17" xfId="4" applyNumberFormat="1" applyFont="1" applyFill="1" applyBorder="1" applyAlignment="1" applyProtection="1"/>
    <xf numFmtId="0" fontId="23" fillId="0" borderId="0" xfId="0" applyFont="1" applyFill="1" applyAlignment="1">
      <alignment vertical="center"/>
    </xf>
    <xf numFmtId="0" fontId="19" fillId="0" borderId="0" xfId="0" applyFont="1"/>
    <xf numFmtId="165" fontId="23" fillId="0" borderId="0" xfId="0" applyNumberFormat="1" applyFont="1" applyFill="1" applyAlignment="1">
      <alignment vertical="center"/>
    </xf>
    <xf numFmtId="165" fontId="19" fillId="0" borderId="0" xfId="0" applyNumberFormat="1" applyFont="1"/>
    <xf numFmtId="0" fontId="0" fillId="0" borderId="0" xfId="0" applyFont="1"/>
    <xf numFmtId="0" fontId="19" fillId="0" borderId="0" xfId="3" applyNumberFormat="1" applyFont="1" applyFill="1" applyBorder="1" applyAlignment="1" applyProtection="1"/>
    <xf numFmtId="0" fontId="0" fillId="0" borderId="1" xfId="0" applyBorder="1"/>
    <xf numFmtId="0" fontId="0" fillId="0" borderId="1" xfId="0" applyBorder="1" applyAlignment="1">
      <alignment wrapText="1"/>
    </xf>
    <xf numFmtId="0" fontId="0" fillId="6" borderId="1" xfId="0" applyFill="1" applyBorder="1"/>
    <xf numFmtId="0" fontId="3" fillId="0" borderId="1" xfId="0" applyFont="1" applyBorder="1"/>
    <xf numFmtId="0" fontId="21" fillId="0" borderId="0" xfId="0" applyFont="1" applyAlignment="1">
      <alignment horizontal="center" vertical="center"/>
    </xf>
    <xf numFmtId="0" fontId="22" fillId="6" borderId="0" xfId="0" applyFont="1" applyFill="1" applyAlignment="1">
      <alignment horizontal="center" vertical="center"/>
    </xf>
    <xf numFmtId="0" fontId="20" fillId="0" borderId="0" xfId="0" applyFont="1" applyBorder="1" applyAlignment="1">
      <alignment horizontal="center" vertical="center" wrapText="1"/>
    </xf>
    <xf numFmtId="15" fontId="0" fillId="0" borderId="0" xfId="0" applyNumberFormat="1" applyAlignment="1">
      <alignment horizontal="left" wrapText="1"/>
    </xf>
    <xf numFmtId="0" fontId="7" fillId="3" borderId="1" xfId="0" applyFont="1" applyFill="1" applyBorder="1" applyAlignment="1">
      <alignment horizontal="center" vertical="center" wrapText="1"/>
    </xf>
  </cellXfs>
  <cellStyles count="5">
    <cellStyle name="Comma" xfId="1" builtinId="3"/>
    <cellStyle name="Comma 3" xfId="4"/>
    <cellStyle name="Hyperlink" xfId="2" builtinId="8"/>
    <cellStyle name="Normal" xfId="0" builtinId="0"/>
    <cellStyle name="Normal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image" Target="../media/image11.emf"/><Relationship Id="rId3" Type="http://schemas.openxmlformats.org/officeDocument/2006/relationships/image" Target="../media/image7.emf"/><Relationship Id="rId7" Type="http://schemas.openxmlformats.org/officeDocument/2006/relationships/image" Target="../media/image2.png"/><Relationship Id="rId2" Type="http://schemas.openxmlformats.org/officeDocument/2006/relationships/image" Target="../media/image6.emf"/><Relationship Id="rId1" Type="http://schemas.openxmlformats.org/officeDocument/2006/relationships/image" Target="../media/image5.emf"/><Relationship Id="rId6" Type="http://schemas.openxmlformats.org/officeDocument/2006/relationships/image" Target="../media/image10.emf"/><Relationship Id="rId5" Type="http://schemas.openxmlformats.org/officeDocument/2006/relationships/image" Target="../media/image9.emf"/><Relationship Id="rId4" Type="http://schemas.openxmlformats.org/officeDocument/2006/relationships/image" Target="../media/image8.e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20</xdr:col>
      <xdr:colOff>277091</xdr:colOff>
      <xdr:row>1</xdr:row>
      <xdr:rowOff>23091</xdr:rowOff>
    </xdr:from>
    <xdr:to>
      <xdr:col>23</xdr:col>
      <xdr:colOff>184137</xdr:colOff>
      <xdr:row>8</xdr:row>
      <xdr:rowOff>92364</xdr:rowOff>
    </xdr:to>
    <xdr:pic>
      <xdr:nvPicPr>
        <xdr:cNvPr id="2" name="Picture 517604210"/>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a:stretch/>
      </xdr:blipFill>
      <xdr:spPr bwMode="auto">
        <a:xfrm>
          <a:off x="15978909" y="207818"/>
          <a:ext cx="2262319" cy="1362364"/>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2</xdr:col>
      <xdr:colOff>404092</xdr:colOff>
      <xdr:row>0</xdr:row>
      <xdr:rowOff>0</xdr:rowOff>
    </xdr:from>
    <xdr:to>
      <xdr:col>7</xdr:col>
      <xdr:colOff>658092</xdr:colOff>
      <xdr:row>12</xdr:row>
      <xdr:rowOff>562</xdr:rowOff>
    </xdr:to>
    <xdr:pic>
      <xdr:nvPicPr>
        <xdr:cNvPr id="3" name="Image 2"/>
        <xdr:cNvPicPr>
          <a:picLocks noChangeAspect="1"/>
        </xdr:cNvPicPr>
      </xdr:nvPicPr>
      <xdr:blipFill>
        <a:blip xmlns:r="http://schemas.openxmlformats.org/officeDocument/2006/relationships" r:embed="rId2"/>
        <a:stretch>
          <a:fillRect/>
        </a:stretch>
      </xdr:blipFill>
      <xdr:spPr>
        <a:xfrm>
          <a:off x="1974274" y="0"/>
          <a:ext cx="4179454" cy="1917107"/>
        </a:xfrm>
        <a:prstGeom prst="rect">
          <a:avLst/>
        </a:prstGeom>
      </xdr:spPr>
    </xdr:pic>
    <xdr:clientData/>
  </xdr:twoCellAnchor>
  <xdr:twoCellAnchor editAs="oneCell">
    <xdr:from>
      <xdr:col>9</xdr:col>
      <xdr:colOff>318653</xdr:colOff>
      <xdr:row>27</xdr:row>
      <xdr:rowOff>133928</xdr:rowOff>
    </xdr:from>
    <xdr:to>
      <xdr:col>17</xdr:col>
      <xdr:colOff>316346</xdr:colOff>
      <xdr:row>30</xdr:row>
      <xdr:rowOff>173182</xdr:rowOff>
    </xdr:to>
    <xdr:pic>
      <xdr:nvPicPr>
        <xdr:cNvPr id="4" name="Image 3"/>
        <xdr:cNvPicPr>
          <a:picLocks noChangeAspect="1"/>
        </xdr:cNvPicPr>
      </xdr:nvPicPr>
      <xdr:blipFill rotWithShape="1">
        <a:blip xmlns:r="http://schemas.openxmlformats.org/officeDocument/2006/relationships" r:embed="rId3"/>
        <a:srcRect t="11026"/>
        <a:stretch/>
      </xdr:blipFill>
      <xdr:spPr>
        <a:xfrm>
          <a:off x="7384471" y="4936837"/>
          <a:ext cx="6278420" cy="593436"/>
        </a:xfrm>
        <a:prstGeom prst="rect">
          <a:avLst/>
        </a:prstGeom>
      </xdr:spPr>
    </xdr:pic>
    <xdr:clientData/>
  </xdr:twoCellAnchor>
  <xdr:twoCellAnchor editAs="oneCell">
    <xdr:from>
      <xdr:col>11</xdr:col>
      <xdr:colOff>323272</xdr:colOff>
      <xdr:row>36</xdr:row>
      <xdr:rowOff>103909</xdr:rowOff>
    </xdr:from>
    <xdr:to>
      <xdr:col>16</xdr:col>
      <xdr:colOff>128892</xdr:colOff>
      <xdr:row>44</xdr:row>
      <xdr:rowOff>113644</xdr:rowOff>
    </xdr:to>
    <xdr:pic>
      <xdr:nvPicPr>
        <xdr:cNvPr id="7" name="Image 6"/>
        <xdr:cNvPicPr>
          <a:picLocks noChangeAspect="1"/>
        </xdr:cNvPicPr>
      </xdr:nvPicPr>
      <xdr:blipFill>
        <a:blip xmlns:r="http://schemas.openxmlformats.org/officeDocument/2006/relationships" r:embed="rId4"/>
        <a:stretch>
          <a:fillRect/>
        </a:stretch>
      </xdr:blipFill>
      <xdr:spPr>
        <a:xfrm>
          <a:off x="8959272" y="6731000"/>
          <a:ext cx="3731075" cy="14875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184150</xdr:colOff>
      <xdr:row>8</xdr:row>
      <xdr:rowOff>114300</xdr:rowOff>
    </xdr:from>
    <xdr:to>
      <xdr:col>8</xdr:col>
      <xdr:colOff>101600</xdr:colOff>
      <xdr:row>11</xdr:row>
      <xdr:rowOff>152400</xdr:rowOff>
    </xdr:to>
    <xdr:pic>
      <xdr:nvPicPr>
        <xdr:cNvPr id="2" name="Image 1">
          <a:extLst>
            <a:ext uri="{FF2B5EF4-FFF2-40B4-BE49-F238E27FC236}">
              <a16:creationId xmlns:a16="http://schemas.microsoft.com/office/drawing/2014/main" id="{00000000-0008-0000-00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82184"/>
        <a:stretch/>
      </xdr:blipFill>
      <xdr:spPr bwMode="auto">
        <a:xfrm>
          <a:off x="946150" y="1035050"/>
          <a:ext cx="52514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704849</xdr:colOff>
      <xdr:row>39</xdr:row>
      <xdr:rowOff>158751</xdr:rowOff>
    </xdr:from>
    <xdr:to>
      <xdr:col>7</xdr:col>
      <xdr:colOff>59764</xdr:colOff>
      <xdr:row>42</xdr:row>
      <xdr:rowOff>68386</xdr:rowOff>
    </xdr:to>
    <xdr:pic>
      <xdr:nvPicPr>
        <xdr:cNvPr id="9" name="Image 8">
          <a:extLst>
            <a:ext uri="{FF2B5EF4-FFF2-40B4-BE49-F238E27FC236}">
              <a16:creationId xmlns:a16="http://schemas.microsoft.com/office/drawing/2014/main" id="{00000000-0008-0000-0000-000009000000}"/>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6558"/>
        <a:stretch/>
      </xdr:blipFill>
      <xdr:spPr bwMode="auto">
        <a:xfrm>
          <a:off x="1504202" y="7860927"/>
          <a:ext cx="4151033" cy="4699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685427</xdr:colOff>
      <xdr:row>45</xdr:row>
      <xdr:rowOff>154641</xdr:rowOff>
    </xdr:from>
    <xdr:to>
      <xdr:col>8</xdr:col>
      <xdr:colOff>450477</xdr:colOff>
      <xdr:row>51</xdr:row>
      <xdr:rowOff>141941</xdr:rowOff>
    </xdr:to>
    <xdr:pic>
      <xdr:nvPicPr>
        <xdr:cNvPr id="10" name="Image 9">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84780" y="8977406"/>
          <a:ext cx="5360521" cy="11078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215900</xdr:colOff>
      <xdr:row>11</xdr:row>
      <xdr:rowOff>139700</xdr:rowOff>
    </xdr:from>
    <xdr:to>
      <xdr:col>7</xdr:col>
      <xdr:colOff>666750</xdr:colOff>
      <xdr:row>17</xdr:row>
      <xdr:rowOff>114300</xdr:rowOff>
    </xdr:to>
    <xdr:pic>
      <xdr:nvPicPr>
        <xdr:cNvPr id="11" name="Image 1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77900" y="1612900"/>
          <a:ext cx="5022850" cy="1079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158750</xdr:colOff>
      <xdr:row>17</xdr:row>
      <xdr:rowOff>152400</xdr:rowOff>
    </xdr:from>
    <xdr:to>
      <xdr:col>2</xdr:col>
      <xdr:colOff>685800</xdr:colOff>
      <xdr:row>19</xdr:row>
      <xdr:rowOff>50800</xdr:rowOff>
    </xdr:to>
    <xdr:pic>
      <xdr:nvPicPr>
        <xdr:cNvPr id="12" name="Image 11">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20750" y="2730500"/>
          <a:ext cx="1289050" cy="26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673100</xdr:colOff>
      <xdr:row>20</xdr:row>
      <xdr:rowOff>152400</xdr:rowOff>
    </xdr:from>
    <xdr:to>
      <xdr:col>8</xdr:col>
      <xdr:colOff>590550</xdr:colOff>
      <xdr:row>37</xdr:row>
      <xdr:rowOff>101600</xdr:rowOff>
    </xdr:to>
    <xdr:pic>
      <xdr:nvPicPr>
        <xdr:cNvPr id="15" name="Image 14">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35100" y="3702050"/>
          <a:ext cx="5251450" cy="3079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xdr:colOff>
      <xdr:row>0</xdr:row>
      <xdr:rowOff>0</xdr:rowOff>
    </xdr:from>
    <xdr:to>
      <xdr:col>1</xdr:col>
      <xdr:colOff>545354</xdr:colOff>
      <xdr:row>3</xdr:row>
      <xdr:rowOff>50876</xdr:rowOff>
    </xdr:to>
    <xdr:pic>
      <xdr:nvPicPr>
        <xdr:cNvPr id="8" name="Image 7"/>
        <xdr:cNvPicPr>
          <a:picLocks noChangeAspect="1"/>
        </xdr:cNvPicPr>
      </xdr:nvPicPr>
      <xdr:blipFill>
        <a:blip xmlns:r="http://schemas.openxmlformats.org/officeDocument/2006/relationships" r:embed="rId7"/>
        <a:stretch>
          <a:fillRect/>
        </a:stretch>
      </xdr:blipFill>
      <xdr:spPr>
        <a:xfrm>
          <a:off x="1" y="0"/>
          <a:ext cx="1344706" cy="611170"/>
        </a:xfrm>
        <a:prstGeom prst="rect">
          <a:avLst/>
        </a:prstGeom>
      </xdr:spPr>
    </xdr:pic>
    <xdr:clientData/>
  </xdr:twoCellAnchor>
  <xdr:twoCellAnchor editAs="oneCell">
    <xdr:from>
      <xdr:col>2</xdr:col>
      <xdr:colOff>141941</xdr:colOff>
      <xdr:row>54</xdr:row>
      <xdr:rowOff>0</xdr:rowOff>
    </xdr:from>
    <xdr:to>
      <xdr:col>8</xdr:col>
      <xdr:colOff>7470</xdr:colOff>
      <xdr:row>58</xdr:row>
      <xdr:rowOff>158041</xdr:rowOff>
    </xdr:to>
    <xdr:pic>
      <xdr:nvPicPr>
        <xdr:cNvPr id="13" name="Image 12"/>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740647" y="10503647"/>
          <a:ext cx="4661647" cy="90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97118</xdr:rowOff>
    </xdr:from>
    <xdr:to>
      <xdr:col>0</xdr:col>
      <xdr:colOff>1344706</xdr:colOff>
      <xdr:row>3</xdr:row>
      <xdr:rowOff>147994</xdr:rowOff>
    </xdr:to>
    <xdr:pic>
      <xdr:nvPicPr>
        <xdr:cNvPr id="3" name="Image 2"/>
        <xdr:cNvPicPr>
          <a:picLocks noChangeAspect="1"/>
        </xdr:cNvPicPr>
      </xdr:nvPicPr>
      <xdr:blipFill>
        <a:blip xmlns:r="http://schemas.openxmlformats.org/officeDocument/2006/relationships" r:embed="rId1"/>
        <a:stretch>
          <a:fillRect/>
        </a:stretch>
      </xdr:blipFill>
      <xdr:spPr>
        <a:xfrm>
          <a:off x="0" y="97118"/>
          <a:ext cx="1344706" cy="6111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34635</xdr:colOff>
      <xdr:row>0</xdr:row>
      <xdr:rowOff>126999</xdr:rowOff>
    </xdr:from>
    <xdr:to>
      <xdr:col>1</xdr:col>
      <xdr:colOff>732796</xdr:colOff>
      <xdr:row>3</xdr:row>
      <xdr:rowOff>183987</xdr:rowOff>
    </xdr:to>
    <xdr:pic>
      <xdr:nvPicPr>
        <xdr:cNvPr id="3" name="Image 2"/>
        <xdr:cNvPicPr>
          <a:picLocks noChangeAspect="1"/>
        </xdr:cNvPicPr>
      </xdr:nvPicPr>
      <xdr:blipFill>
        <a:blip xmlns:r="http://schemas.openxmlformats.org/officeDocument/2006/relationships" r:embed="rId1"/>
        <a:stretch>
          <a:fillRect/>
        </a:stretch>
      </xdr:blipFill>
      <xdr:spPr>
        <a:xfrm>
          <a:off x="34635" y="126999"/>
          <a:ext cx="1344706" cy="61117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495300</xdr:colOff>
      <xdr:row>3</xdr:row>
      <xdr:rowOff>18994</xdr:rowOff>
    </xdr:to>
    <xdr:pic>
      <xdr:nvPicPr>
        <xdr:cNvPr id="2" name="Image 1"/>
        <xdr:cNvPicPr>
          <a:picLocks noChangeAspect="1"/>
        </xdr:cNvPicPr>
      </xdr:nvPicPr>
      <xdr:blipFill>
        <a:blip xmlns:r="http://schemas.openxmlformats.org/officeDocument/2006/relationships" r:embed="rId1"/>
        <a:stretch>
          <a:fillRect/>
        </a:stretch>
      </xdr:blipFill>
      <xdr:spPr>
        <a:xfrm>
          <a:off x="0" y="0"/>
          <a:ext cx="1257300" cy="57144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cdm.unfccc.int/UserManagement/FileStorage/RIZFLYM7S6QH8X3NJOPVG5A0EB29U4" TargetMode="External"/><Relationship Id="rId1" Type="http://schemas.openxmlformats.org/officeDocument/2006/relationships/hyperlink" Target="https://cdm.unfccc.int/methodologies/view?ref=AMS-I.A."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C10:X34"/>
  <sheetViews>
    <sheetView showGridLines="0" showRowColHeaders="0" tabSelected="1" showRuler="0" view="pageLayout" zoomScale="55" zoomScaleNormal="100" zoomScaleSheetLayoutView="70" zoomScalePageLayoutView="55" workbookViewId="0">
      <selection activeCell="R42" sqref="R42"/>
    </sheetView>
  </sheetViews>
  <sheetFormatPr defaultColWidth="11.42578125" defaultRowHeight="15"/>
  <sheetData>
    <row r="10" spans="3:24" ht="5.45" customHeight="1"/>
    <row r="11" spans="3:24" ht="15.75" hidden="1" thickBot="1"/>
    <row r="13" spans="3:24" ht="14.45" customHeight="1">
      <c r="C13" s="82" t="s">
        <v>69</v>
      </c>
      <c r="D13" s="82"/>
      <c r="E13" s="82"/>
      <c r="F13" s="82"/>
      <c r="G13" s="82"/>
      <c r="H13" s="82"/>
      <c r="I13" s="82"/>
      <c r="J13" s="82"/>
      <c r="K13" s="82"/>
      <c r="L13" s="82"/>
      <c r="M13" s="82"/>
      <c r="N13" s="82"/>
      <c r="O13" s="82"/>
      <c r="P13" s="82"/>
      <c r="Q13" s="82"/>
      <c r="R13" s="82"/>
      <c r="S13" s="82"/>
      <c r="T13" s="82"/>
      <c r="U13" s="82"/>
      <c r="V13" s="82"/>
      <c r="W13" s="82"/>
      <c r="X13" s="82"/>
    </row>
    <row r="14" spans="3:24" ht="14.45" customHeight="1">
      <c r="C14" s="82"/>
      <c r="D14" s="82"/>
      <c r="E14" s="82"/>
      <c r="F14" s="82"/>
      <c r="G14" s="82"/>
      <c r="H14" s="82"/>
      <c r="I14" s="82"/>
      <c r="J14" s="82"/>
      <c r="K14" s="82"/>
      <c r="L14" s="82"/>
      <c r="M14" s="82"/>
      <c r="N14" s="82"/>
      <c r="O14" s="82"/>
      <c r="P14" s="82"/>
      <c r="Q14" s="82"/>
      <c r="R14" s="82"/>
      <c r="S14" s="82"/>
      <c r="T14" s="82"/>
      <c r="U14" s="82"/>
      <c r="V14" s="82"/>
      <c r="W14" s="82"/>
      <c r="X14" s="82"/>
    </row>
    <row r="15" spans="3:24" ht="14.45" customHeight="1">
      <c r="C15" s="82"/>
      <c r="D15" s="82"/>
      <c r="E15" s="82"/>
      <c r="F15" s="82"/>
      <c r="G15" s="82"/>
      <c r="H15" s="82"/>
      <c r="I15" s="82"/>
      <c r="J15" s="82"/>
      <c r="K15" s="82"/>
      <c r="L15" s="82"/>
      <c r="M15" s="82"/>
      <c r="N15" s="82"/>
      <c r="O15" s="82"/>
      <c r="P15" s="82"/>
      <c r="Q15" s="82"/>
      <c r="R15" s="82"/>
      <c r="S15" s="82"/>
      <c r="T15" s="82"/>
      <c r="U15" s="82"/>
      <c r="V15" s="82"/>
      <c r="W15" s="82"/>
      <c r="X15" s="82"/>
    </row>
    <row r="16" spans="3:24" ht="14.45" customHeight="1">
      <c r="C16" s="82"/>
      <c r="D16" s="82"/>
      <c r="E16" s="82"/>
      <c r="F16" s="82"/>
      <c r="G16" s="82"/>
      <c r="H16" s="82"/>
      <c r="I16" s="82"/>
      <c r="J16" s="82"/>
      <c r="K16" s="82"/>
      <c r="L16" s="82"/>
      <c r="M16" s="82"/>
      <c r="N16" s="82"/>
      <c r="O16" s="82"/>
      <c r="P16" s="82"/>
      <c r="Q16" s="82"/>
      <c r="R16" s="82"/>
      <c r="S16" s="82"/>
      <c r="T16" s="82"/>
      <c r="U16" s="82"/>
      <c r="V16" s="82"/>
      <c r="W16" s="82"/>
      <c r="X16" s="82"/>
    </row>
    <row r="17" spans="3:24" ht="14.45" customHeight="1">
      <c r="C17" s="82"/>
      <c r="D17" s="82"/>
      <c r="E17" s="82"/>
      <c r="F17" s="82"/>
      <c r="G17" s="82"/>
      <c r="H17" s="82"/>
      <c r="I17" s="82"/>
      <c r="J17" s="82"/>
      <c r="K17" s="82"/>
      <c r="L17" s="82"/>
      <c r="M17" s="82"/>
      <c r="N17" s="82"/>
      <c r="O17" s="82"/>
      <c r="P17" s="82"/>
      <c r="Q17" s="82"/>
      <c r="R17" s="82"/>
      <c r="S17" s="82"/>
      <c r="T17" s="82"/>
      <c r="U17" s="82"/>
      <c r="V17" s="82"/>
      <c r="W17" s="82"/>
      <c r="X17" s="82"/>
    </row>
    <row r="18" spans="3:24" ht="14.45" customHeight="1">
      <c r="C18" s="82"/>
      <c r="D18" s="82"/>
      <c r="E18" s="82"/>
      <c r="F18" s="82"/>
      <c r="G18" s="82"/>
      <c r="H18" s="82"/>
      <c r="I18" s="82"/>
      <c r="J18" s="82"/>
      <c r="K18" s="82"/>
      <c r="L18" s="82"/>
      <c r="M18" s="82"/>
      <c r="N18" s="82"/>
      <c r="O18" s="82"/>
      <c r="P18" s="82"/>
      <c r="Q18" s="82"/>
      <c r="R18" s="82"/>
      <c r="S18" s="82"/>
      <c r="T18" s="82"/>
      <c r="U18" s="82"/>
      <c r="V18" s="82"/>
      <c r="W18" s="82"/>
      <c r="X18" s="82"/>
    </row>
    <row r="19" spans="3:24" ht="23.45" customHeight="1">
      <c r="C19" s="82"/>
      <c r="D19" s="82"/>
      <c r="E19" s="82"/>
      <c r="F19" s="82"/>
      <c r="G19" s="82"/>
      <c r="H19" s="82"/>
      <c r="I19" s="82"/>
      <c r="J19" s="82"/>
      <c r="K19" s="82"/>
      <c r="L19" s="82"/>
      <c r="M19" s="82"/>
      <c r="N19" s="82"/>
      <c r="O19" s="82"/>
      <c r="P19" s="82"/>
      <c r="Q19" s="82"/>
      <c r="R19" s="82"/>
      <c r="S19" s="82"/>
      <c r="T19" s="82"/>
      <c r="U19" s="82"/>
      <c r="V19" s="82"/>
      <c r="W19" s="82"/>
      <c r="X19" s="82"/>
    </row>
    <row r="20" spans="3:24" ht="14.45" customHeight="1">
      <c r="C20" s="82"/>
      <c r="D20" s="82"/>
      <c r="E20" s="82"/>
      <c r="F20" s="82"/>
      <c r="G20" s="82"/>
      <c r="H20" s="82"/>
      <c r="I20" s="82"/>
      <c r="J20" s="82"/>
      <c r="K20" s="82"/>
      <c r="L20" s="82"/>
      <c r="M20" s="82"/>
      <c r="N20" s="82"/>
      <c r="O20" s="82"/>
      <c r="P20" s="82"/>
      <c r="Q20" s="82"/>
      <c r="R20" s="82"/>
      <c r="S20" s="82"/>
      <c r="T20" s="82"/>
      <c r="U20" s="82"/>
      <c r="V20" s="82"/>
      <c r="W20" s="82"/>
      <c r="X20" s="82"/>
    </row>
    <row r="21" spans="3:24" ht="14.45" customHeight="1">
      <c r="C21" s="82"/>
      <c r="D21" s="82"/>
      <c r="E21" s="82"/>
      <c r="F21" s="82"/>
      <c r="G21" s="82"/>
      <c r="H21" s="82"/>
      <c r="I21" s="82"/>
      <c r="J21" s="82"/>
      <c r="K21" s="82"/>
      <c r="L21" s="82"/>
      <c r="M21" s="82"/>
      <c r="N21" s="82"/>
      <c r="O21" s="82"/>
      <c r="P21" s="82"/>
      <c r="Q21" s="82"/>
      <c r="R21" s="82"/>
      <c r="S21" s="82"/>
      <c r="T21" s="82"/>
      <c r="U21" s="82"/>
      <c r="V21" s="82"/>
      <c r="W21" s="82"/>
      <c r="X21" s="82"/>
    </row>
    <row r="22" spans="3:24" ht="14.45" customHeight="1">
      <c r="C22" s="82"/>
      <c r="D22" s="82"/>
      <c r="E22" s="82"/>
      <c r="F22" s="82"/>
      <c r="G22" s="82"/>
      <c r="H22" s="82"/>
      <c r="I22" s="82"/>
      <c r="J22" s="82"/>
      <c r="K22" s="82"/>
      <c r="L22" s="82"/>
      <c r="M22" s="82"/>
      <c r="N22" s="82"/>
      <c r="O22" s="82"/>
      <c r="P22" s="82"/>
      <c r="Q22" s="82"/>
      <c r="R22" s="82"/>
      <c r="S22" s="82"/>
      <c r="T22" s="82"/>
      <c r="U22" s="82"/>
      <c r="V22" s="82"/>
      <c r="W22" s="82"/>
      <c r="X22" s="82"/>
    </row>
    <row r="23" spans="3:24" ht="14.45" customHeight="1">
      <c r="C23" s="82"/>
      <c r="D23" s="82"/>
      <c r="E23" s="82"/>
      <c r="F23" s="82"/>
      <c r="G23" s="82"/>
      <c r="H23" s="82"/>
      <c r="I23" s="82"/>
      <c r="J23" s="82"/>
      <c r="K23" s="82"/>
      <c r="L23" s="82"/>
      <c r="M23" s="82"/>
      <c r="N23" s="82"/>
      <c r="O23" s="82"/>
      <c r="P23" s="82"/>
      <c r="Q23" s="82"/>
      <c r="R23" s="82"/>
      <c r="S23" s="82"/>
      <c r="T23" s="82"/>
      <c r="U23" s="82"/>
      <c r="V23" s="82"/>
      <c r="W23" s="82"/>
      <c r="X23" s="82"/>
    </row>
    <row r="25" spans="3:24" ht="14.45" customHeight="1">
      <c r="C25" s="80" t="s">
        <v>70</v>
      </c>
      <c r="D25" s="80"/>
      <c r="E25" s="80"/>
      <c r="F25" s="80"/>
      <c r="G25" s="80"/>
      <c r="H25" s="80"/>
      <c r="I25" s="80"/>
      <c r="J25" s="80"/>
      <c r="K25" s="80"/>
      <c r="L25" s="80"/>
      <c r="M25" s="80"/>
      <c r="N25" s="80"/>
      <c r="O25" s="80"/>
      <c r="P25" s="80"/>
      <c r="Q25" s="80"/>
      <c r="R25" s="80"/>
      <c r="S25" s="80"/>
      <c r="T25" s="80"/>
      <c r="U25" s="80"/>
      <c r="V25" s="80"/>
      <c r="W25" s="80"/>
      <c r="X25" s="80"/>
    </row>
    <row r="26" spans="3:24" ht="14.45" customHeight="1">
      <c r="C26" s="80"/>
      <c r="D26" s="80"/>
      <c r="E26" s="80"/>
      <c r="F26" s="80"/>
      <c r="G26" s="80"/>
      <c r="H26" s="80"/>
      <c r="I26" s="80"/>
      <c r="J26" s="80"/>
      <c r="K26" s="80"/>
      <c r="L26" s="80"/>
      <c r="M26" s="80"/>
      <c r="N26" s="80"/>
      <c r="O26" s="80"/>
      <c r="P26" s="80"/>
      <c r="Q26" s="80"/>
      <c r="R26" s="80"/>
      <c r="S26" s="80"/>
      <c r="T26" s="80"/>
      <c r="U26" s="80"/>
      <c r="V26" s="80"/>
      <c r="W26" s="80"/>
      <c r="X26" s="80"/>
    </row>
    <row r="34" spans="3:24" ht="29.25">
      <c r="C34" s="81" t="s">
        <v>71</v>
      </c>
      <c r="D34" s="81"/>
      <c r="E34" s="81"/>
      <c r="F34" s="81"/>
      <c r="G34" s="81"/>
      <c r="H34" s="81"/>
      <c r="I34" s="81"/>
      <c r="J34" s="81"/>
      <c r="K34" s="81"/>
      <c r="L34" s="81"/>
      <c r="M34" s="81"/>
      <c r="N34" s="81"/>
      <c r="O34" s="81"/>
      <c r="P34" s="81"/>
      <c r="Q34" s="81"/>
      <c r="R34" s="81"/>
      <c r="S34" s="81"/>
      <c r="T34" s="81"/>
      <c r="U34" s="81"/>
      <c r="V34" s="81"/>
      <c r="W34" s="81"/>
      <c r="X34" s="81"/>
    </row>
  </sheetData>
  <mergeCells count="3">
    <mergeCell ref="C25:X26"/>
    <mergeCell ref="C34:X34"/>
    <mergeCell ref="C13:X23"/>
  </mergeCells>
  <pageMargins left="0.25" right="0.25" top="0.75" bottom="0.75" header="0.3" footer="0.3"/>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0"/>
  <sheetViews>
    <sheetView zoomScale="55" zoomScaleNormal="55" workbookViewId="0">
      <selection activeCell="B6" sqref="B6"/>
    </sheetView>
  </sheetViews>
  <sheetFormatPr defaultColWidth="11.42578125" defaultRowHeight="15"/>
  <cols>
    <col min="1" max="1" width="62.5703125" style="18" customWidth="1"/>
    <col min="2" max="2" width="15.42578125" style="18" customWidth="1"/>
    <col min="3" max="3" width="20.85546875" style="18" customWidth="1"/>
    <col min="4" max="22" width="15.7109375" style="18" customWidth="1"/>
    <col min="23" max="23" width="15" style="18" customWidth="1"/>
    <col min="24" max="24" width="17.28515625" style="18" customWidth="1"/>
    <col min="25" max="25" width="17.42578125" style="18" customWidth="1"/>
    <col min="26" max="26" width="16.28515625" style="18" customWidth="1"/>
    <col min="27" max="27" width="14.85546875" style="18" customWidth="1"/>
    <col min="28" max="16384" width="11.42578125" style="18"/>
  </cols>
  <sheetData>
    <row r="1" spans="1:27">
      <c r="A1" s="22"/>
      <c r="B1" s="22"/>
      <c r="C1" s="22"/>
      <c r="D1" s="22"/>
      <c r="E1" s="22"/>
      <c r="F1" s="22"/>
      <c r="G1" s="22"/>
      <c r="H1" s="22"/>
      <c r="I1" s="22"/>
      <c r="J1" s="22"/>
      <c r="K1" s="22"/>
      <c r="L1" s="22"/>
      <c r="M1" s="22"/>
      <c r="N1" s="22"/>
      <c r="O1" s="22"/>
      <c r="P1" s="22"/>
      <c r="Q1" s="22"/>
      <c r="R1" s="22"/>
      <c r="S1" s="22"/>
      <c r="T1" s="22"/>
      <c r="U1" s="22"/>
      <c r="V1" s="22"/>
      <c r="W1" s="22"/>
      <c r="X1" s="22"/>
      <c r="Y1" s="22"/>
      <c r="Z1" s="22"/>
      <c r="AA1" s="22"/>
    </row>
    <row r="2" spans="1:27" ht="15.75" thickBot="1">
      <c r="A2" s="34" t="s">
        <v>60</v>
      </c>
      <c r="B2" s="22"/>
      <c r="C2" s="22"/>
      <c r="D2" s="22"/>
      <c r="E2" s="22"/>
      <c r="F2" s="22"/>
      <c r="G2" s="22"/>
      <c r="H2" s="22"/>
      <c r="I2" s="22"/>
      <c r="J2" s="22"/>
      <c r="K2" s="22"/>
      <c r="L2" s="22"/>
      <c r="M2" s="22"/>
      <c r="N2" s="22"/>
      <c r="O2" s="22"/>
      <c r="P2" s="22"/>
      <c r="Q2" s="22"/>
      <c r="R2" s="22"/>
      <c r="S2" s="22"/>
      <c r="T2" s="22"/>
      <c r="U2" s="22"/>
      <c r="V2" s="22"/>
      <c r="W2" s="22"/>
      <c r="X2" s="22"/>
      <c r="Y2" s="22"/>
      <c r="Z2" s="22"/>
      <c r="AA2" s="22"/>
    </row>
    <row r="3" spans="1:27">
      <c r="A3" s="54" t="s">
        <v>61</v>
      </c>
      <c r="B3" s="23">
        <v>5</v>
      </c>
      <c r="C3" s="24" t="s">
        <v>48</v>
      </c>
      <c r="D3" s="22"/>
      <c r="E3" s="22"/>
      <c r="F3" s="22"/>
      <c r="G3" s="22"/>
      <c r="H3" s="22"/>
      <c r="I3" s="22"/>
      <c r="J3" s="22"/>
      <c r="K3" s="22"/>
      <c r="L3" s="22"/>
      <c r="M3" s="22"/>
      <c r="N3" s="22"/>
      <c r="O3" s="22"/>
      <c r="P3" s="22"/>
      <c r="Q3" s="22"/>
      <c r="R3" s="22"/>
      <c r="S3" s="22"/>
      <c r="T3" s="22"/>
      <c r="U3" s="22"/>
      <c r="V3" s="22"/>
      <c r="W3" s="22"/>
      <c r="X3" s="22"/>
      <c r="Y3" s="22"/>
      <c r="Z3" s="22"/>
      <c r="AA3" s="22"/>
    </row>
    <row r="4" spans="1:27">
      <c r="A4" s="25" t="s">
        <v>49</v>
      </c>
      <c r="B4" s="26">
        <f>B3*365</f>
        <v>1825</v>
      </c>
      <c r="C4" s="27" t="s">
        <v>50</v>
      </c>
      <c r="D4" s="22"/>
      <c r="E4" s="22"/>
      <c r="F4" s="22"/>
      <c r="G4" s="22"/>
      <c r="H4" s="22"/>
      <c r="I4" s="22"/>
      <c r="J4" s="22"/>
      <c r="K4" s="22"/>
      <c r="L4" s="22"/>
      <c r="M4" s="22"/>
      <c r="N4" s="22"/>
      <c r="O4" s="22"/>
      <c r="P4" s="22"/>
      <c r="Q4" s="22"/>
      <c r="R4" s="22"/>
      <c r="S4" s="22"/>
      <c r="T4" s="22"/>
      <c r="U4" s="22"/>
      <c r="V4" s="22"/>
      <c r="W4" s="22"/>
      <c r="X4" s="22"/>
      <c r="Y4" s="22"/>
      <c r="Z4" s="22"/>
      <c r="AA4" s="22"/>
    </row>
    <row r="5" spans="1:27">
      <c r="A5" s="55" t="s">
        <v>59</v>
      </c>
      <c r="B5" s="28">
        <v>0.2</v>
      </c>
      <c r="C5" s="27"/>
      <c r="D5" s="22"/>
      <c r="E5" s="22"/>
      <c r="F5" s="22"/>
      <c r="G5" s="22"/>
      <c r="H5" s="22"/>
      <c r="I5" s="22"/>
      <c r="J5" s="22"/>
      <c r="K5" s="22"/>
      <c r="L5" s="22"/>
      <c r="M5" s="22"/>
      <c r="N5" s="22"/>
      <c r="O5" s="22"/>
      <c r="P5" s="22"/>
      <c r="Q5" s="22"/>
      <c r="R5" s="22"/>
      <c r="S5" s="22"/>
      <c r="T5" s="22"/>
      <c r="U5" s="22"/>
      <c r="V5" s="22"/>
      <c r="W5" s="22"/>
      <c r="X5" s="22"/>
      <c r="Y5" s="22"/>
      <c r="Z5" s="22"/>
      <c r="AA5" s="22"/>
    </row>
    <row r="6" spans="1:27">
      <c r="A6" s="25" t="s">
        <v>47</v>
      </c>
      <c r="B6" s="28">
        <v>0.01</v>
      </c>
      <c r="C6" s="27"/>
      <c r="D6" s="22"/>
      <c r="E6" s="22"/>
      <c r="F6" s="22"/>
      <c r="G6" s="22"/>
      <c r="H6" s="22"/>
      <c r="I6" s="22"/>
      <c r="J6" s="22"/>
      <c r="K6" s="22"/>
      <c r="L6" s="22"/>
      <c r="M6" s="22"/>
      <c r="N6" s="22"/>
      <c r="O6" s="22"/>
      <c r="P6" s="22"/>
      <c r="Q6" s="22"/>
      <c r="R6" s="22"/>
      <c r="S6" s="22"/>
      <c r="T6" s="22"/>
      <c r="U6" s="22"/>
      <c r="V6" s="22"/>
      <c r="W6" s="22"/>
      <c r="X6" s="22"/>
      <c r="Y6" s="22"/>
      <c r="Z6" s="22"/>
      <c r="AA6" s="22"/>
    </row>
    <row r="7" spans="1:27" ht="15.75" thickBot="1">
      <c r="A7" s="32" t="s">
        <v>65</v>
      </c>
      <c r="B7" s="33">
        <v>0.8</v>
      </c>
      <c r="C7" s="67" t="s">
        <v>64</v>
      </c>
      <c r="D7" s="29"/>
      <c r="E7" s="30"/>
      <c r="F7" s="30"/>
      <c r="G7" s="31"/>
      <c r="H7" s="31"/>
      <c r="I7" s="31"/>
      <c r="J7" s="31"/>
      <c r="K7" s="31"/>
      <c r="L7" s="31"/>
      <c r="M7" s="31"/>
      <c r="N7" s="31"/>
      <c r="O7" s="31"/>
      <c r="P7" s="31"/>
      <c r="Q7" s="31"/>
      <c r="R7" s="31"/>
      <c r="S7" s="31"/>
      <c r="T7" s="31"/>
      <c r="U7" s="31"/>
      <c r="V7" s="31"/>
      <c r="W7" s="31"/>
      <c r="X7" s="31"/>
      <c r="Y7" s="31"/>
      <c r="Z7" s="31"/>
      <c r="AA7" s="31"/>
    </row>
    <row r="8" spans="1:27">
      <c r="A8" s="34"/>
      <c r="B8" s="22"/>
      <c r="C8" s="31"/>
      <c r="D8" s="31"/>
      <c r="E8" s="31"/>
      <c r="F8" s="31"/>
      <c r="G8" s="31"/>
      <c r="H8" s="31"/>
      <c r="I8" s="31"/>
      <c r="J8" s="31"/>
      <c r="K8" s="31"/>
      <c r="L8" s="31"/>
      <c r="M8" s="31"/>
      <c r="N8" s="31"/>
      <c r="O8" s="31"/>
      <c r="P8" s="31"/>
      <c r="Q8" s="31"/>
      <c r="R8" s="31"/>
      <c r="S8" s="31"/>
      <c r="T8" s="31"/>
      <c r="U8" s="31"/>
      <c r="V8" s="31"/>
      <c r="W8" s="31"/>
      <c r="X8" s="31"/>
      <c r="Y8" s="31"/>
      <c r="Z8" s="31"/>
      <c r="AA8" s="31"/>
    </row>
    <row r="9" spans="1:27" ht="15.75" thickBot="1">
      <c r="A9" s="34" t="s">
        <v>51</v>
      </c>
      <c r="B9" s="22"/>
      <c r="C9" s="31"/>
      <c r="D9" s="31"/>
      <c r="E9" s="31"/>
      <c r="F9" s="31"/>
      <c r="G9" s="31"/>
      <c r="H9" s="31"/>
      <c r="I9" s="31"/>
      <c r="J9" s="31"/>
      <c r="K9" s="31"/>
      <c r="L9" s="31"/>
      <c r="M9" s="31"/>
      <c r="N9" s="31"/>
      <c r="O9" s="31"/>
      <c r="P9" s="31"/>
      <c r="Q9" s="31"/>
      <c r="R9" s="31"/>
      <c r="S9" s="31"/>
      <c r="T9" s="31"/>
      <c r="U9" s="31"/>
      <c r="V9" s="31"/>
      <c r="W9" s="31"/>
      <c r="X9" s="31"/>
      <c r="Y9" s="31"/>
      <c r="Z9" s="31"/>
      <c r="AA9" s="31"/>
    </row>
    <row r="10" spans="1:27">
      <c r="A10" s="56" t="s">
        <v>56</v>
      </c>
      <c r="B10" s="57">
        <v>100</v>
      </c>
      <c r="C10" s="58" t="s">
        <v>53</v>
      </c>
      <c r="D10" s="31"/>
      <c r="E10" s="31"/>
      <c r="F10" s="31"/>
      <c r="G10" s="31"/>
      <c r="H10" s="31"/>
      <c r="I10" s="31"/>
      <c r="J10" s="31"/>
      <c r="K10" s="31"/>
      <c r="L10" s="31"/>
      <c r="M10" s="31"/>
      <c r="N10" s="31"/>
      <c r="O10" s="31"/>
      <c r="P10" s="31"/>
      <c r="Q10" s="31"/>
      <c r="R10" s="31"/>
      <c r="S10" s="31"/>
      <c r="T10" s="31"/>
      <c r="U10" s="31"/>
      <c r="V10" s="31"/>
      <c r="W10" s="31"/>
      <c r="X10" s="31"/>
      <c r="Y10" s="31"/>
      <c r="Z10" s="31"/>
      <c r="AA10" s="31"/>
    </row>
    <row r="11" spans="1:27">
      <c r="A11" s="59" t="s">
        <v>52</v>
      </c>
      <c r="B11" s="35">
        <v>70</v>
      </c>
      <c r="C11" s="60"/>
      <c r="D11" s="31"/>
      <c r="E11" s="31"/>
      <c r="F11" s="31"/>
      <c r="G11" s="31"/>
      <c r="H11" s="31"/>
      <c r="I11" s="31"/>
      <c r="J11" s="31"/>
      <c r="K11" s="31"/>
      <c r="L11" s="31"/>
      <c r="M11" s="31"/>
      <c r="N11" s="31"/>
      <c r="O11" s="31"/>
      <c r="P11" s="31"/>
      <c r="Q11" s="31"/>
      <c r="R11" s="31"/>
      <c r="S11" s="31"/>
      <c r="T11" s="31"/>
      <c r="U11" s="31"/>
      <c r="V11" s="31"/>
      <c r="W11" s="31"/>
      <c r="X11" s="31"/>
      <c r="Y11" s="31"/>
      <c r="Z11" s="31"/>
      <c r="AA11" s="31"/>
    </row>
    <row r="12" spans="1:27">
      <c r="A12" s="59" t="s">
        <v>55</v>
      </c>
      <c r="B12" s="35">
        <f>B10*B11</f>
        <v>7000</v>
      </c>
      <c r="C12" s="61" t="s">
        <v>53</v>
      </c>
      <c r="D12" s="31"/>
      <c r="E12" s="31"/>
      <c r="F12" s="31"/>
      <c r="G12" s="31"/>
      <c r="H12" s="31"/>
      <c r="I12" s="31"/>
      <c r="J12" s="31"/>
      <c r="K12" s="31"/>
      <c r="L12" s="31"/>
      <c r="M12" s="31"/>
      <c r="N12" s="31"/>
      <c r="O12" s="31"/>
      <c r="P12" s="31"/>
      <c r="Q12" s="31"/>
      <c r="R12" s="31"/>
      <c r="S12" s="31"/>
      <c r="T12" s="31"/>
      <c r="U12" s="31"/>
      <c r="V12" s="31"/>
      <c r="W12" s="31"/>
      <c r="X12" s="31"/>
      <c r="Y12" s="31"/>
      <c r="Z12" s="31"/>
      <c r="AA12" s="31"/>
    </row>
    <row r="13" spans="1:27" ht="15.75" thickBot="1">
      <c r="A13" s="62"/>
      <c r="B13" s="63">
        <f>B12/1000</f>
        <v>7</v>
      </c>
      <c r="C13" s="64" t="s">
        <v>57</v>
      </c>
      <c r="D13" s="31"/>
      <c r="E13" s="31"/>
      <c r="F13" s="31"/>
      <c r="G13" s="31"/>
      <c r="H13" s="31"/>
      <c r="I13" s="31"/>
      <c r="J13" s="31"/>
      <c r="K13" s="31"/>
      <c r="L13" s="31"/>
      <c r="M13" s="31"/>
      <c r="N13" s="31"/>
      <c r="O13" s="31"/>
      <c r="P13" s="31"/>
      <c r="Q13" s="31"/>
      <c r="R13" s="31"/>
      <c r="S13" s="31"/>
      <c r="T13" s="31"/>
      <c r="U13" s="31"/>
      <c r="V13" s="31"/>
      <c r="W13" s="31"/>
      <c r="X13" s="31"/>
      <c r="Y13" s="31"/>
      <c r="Z13" s="31"/>
      <c r="AA13" s="31"/>
    </row>
    <row r="14" spans="1:27">
      <c r="A14" s="34"/>
      <c r="B14" s="35"/>
      <c r="C14" s="36"/>
      <c r="D14" s="31"/>
      <c r="E14" s="31"/>
      <c r="F14" s="31"/>
      <c r="G14" s="31"/>
      <c r="H14" s="31"/>
      <c r="I14" s="31"/>
      <c r="J14" s="31"/>
      <c r="K14" s="31"/>
      <c r="L14" s="31"/>
      <c r="M14" s="31"/>
      <c r="N14" s="31"/>
      <c r="O14" s="31"/>
      <c r="P14" s="31"/>
      <c r="Q14" s="31"/>
      <c r="R14" s="31"/>
      <c r="S14" s="31"/>
      <c r="T14" s="31"/>
      <c r="U14" s="31"/>
      <c r="V14" s="31"/>
      <c r="W14" s="31"/>
      <c r="X14" s="31"/>
      <c r="Y14" s="31"/>
      <c r="Z14" s="31"/>
      <c r="AA14" s="31"/>
    </row>
    <row r="15" spans="1:27">
      <c r="A15" s="37" t="s">
        <v>45</v>
      </c>
      <c r="B15" s="38"/>
      <c r="C15" s="39">
        <v>1</v>
      </c>
      <c r="D15" s="39">
        <v>2</v>
      </c>
      <c r="E15" s="39">
        <v>3</v>
      </c>
      <c r="F15" s="39">
        <v>4</v>
      </c>
      <c r="G15" s="39">
        <v>5</v>
      </c>
      <c r="H15" s="39">
        <v>6</v>
      </c>
      <c r="I15" s="39">
        <v>7</v>
      </c>
      <c r="J15" s="39">
        <v>8</v>
      </c>
      <c r="K15" s="39">
        <v>9</v>
      </c>
      <c r="L15" s="39">
        <v>10</v>
      </c>
      <c r="M15" s="39">
        <v>11</v>
      </c>
      <c r="N15" s="39">
        <v>12</v>
      </c>
      <c r="O15" s="39">
        <v>13</v>
      </c>
      <c r="P15" s="39">
        <v>14</v>
      </c>
      <c r="Q15" s="39">
        <v>15</v>
      </c>
      <c r="R15" s="39">
        <v>16</v>
      </c>
      <c r="S15" s="39">
        <v>17</v>
      </c>
      <c r="T15" s="39">
        <v>18</v>
      </c>
      <c r="U15" s="39">
        <v>19</v>
      </c>
      <c r="V15" s="39">
        <v>20</v>
      </c>
      <c r="W15" s="39">
        <v>21</v>
      </c>
      <c r="X15" s="39">
        <v>22</v>
      </c>
      <c r="Y15" s="39">
        <v>23</v>
      </c>
      <c r="Z15" s="39">
        <v>24</v>
      </c>
      <c r="AA15" s="40">
        <v>25</v>
      </c>
    </row>
    <row r="16" spans="1:27">
      <c r="A16" s="41" t="s">
        <v>46</v>
      </c>
      <c r="B16" s="42"/>
      <c r="C16" s="43"/>
      <c r="D16" s="43"/>
      <c r="E16" s="43"/>
      <c r="F16" s="43"/>
      <c r="G16" s="43"/>
      <c r="H16" s="43"/>
      <c r="I16" s="43"/>
      <c r="J16" s="43"/>
      <c r="K16" s="43"/>
      <c r="L16" s="43"/>
      <c r="M16" s="43"/>
      <c r="N16" s="43"/>
      <c r="O16" s="43"/>
      <c r="P16" s="43"/>
      <c r="Q16" s="43"/>
      <c r="R16" s="43"/>
      <c r="S16" s="43"/>
      <c r="T16" s="43"/>
      <c r="U16" s="43"/>
      <c r="V16" s="43"/>
      <c r="W16" s="43"/>
      <c r="X16" s="43"/>
      <c r="Y16" s="43"/>
      <c r="Z16" s="43"/>
      <c r="AA16" s="44"/>
    </row>
    <row r="17" spans="1:27">
      <c r="A17" s="45" t="s">
        <v>62</v>
      </c>
      <c r="B17" s="46">
        <f>+B12*B4*(1-B5)</f>
        <v>10220000</v>
      </c>
      <c r="C17" s="46"/>
      <c r="D17" s="46"/>
      <c r="E17" s="46"/>
      <c r="F17" s="46"/>
      <c r="G17" s="46"/>
      <c r="H17" s="46"/>
      <c r="I17" s="46"/>
      <c r="J17" s="46"/>
      <c r="K17" s="46"/>
      <c r="L17" s="46"/>
      <c r="M17" s="46"/>
      <c r="N17" s="46"/>
      <c r="O17" s="46"/>
      <c r="P17" s="46"/>
      <c r="Q17" s="46"/>
      <c r="R17" s="46"/>
      <c r="S17" s="46"/>
      <c r="T17" s="46"/>
      <c r="U17" s="46"/>
      <c r="V17" s="46"/>
      <c r="W17" s="46"/>
      <c r="X17" s="46"/>
      <c r="Y17" s="46"/>
      <c r="Z17" s="46"/>
      <c r="AA17" s="47"/>
    </row>
    <row r="18" spans="1:27">
      <c r="A18" s="45" t="s">
        <v>63</v>
      </c>
      <c r="B18" s="22"/>
      <c r="C18" s="48">
        <f>+B17</f>
        <v>10220000</v>
      </c>
      <c r="D18" s="48">
        <f>+B17*(1-C15*$B$6)</f>
        <v>10117800</v>
      </c>
      <c r="E18" s="48">
        <f>$C$18*(1-D15*$B$6)</f>
        <v>10015600</v>
      </c>
      <c r="F18" s="48">
        <f t="shared" ref="F18:AA18" si="0">$C$18*(1-E15*$B$6)</f>
        <v>9913400</v>
      </c>
      <c r="G18" s="48">
        <f t="shared" si="0"/>
        <v>9811200</v>
      </c>
      <c r="H18" s="48">
        <f t="shared" si="0"/>
        <v>9709000</v>
      </c>
      <c r="I18" s="48">
        <f t="shared" si="0"/>
        <v>9606800</v>
      </c>
      <c r="J18" s="48">
        <f t="shared" si="0"/>
        <v>9504600</v>
      </c>
      <c r="K18" s="48">
        <f t="shared" si="0"/>
        <v>9402400</v>
      </c>
      <c r="L18" s="48">
        <f t="shared" si="0"/>
        <v>9300200</v>
      </c>
      <c r="M18" s="48">
        <f t="shared" si="0"/>
        <v>9198000</v>
      </c>
      <c r="N18" s="48">
        <f t="shared" si="0"/>
        <v>9095800</v>
      </c>
      <c r="O18" s="48">
        <f t="shared" si="0"/>
        <v>8993600</v>
      </c>
      <c r="P18" s="48">
        <f t="shared" si="0"/>
        <v>8891400</v>
      </c>
      <c r="Q18" s="48">
        <f t="shared" si="0"/>
        <v>8789200</v>
      </c>
      <c r="R18" s="48">
        <f t="shared" si="0"/>
        <v>8687000</v>
      </c>
      <c r="S18" s="48">
        <f t="shared" si="0"/>
        <v>8584800</v>
      </c>
      <c r="T18" s="48">
        <f t="shared" si="0"/>
        <v>8482600</v>
      </c>
      <c r="U18" s="48">
        <f t="shared" si="0"/>
        <v>8380400.0000000009</v>
      </c>
      <c r="V18" s="48">
        <f t="shared" si="0"/>
        <v>8278200.0000000009</v>
      </c>
      <c r="W18" s="48">
        <f t="shared" si="0"/>
        <v>8176000</v>
      </c>
      <c r="X18" s="48">
        <f t="shared" si="0"/>
        <v>8073800</v>
      </c>
      <c r="Y18" s="48">
        <f t="shared" si="0"/>
        <v>7971600</v>
      </c>
      <c r="Z18" s="48">
        <f t="shared" si="0"/>
        <v>7869400</v>
      </c>
      <c r="AA18" s="68">
        <f t="shared" si="0"/>
        <v>7767200</v>
      </c>
    </row>
    <row r="19" spans="1:27">
      <c r="A19" s="45" t="s">
        <v>66</v>
      </c>
      <c r="B19" s="22"/>
      <c r="C19" s="48">
        <f>+C18/1000</f>
        <v>10220</v>
      </c>
      <c r="D19" s="48">
        <f t="shared" ref="D19:AA19" si="1">+D18/1000</f>
        <v>10117.799999999999</v>
      </c>
      <c r="E19" s="48">
        <f t="shared" si="1"/>
        <v>10015.6</v>
      </c>
      <c r="F19" s="48">
        <f t="shared" si="1"/>
        <v>9913.4</v>
      </c>
      <c r="G19" s="48">
        <f t="shared" si="1"/>
        <v>9811.2000000000007</v>
      </c>
      <c r="H19" s="48">
        <f t="shared" si="1"/>
        <v>9709</v>
      </c>
      <c r="I19" s="48">
        <f t="shared" si="1"/>
        <v>9606.7999999999993</v>
      </c>
      <c r="J19" s="48">
        <f t="shared" si="1"/>
        <v>9504.6</v>
      </c>
      <c r="K19" s="48">
        <f t="shared" si="1"/>
        <v>9402.4</v>
      </c>
      <c r="L19" s="48">
        <f t="shared" si="1"/>
        <v>9300.2000000000007</v>
      </c>
      <c r="M19" s="48">
        <f t="shared" si="1"/>
        <v>9198</v>
      </c>
      <c r="N19" s="48">
        <f t="shared" si="1"/>
        <v>9095.7999999999993</v>
      </c>
      <c r="O19" s="48">
        <f t="shared" si="1"/>
        <v>8993.6</v>
      </c>
      <c r="P19" s="48">
        <f t="shared" si="1"/>
        <v>8891.4</v>
      </c>
      <c r="Q19" s="48">
        <f t="shared" si="1"/>
        <v>8789.2000000000007</v>
      </c>
      <c r="R19" s="48">
        <f t="shared" si="1"/>
        <v>8687</v>
      </c>
      <c r="S19" s="48">
        <f t="shared" si="1"/>
        <v>8584.7999999999993</v>
      </c>
      <c r="T19" s="48">
        <f t="shared" si="1"/>
        <v>8482.6</v>
      </c>
      <c r="U19" s="48">
        <f t="shared" si="1"/>
        <v>8380.4000000000015</v>
      </c>
      <c r="V19" s="48">
        <f t="shared" si="1"/>
        <v>8278.2000000000007</v>
      </c>
      <c r="W19" s="48">
        <f t="shared" si="1"/>
        <v>8176</v>
      </c>
      <c r="X19" s="48">
        <f t="shared" si="1"/>
        <v>8073.8</v>
      </c>
      <c r="Y19" s="48">
        <f t="shared" si="1"/>
        <v>7971.6</v>
      </c>
      <c r="Z19" s="48">
        <f t="shared" si="1"/>
        <v>7869.4</v>
      </c>
      <c r="AA19" s="68">
        <f t="shared" si="1"/>
        <v>7767.2</v>
      </c>
    </row>
    <row r="20" spans="1:27" s="17" customFormat="1">
      <c r="A20" s="50" t="s">
        <v>54</v>
      </c>
      <c r="B20" s="51"/>
      <c r="C20" s="52">
        <f>+C19*$B$7</f>
        <v>8176</v>
      </c>
      <c r="D20" s="52">
        <f t="shared" ref="D20:AA20" si="2">+D19*$B$7</f>
        <v>8094.24</v>
      </c>
      <c r="E20" s="52">
        <f t="shared" si="2"/>
        <v>8012.4800000000005</v>
      </c>
      <c r="F20" s="52">
        <f t="shared" si="2"/>
        <v>7930.72</v>
      </c>
      <c r="G20" s="52">
        <f t="shared" si="2"/>
        <v>7848.9600000000009</v>
      </c>
      <c r="H20" s="52">
        <f t="shared" si="2"/>
        <v>7767.2000000000007</v>
      </c>
      <c r="I20" s="52">
        <f t="shared" si="2"/>
        <v>7685.44</v>
      </c>
      <c r="J20" s="52">
        <f t="shared" si="2"/>
        <v>7603.68</v>
      </c>
      <c r="K20" s="52">
        <f t="shared" si="2"/>
        <v>7521.92</v>
      </c>
      <c r="L20" s="52">
        <f t="shared" si="2"/>
        <v>7440.1600000000008</v>
      </c>
      <c r="M20" s="52">
        <f t="shared" si="2"/>
        <v>7358.4000000000005</v>
      </c>
      <c r="N20" s="52">
        <f t="shared" si="2"/>
        <v>7276.6399999999994</v>
      </c>
      <c r="O20" s="52">
        <f t="shared" si="2"/>
        <v>7194.880000000001</v>
      </c>
      <c r="P20" s="52">
        <f t="shared" si="2"/>
        <v>7113.12</v>
      </c>
      <c r="Q20" s="52">
        <f t="shared" si="2"/>
        <v>7031.3600000000006</v>
      </c>
      <c r="R20" s="52">
        <f t="shared" si="2"/>
        <v>6949.6</v>
      </c>
      <c r="S20" s="52">
        <f t="shared" si="2"/>
        <v>6867.84</v>
      </c>
      <c r="T20" s="52">
        <f t="shared" si="2"/>
        <v>6786.0800000000008</v>
      </c>
      <c r="U20" s="52">
        <f t="shared" si="2"/>
        <v>6704.3200000000015</v>
      </c>
      <c r="V20" s="52">
        <f t="shared" si="2"/>
        <v>6622.5600000000013</v>
      </c>
      <c r="W20" s="52">
        <f t="shared" si="2"/>
        <v>6540.8</v>
      </c>
      <c r="X20" s="52">
        <f t="shared" si="2"/>
        <v>6459.0400000000009</v>
      </c>
      <c r="Y20" s="52">
        <f t="shared" si="2"/>
        <v>6377.2800000000007</v>
      </c>
      <c r="Z20" s="52">
        <f t="shared" si="2"/>
        <v>6295.52</v>
      </c>
      <c r="AA20" s="69">
        <f t="shared" si="2"/>
        <v>6213.76</v>
      </c>
    </row>
    <row r="21" spans="1:27">
      <c r="A21" s="22"/>
      <c r="B21" s="49"/>
      <c r="C21" s="49"/>
      <c r="D21" s="53"/>
      <c r="E21" s="53"/>
      <c r="F21" s="53"/>
      <c r="G21" s="53"/>
      <c r="H21" s="53"/>
      <c r="I21" s="53"/>
      <c r="J21" s="53"/>
      <c r="K21" s="53"/>
      <c r="L21" s="53"/>
      <c r="M21" s="53"/>
      <c r="N21" s="53"/>
      <c r="O21" s="53"/>
      <c r="P21" s="53"/>
      <c r="Q21" s="53"/>
      <c r="R21" s="53"/>
      <c r="S21" s="53"/>
      <c r="T21" s="53"/>
      <c r="U21" s="53"/>
      <c r="V21" s="53"/>
      <c r="W21" s="53"/>
      <c r="X21" s="53"/>
      <c r="Y21" s="53"/>
      <c r="Z21" s="53"/>
      <c r="AA21" s="53"/>
    </row>
    <row r="22" spans="1:27">
      <c r="A22" s="22"/>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row>
    <row r="24" spans="1:27" ht="20.25">
      <c r="A24" s="3" t="s">
        <v>3</v>
      </c>
      <c r="B24" s="6"/>
      <c r="C24" s="6"/>
      <c r="D24" s="6"/>
      <c r="E24" s="6"/>
      <c r="F24" s="4"/>
    </row>
    <row r="25" spans="1:27" ht="60">
      <c r="A25" s="21" t="s">
        <v>4</v>
      </c>
      <c r="B25" s="21" t="s">
        <v>5</v>
      </c>
      <c r="C25" s="21" t="s">
        <v>6</v>
      </c>
      <c r="D25" s="21" t="s">
        <v>7</v>
      </c>
      <c r="E25" s="21" t="s">
        <v>8</v>
      </c>
      <c r="F25" s="4"/>
    </row>
    <row r="26" spans="1:27" ht="16.5">
      <c r="A26" s="21"/>
      <c r="B26" s="8" t="s">
        <v>9</v>
      </c>
      <c r="C26" s="8" t="s">
        <v>9</v>
      </c>
      <c r="D26" s="8" t="s">
        <v>9</v>
      </c>
      <c r="E26" s="8" t="s">
        <v>9</v>
      </c>
      <c r="F26" s="4"/>
    </row>
    <row r="27" spans="1:27">
      <c r="A27" s="9" t="s">
        <v>10</v>
      </c>
      <c r="B27" s="10">
        <f>C20</f>
        <v>8176</v>
      </c>
      <c r="C27" s="10">
        <v>0</v>
      </c>
      <c r="D27" s="11">
        <v>0</v>
      </c>
      <c r="E27" s="10">
        <f>B27-C27</f>
        <v>8176</v>
      </c>
      <c r="F27" s="4"/>
    </row>
    <row r="28" spans="1:27">
      <c r="A28" s="9" t="s">
        <v>11</v>
      </c>
      <c r="B28" s="10">
        <f>D20</f>
        <v>8094.24</v>
      </c>
      <c r="C28" s="10">
        <v>0</v>
      </c>
      <c r="D28" s="11">
        <v>0</v>
      </c>
      <c r="E28" s="10">
        <f t="shared" ref="E28:E51" si="3">B28-C28</f>
        <v>8094.24</v>
      </c>
      <c r="F28" s="4"/>
    </row>
    <row r="29" spans="1:27">
      <c r="A29" s="9" t="s">
        <v>12</v>
      </c>
      <c r="B29" s="10">
        <f>E20</f>
        <v>8012.4800000000005</v>
      </c>
      <c r="C29" s="10">
        <v>0</v>
      </c>
      <c r="D29" s="11">
        <v>0</v>
      </c>
      <c r="E29" s="10">
        <f t="shared" si="3"/>
        <v>8012.4800000000005</v>
      </c>
      <c r="F29" s="4"/>
    </row>
    <row r="30" spans="1:27">
      <c r="A30" s="9" t="s">
        <v>13</v>
      </c>
      <c r="B30" s="10">
        <f>F20</f>
        <v>7930.72</v>
      </c>
      <c r="C30" s="10">
        <v>0</v>
      </c>
      <c r="D30" s="11">
        <v>0</v>
      </c>
      <c r="E30" s="10">
        <f t="shared" si="3"/>
        <v>7930.72</v>
      </c>
      <c r="F30" s="70"/>
      <c r="G30" s="75"/>
    </row>
    <row r="31" spans="1:27">
      <c r="A31" s="9" t="s">
        <v>14</v>
      </c>
      <c r="B31" s="10">
        <f>G20</f>
        <v>7848.9600000000009</v>
      </c>
      <c r="C31" s="10">
        <v>0</v>
      </c>
      <c r="D31" s="11">
        <v>0</v>
      </c>
      <c r="E31" s="10">
        <f t="shared" si="3"/>
        <v>7848.9600000000009</v>
      </c>
      <c r="F31" s="70"/>
      <c r="G31" s="75"/>
    </row>
    <row r="32" spans="1:27">
      <c r="A32" s="9" t="s">
        <v>15</v>
      </c>
      <c r="B32" s="10">
        <f>H20</f>
        <v>7767.2000000000007</v>
      </c>
      <c r="C32" s="10">
        <v>0</v>
      </c>
      <c r="D32" s="11">
        <v>0</v>
      </c>
      <c r="E32" s="10">
        <f t="shared" si="3"/>
        <v>7767.2000000000007</v>
      </c>
      <c r="F32" s="72">
        <f>SUM(E27:E32)</f>
        <v>47829.600000000006</v>
      </c>
      <c r="G32" s="75"/>
    </row>
    <row r="33" spans="1:7">
      <c r="A33" s="9" t="s">
        <v>16</v>
      </c>
      <c r="B33" s="10">
        <f>I20</f>
        <v>7685.44</v>
      </c>
      <c r="C33" s="10">
        <v>0</v>
      </c>
      <c r="D33" s="11">
        <v>0</v>
      </c>
      <c r="E33" s="10">
        <f t="shared" si="3"/>
        <v>7685.44</v>
      </c>
      <c r="F33" s="70"/>
      <c r="G33" s="75"/>
    </row>
    <row r="34" spans="1:7">
      <c r="A34" s="9" t="s">
        <v>17</v>
      </c>
      <c r="B34" s="10">
        <f>J20</f>
        <v>7603.68</v>
      </c>
      <c r="C34" s="10">
        <v>0</v>
      </c>
      <c r="D34" s="11">
        <v>0</v>
      </c>
      <c r="E34" s="10">
        <f t="shared" si="3"/>
        <v>7603.68</v>
      </c>
      <c r="F34" s="71"/>
      <c r="G34" s="75"/>
    </row>
    <row r="35" spans="1:7">
      <c r="A35" s="9" t="s">
        <v>18</v>
      </c>
      <c r="B35" s="10">
        <f>K20</f>
        <v>7521.92</v>
      </c>
      <c r="C35" s="10">
        <v>0</v>
      </c>
      <c r="D35" s="11">
        <v>0</v>
      </c>
      <c r="E35" s="10">
        <f t="shared" si="3"/>
        <v>7521.92</v>
      </c>
      <c r="F35" s="70"/>
      <c r="G35" s="75"/>
    </row>
    <row r="36" spans="1:7">
      <c r="A36" s="9" t="s">
        <v>19</v>
      </c>
      <c r="B36" s="10">
        <f>L20</f>
        <v>7440.1600000000008</v>
      </c>
      <c r="C36" s="10">
        <v>0</v>
      </c>
      <c r="D36" s="11">
        <v>0</v>
      </c>
      <c r="E36" s="10">
        <f t="shared" si="3"/>
        <v>7440.1600000000008</v>
      </c>
      <c r="F36" s="72">
        <f>SUM(E27:E36)</f>
        <v>78080.800000000017</v>
      </c>
      <c r="G36" s="75"/>
    </row>
    <row r="37" spans="1:7">
      <c r="A37" s="9" t="s">
        <v>20</v>
      </c>
      <c r="B37" s="10">
        <f>M20</f>
        <v>7358.4000000000005</v>
      </c>
      <c r="C37" s="10">
        <v>0</v>
      </c>
      <c r="D37" s="11">
        <v>0</v>
      </c>
      <c r="E37" s="10">
        <f t="shared" si="3"/>
        <v>7358.4000000000005</v>
      </c>
      <c r="F37" s="71"/>
      <c r="G37" s="75"/>
    </row>
    <row r="38" spans="1:7">
      <c r="A38" s="9" t="s">
        <v>21</v>
      </c>
      <c r="B38" s="10">
        <f>N20</f>
        <v>7276.6399999999994</v>
      </c>
      <c r="C38" s="10">
        <v>0</v>
      </c>
      <c r="D38" s="11">
        <v>0</v>
      </c>
      <c r="E38" s="10">
        <f t="shared" si="3"/>
        <v>7276.6399999999994</v>
      </c>
      <c r="F38" s="71"/>
      <c r="G38" s="75"/>
    </row>
    <row r="39" spans="1:7">
      <c r="A39" s="9" t="s">
        <v>22</v>
      </c>
      <c r="B39" s="10">
        <f>O20</f>
        <v>7194.880000000001</v>
      </c>
      <c r="C39" s="10">
        <v>0</v>
      </c>
      <c r="D39" s="11">
        <v>0</v>
      </c>
      <c r="E39" s="10">
        <f t="shared" si="3"/>
        <v>7194.880000000001</v>
      </c>
      <c r="F39" s="71"/>
      <c r="G39" s="75"/>
    </row>
    <row r="40" spans="1:7">
      <c r="A40" s="9" t="s">
        <v>23</v>
      </c>
      <c r="B40" s="10">
        <f>P20</f>
        <v>7113.12</v>
      </c>
      <c r="C40" s="10">
        <v>0</v>
      </c>
      <c r="D40" s="11">
        <v>0</v>
      </c>
      <c r="E40" s="10">
        <f t="shared" si="3"/>
        <v>7113.12</v>
      </c>
      <c r="F40" s="71"/>
      <c r="G40" s="75"/>
    </row>
    <row r="41" spans="1:7">
      <c r="A41" s="9" t="s">
        <v>24</v>
      </c>
      <c r="B41" s="10">
        <f>Q20</f>
        <v>7031.3600000000006</v>
      </c>
      <c r="C41" s="10">
        <v>0</v>
      </c>
      <c r="D41" s="11">
        <v>0</v>
      </c>
      <c r="E41" s="10">
        <f t="shared" si="3"/>
        <v>7031.3600000000006</v>
      </c>
      <c r="F41" s="71"/>
      <c r="G41" s="75"/>
    </row>
    <row r="42" spans="1:7">
      <c r="A42" s="9" t="s">
        <v>25</v>
      </c>
      <c r="B42" s="10">
        <f>R20</f>
        <v>6949.6</v>
      </c>
      <c r="C42" s="10">
        <v>0</v>
      </c>
      <c r="D42" s="11">
        <v>0</v>
      </c>
      <c r="E42" s="10">
        <f t="shared" si="3"/>
        <v>6949.6</v>
      </c>
      <c r="F42" s="71"/>
      <c r="G42" s="75"/>
    </row>
    <row r="43" spans="1:7">
      <c r="A43" s="9" t="s">
        <v>26</v>
      </c>
      <c r="B43" s="10">
        <f>S20</f>
        <v>6867.84</v>
      </c>
      <c r="C43" s="10">
        <v>0</v>
      </c>
      <c r="D43" s="11">
        <v>0</v>
      </c>
      <c r="E43" s="10">
        <f t="shared" si="3"/>
        <v>6867.84</v>
      </c>
      <c r="F43" s="71"/>
      <c r="G43" s="75"/>
    </row>
    <row r="44" spans="1:7">
      <c r="A44" s="9" t="s">
        <v>27</v>
      </c>
      <c r="B44" s="10">
        <f>T20</f>
        <v>6786.0800000000008</v>
      </c>
      <c r="C44" s="10">
        <v>0</v>
      </c>
      <c r="D44" s="11">
        <v>0</v>
      </c>
      <c r="E44" s="10">
        <f t="shared" si="3"/>
        <v>6786.0800000000008</v>
      </c>
      <c r="F44" s="71"/>
      <c r="G44" s="75"/>
    </row>
    <row r="45" spans="1:7">
      <c r="A45" s="9" t="s">
        <v>28</v>
      </c>
      <c r="B45" s="10">
        <f>U20</f>
        <v>6704.3200000000015</v>
      </c>
      <c r="C45" s="10">
        <v>0</v>
      </c>
      <c r="D45" s="11">
        <v>0</v>
      </c>
      <c r="E45" s="10">
        <f t="shared" si="3"/>
        <v>6704.3200000000015</v>
      </c>
      <c r="F45" s="71"/>
      <c r="G45" s="75"/>
    </row>
    <row r="46" spans="1:7">
      <c r="A46" s="9" t="s">
        <v>29</v>
      </c>
      <c r="B46" s="10">
        <f>V20</f>
        <v>6622.5600000000013</v>
      </c>
      <c r="C46" s="10">
        <v>0</v>
      </c>
      <c r="D46" s="11">
        <v>0</v>
      </c>
      <c r="E46" s="10">
        <f t="shared" si="3"/>
        <v>6622.5600000000013</v>
      </c>
      <c r="F46" s="73">
        <f>SUM(E27:E46)</f>
        <v>147985.60000000001</v>
      </c>
      <c r="G46" s="75"/>
    </row>
    <row r="47" spans="1:7">
      <c r="A47" s="9" t="s">
        <v>30</v>
      </c>
      <c r="B47" s="10">
        <f>W20</f>
        <v>6540.8</v>
      </c>
      <c r="C47" s="10">
        <v>0</v>
      </c>
      <c r="D47" s="11">
        <v>0</v>
      </c>
      <c r="E47" s="10">
        <f t="shared" si="3"/>
        <v>6540.8</v>
      </c>
      <c r="F47" s="71"/>
      <c r="G47" s="75"/>
    </row>
    <row r="48" spans="1:7">
      <c r="A48" s="9" t="s">
        <v>31</v>
      </c>
      <c r="B48" s="10">
        <f>X20</f>
        <v>6459.0400000000009</v>
      </c>
      <c r="C48" s="10">
        <v>0</v>
      </c>
      <c r="D48" s="11">
        <v>0</v>
      </c>
      <c r="E48" s="10">
        <f t="shared" si="3"/>
        <v>6459.0400000000009</v>
      </c>
      <c r="F48"/>
    </row>
    <row r="49" spans="1:6">
      <c r="A49" s="9" t="s">
        <v>32</v>
      </c>
      <c r="B49" s="10">
        <f>Y20</f>
        <v>6377.2800000000007</v>
      </c>
      <c r="C49" s="10">
        <v>0</v>
      </c>
      <c r="D49" s="11">
        <v>0</v>
      </c>
      <c r="E49" s="10">
        <f t="shared" si="3"/>
        <v>6377.2800000000007</v>
      </c>
      <c r="F49"/>
    </row>
    <row r="50" spans="1:6">
      <c r="A50" s="9" t="s">
        <v>33</v>
      </c>
      <c r="B50" s="10">
        <f>Z20</f>
        <v>6295.52</v>
      </c>
      <c r="C50" s="10">
        <v>0</v>
      </c>
      <c r="D50" s="11">
        <v>0</v>
      </c>
      <c r="E50" s="10">
        <f t="shared" si="3"/>
        <v>6295.52</v>
      </c>
      <c r="F50"/>
    </row>
    <row r="51" spans="1:6">
      <c r="A51" s="9" t="s">
        <v>34</v>
      </c>
      <c r="B51" s="10">
        <f>AA20</f>
        <v>6213.76</v>
      </c>
      <c r="C51" s="10">
        <v>0</v>
      </c>
      <c r="D51" s="11">
        <v>0</v>
      </c>
      <c r="E51" s="10">
        <f t="shared" si="3"/>
        <v>6213.76</v>
      </c>
      <c r="F51"/>
    </row>
    <row r="52" spans="1:6" ht="33.75">
      <c r="A52" s="13" t="s">
        <v>35</v>
      </c>
      <c r="B52" s="11">
        <f>SUM(B27:B51)</f>
        <v>179872</v>
      </c>
      <c r="C52" s="11">
        <f>SUM(C27:C33)</f>
        <v>0</v>
      </c>
      <c r="D52" s="11">
        <f>SUM(D27:D33)</f>
        <v>0</v>
      </c>
      <c r="E52" s="11">
        <f>B52-C52-D52</f>
        <v>179872</v>
      </c>
      <c r="F52" s="4"/>
    </row>
    <row r="53" spans="1:6">
      <c r="A53"/>
      <c r="B53"/>
      <c r="C53"/>
      <c r="D53"/>
      <c r="E53"/>
      <c r="F53"/>
    </row>
    <row r="54" spans="1:6">
      <c r="A54" s="15"/>
      <c r="B54" s="14"/>
      <c r="C54"/>
      <c r="D54" s="16"/>
      <c r="E54"/>
      <c r="F54"/>
    </row>
    <row r="55" spans="1:6">
      <c r="A55"/>
      <c r="B55"/>
      <c r="C55"/>
      <c r="D55" s="16"/>
      <c r="E55"/>
      <c r="F55"/>
    </row>
    <row r="56" spans="1:6">
      <c r="A56" t="s">
        <v>36</v>
      </c>
      <c r="B56" s="12">
        <f>SUM(E27:E32)</f>
        <v>47829.600000000006</v>
      </c>
      <c r="D56"/>
      <c r="E56"/>
      <c r="F56"/>
    </row>
    <row r="57" spans="1:6">
      <c r="A57" t="s">
        <v>37</v>
      </c>
      <c r="B57" s="12">
        <f>SUM(E27:E36)</f>
        <v>78080.800000000017</v>
      </c>
      <c r="D57"/>
      <c r="E57"/>
      <c r="F57"/>
    </row>
    <row r="58" spans="1:6">
      <c r="A58" t="s">
        <v>38</v>
      </c>
      <c r="B58" s="12">
        <f>SUM(E27:E46)</f>
        <v>147985.60000000001</v>
      </c>
      <c r="D58"/>
      <c r="E58"/>
      <c r="F58"/>
    </row>
    <row r="59" spans="1:6">
      <c r="A59" t="s">
        <v>39</v>
      </c>
      <c r="B59" s="12">
        <f>E52</f>
        <v>179872</v>
      </c>
      <c r="D59"/>
      <c r="E59"/>
      <c r="F59"/>
    </row>
    <row r="60" spans="1:6">
      <c r="A60"/>
      <c r="B60"/>
      <c r="C60"/>
      <c r="D60"/>
      <c r="E60"/>
      <c r="F60"/>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0"/>
  <sheetViews>
    <sheetView zoomScale="55" zoomScaleNormal="55" workbookViewId="0">
      <selection activeCell="B6" sqref="B6"/>
    </sheetView>
  </sheetViews>
  <sheetFormatPr defaultColWidth="11.42578125" defaultRowHeight="15"/>
  <cols>
    <col min="1" max="1" width="62.5703125" style="18" customWidth="1"/>
    <col min="2" max="2" width="15.42578125" style="18" customWidth="1"/>
    <col min="3" max="3" width="20.85546875" style="18" customWidth="1"/>
    <col min="4" max="22" width="15.7109375" style="18" customWidth="1"/>
    <col min="23" max="23" width="15" style="18" customWidth="1"/>
    <col min="24" max="24" width="17.28515625" style="18" customWidth="1"/>
    <col min="25" max="25" width="17.42578125" style="18" customWidth="1"/>
    <col min="26" max="26" width="16.28515625" style="18" customWidth="1"/>
    <col min="27" max="27" width="14.85546875" style="18" customWidth="1"/>
    <col min="28" max="16384" width="11.42578125" style="18"/>
  </cols>
  <sheetData>
    <row r="1" spans="1:27">
      <c r="A1" s="22"/>
      <c r="B1" s="22"/>
      <c r="C1" s="22"/>
      <c r="D1" s="22"/>
      <c r="E1" s="22"/>
      <c r="F1" s="22"/>
      <c r="G1" s="22"/>
      <c r="H1" s="22"/>
      <c r="I1" s="22"/>
      <c r="J1" s="22"/>
      <c r="K1" s="22"/>
      <c r="L1" s="22"/>
      <c r="M1" s="22"/>
      <c r="N1" s="22"/>
      <c r="O1" s="22"/>
      <c r="P1" s="22"/>
      <c r="Q1" s="22"/>
      <c r="R1" s="22"/>
      <c r="S1" s="22"/>
      <c r="T1" s="22"/>
      <c r="U1" s="22"/>
      <c r="V1" s="22"/>
      <c r="W1" s="22"/>
      <c r="X1" s="22"/>
      <c r="Y1" s="22"/>
      <c r="Z1" s="22"/>
      <c r="AA1" s="22"/>
    </row>
    <row r="2" spans="1:27" ht="15.75" thickBot="1">
      <c r="A2" s="34" t="s">
        <v>60</v>
      </c>
      <c r="B2" s="22"/>
      <c r="C2" s="22"/>
      <c r="D2" s="22"/>
      <c r="E2" s="22"/>
      <c r="F2" s="22"/>
      <c r="G2" s="22"/>
      <c r="H2" s="22"/>
      <c r="I2" s="22"/>
      <c r="J2" s="22"/>
      <c r="K2" s="22"/>
      <c r="L2" s="22"/>
      <c r="M2" s="22"/>
      <c r="N2" s="22"/>
      <c r="O2" s="22"/>
      <c r="P2" s="22"/>
      <c r="Q2" s="22"/>
      <c r="R2" s="22"/>
      <c r="S2" s="22"/>
      <c r="T2" s="22"/>
      <c r="U2" s="22"/>
      <c r="V2" s="22"/>
      <c r="W2" s="22"/>
      <c r="X2" s="22"/>
      <c r="Y2" s="22"/>
      <c r="Z2" s="22"/>
      <c r="AA2" s="22"/>
    </row>
    <row r="3" spans="1:27">
      <c r="A3" s="54" t="s">
        <v>61</v>
      </c>
      <c r="B3" s="23">
        <v>5</v>
      </c>
      <c r="C3" s="24" t="s">
        <v>48</v>
      </c>
      <c r="D3" s="22"/>
      <c r="E3" s="22"/>
      <c r="F3" s="22"/>
      <c r="G3" s="22"/>
      <c r="H3" s="22"/>
      <c r="I3" s="22"/>
      <c r="J3" s="22"/>
      <c r="K3" s="22"/>
      <c r="L3" s="22"/>
      <c r="M3" s="22"/>
      <c r="N3" s="22"/>
      <c r="O3" s="22"/>
      <c r="P3" s="22"/>
      <c r="Q3" s="22"/>
      <c r="R3" s="22"/>
      <c r="S3" s="22"/>
      <c r="T3" s="22"/>
      <c r="U3" s="22"/>
      <c r="V3" s="22"/>
      <c r="W3" s="22"/>
      <c r="X3" s="22"/>
      <c r="Y3" s="22"/>
      <c r="Z3" s="22"/>
      <c r="AA3" s="22"/>
    </row>
    <row r="4" spans="1:27">
      <c r="A4" s="25" t="s">
        <v>49</v>
      </c>
      <c r="B4" s="26">
        <f>B3*365</f>
        <v>1825</v>
      </c>
      <c r="C4" s="27" t="s">
        <v>50</v>
      </c>
      <c r="D4" s="22"/>
      <c r="E4" s="22"/>
      <c r="F4" s="22"/>
      <c r="G4" s="22"/>
      <c r="H4" s="22"/>
      <c r="I4" s="22"/>
      <c r="J4" s="22"/>
      <c r="K4" s="22"/>
      <c r="L4" s="22"/>
      <c r="M4" s="22"/>
      <c r="N4" s="22"/>
      <c r="O4" s="22"/>
      <c r="P4" s="22"/>
      <c r="Q4" s="22"/>
      <c r="R4" s="22"/>
      <c r="S4" s="22"/>
      <c r="T4" s="22"/>
      <c r="U4" s="22"/>
      <c r="V4" s="22"/>
      <c r="W4" s="22"/>
      <c r="X4" s="22"/>
      <c r="Y4" s="22"/>
      <c r="Z4" s="22"/>
      <c r="AA4" s="22"/>
    </row>
    <row r="5" spans="1:27">
      <c r="A5" s="55" t="s">
        <v>59</v>
      </c>
      <c r="B5" s="28">
        <v>0.2</v>
      </c>
      <c r="C5" s="27"/>
      <c r="D5" s="22"/>
      <c r="E5" s="22"/>
      <c r="F5" s="22"/>
      <c r="G5" s="22"/>
      <c r="H5" s="22"/>
      <c r="I5" s="22"/>
      <c r="J5" s="22"/>
      <c r="K5" s="22"/>
      <c r="L5" s="22"/>
      <c r="M5" s="22"/>
      <c r="N5" s="22"/>
      <c r="O5" s="22"/>
      <c r="P5" s="22"/>
      <c r="Q5" s="22"/>
      <c r="R5" s="22"/>
      <c r="S5" s="22"/>
      <c r="T5" s="22"/>
      <c r="U5" s="22"/>
      <c r="V5" s="22"/>
      <c r="W5" s="22"/>
      <c r="X5" s="22"/>
      <c r="Y5" s="22"/>
      <c r="Z5" s="22"/>
      <c r="AA5" s="22"/>
    </row>
    <row r="6" spans="1:27">
      <c r="A6" s="25" t="s">
        <v>47</v>
      </c>
      <c r="B6" s="28">
        <v>0.01</v>
      </c>
      <c r="C6" s="27"/>
      <c r="D6" s="22"/>
      <c r="E6" s="22"/>
      <c r="F6" s="22"/>
      <c r="G6" s="22"/>
      <c r="H6" s="22"/>
      <c r="I6" s="22"/>
      <c r="J6" s="22"/>
      <c r="K6" s="22"/>
      <c r="L6" s="22"/>
      <c r="M6" s="22"/>
      <c r="N6" s="22"/>
      <c r="O6" s="22"/>
      <c r="P6" s="22"/>
      <c r="Q6" s="22"/>
      <c r="R6" s="22"/>
      <c r="S6" s="22"/>
      <c r="T6" s="22"/>
      <c r="U6" s="22"/>
      <c r="V6" s="22"/>
      <c r="W6" s="22"/>
      <c r="X6" s="22"/>
      <c r="Y6" s="22"/>
      <c r="Z6" s="22"/>
      <c r="AA6" s="22"/>
    </row>
    <row r="7" spans="1:27" ht="15.75" thickBot="1">
      <c r="A7" s="32" t="s">
        <v>65</v>
      </c>
      <c r="B7" s="33">
        <v>0.8</v>
      </c>
      <c r="C7" s="67" t="s">
        <v>64</v>
      </c>
      <c r="D7" s="29"/>
      <c r="E7" s="30"/>
      <c r="F7" s="30"/>
      <c r="G7" s="31"/>
      <c r="H7" s="31"/>
      <c r="I7" s="31"/>
      <c r="J7" s="31"/>
      <c r="K7" s="31"/>
      <c r="L7" s="31"/>
      <c r="M7" s="31"/>
      <c r="N7" s="31"/>
      <c r="O7" s="31"/>
      <c r="P7" s="31"/>
      <c r="Q7" s="31"/>
      <c r="R7" s="31"/>
      <c r="S7" s="31"/>
      <c r="T7" s="31"/>
      <c r="U7" s="31"/>
      <c r="V7" s="31"/>
      <c r="W7" s="31"/>
      <c r="X7" s="31"/>
      <c r="Y7" s="31"/>
      <c r="Z7" s="31"/>
      <c r="AA7" s="31"/>
    </row>
    <row r="8" spans="1:27">
      <c r="A8" s="34"/>
      <c r="B8" s="22"/>
      <c r="C8" s="31"/>
      <c r="D8" s="31"/>
      <c r="E8" s="31"/>
      <c r="F8" s="31"/>
      <c r="G8" s="31"/>
      <c r="H8" s="31"/>
      <c r="I8" s="31"/>
      <c r="J8" s="31"/>
      <c r="K8" s="31"/>
      <c r="L8" s="31"/>
      <c r="M8" s="31"/>
      <c r="N8" s="31"/>
      <c r="O8" s="31"/>
      <c r="P8" s="31"/>
      <c r="Q8" s="31"/>
      <c r="R8" s="31"/>
      <c r="S8" s="31"/>
      <c r="T8" s="31"/>
      <c r="U8" s="31"/>
      <c r="V8" s="31"/>
      <c r="W8" s="31"/>
      <c r="X8" s="31"/>
      <c r="Y8" s="31"/>
      <c r="Z8" s="31"/>
      <c r="AA8" s="31"/>
    </row>
    <row r="9" spans="1:27" ht="15.75" thickBot="1">
      <c r="A9" s="34" t="s">
        <v>51</v>
      </c>
      <c r="B9" s="22"/>
      <c r="C9" s="31"/>
      <c r="D9" s="31"/>
      <c r="E9" s="31"/>
      <c r="F9" s="31"/>
      <c r="G9" s="31"/>
      <c r="H9" s="31"/>
      <c r="I9" s="31"/>
      <c r="J9" s="31"/>
      <c r="K9" s="31"/>
      <c r="L9" s="31"/>
      <c r="M9" s="31"/>
      <c r="N9" s="31"/>
      <c r="O9" s="31"/>
      <c r="P9" s="31"/>
      <c r="Q9" s="31"/>
      <c r="R9" s="31"/>
      <c r="S9" s="31"/>
      <c r="T9" s="31"/>
      <c r="U9" s="31"/>
      <c r="V9" s="31"/>
      <c r="W9" s="31"/>
      <c r="X9" s="31"/>
      <c r="Y9" s="31"/>
      <c r="Z9" s="31"/>
      <c r="AA9" s="31"/>
    </row>
    <row r="10" spans="1:27">
      <c r="A10" s="56" t="s">
        <v>56</v>
      </c>
      <c r="B10" s="57">
        <v>100</v>
      </c>
      <c r="C10" s="58" t="s">
        <v>53</v>
      </c>
      <c r="D10" s="31"/>
      <c r="E10" s="31"/>
      <c r="F10" s="31"/>
      <c r="G10" s="31"/>
      <c r="H10" s="31"/>
      <c r="I10" s="31"/>
      <c r="J10" s="31"/>
      <c r="K10" s="31"/>
      <c r="L10" s="31"/>
      <c r="M10" s="31"/>
      <c r="N10" s="31"/>
      <c r="O10" s="31"/>
      <c r="P10" s="31"/>
      <c r="Q10" s="31"/>
      <c r="R10" s="31"/>
      <c r="S10" s="31"/>
      <c r="T10" s="31"/>
      <c r="U10" s="31"/>
      <c r="V10" s="31"/>
      <c r="W10" s="31"/>
      <c r="X10" s="31"/>
      <c r="Y10" s="31"/>
      <c r="Z10" s="31"/>
      <c r="AA10" s="31"/>
    </row>
    <row r="11" spans="1:27">
      <c r="A11" s="59" t="s">
        <v>52</v>
      </c>
      <c r="B11" s="35">
        <v>71</v>
      </c>
      <c r="C11" s="60"/>
      <c r="D11" s="31"/>
      <c r="E11" s="31"/>
      <c r="F11" s="31"/>
      <c r="G11" s="31"/>
      <c r="H11" s="31"/>
      <c r="I11" s="31"/>
      <c r="J11" s="31"/>
      <c r="K11" s="31"/>
      <c r="L11" s="31"/>
      <c r="M11" s="31"/>
      <c r="N11" s="31"/>
      <c r="O11" s="31"/>
      <c r="P11" s="31"/>
      <c r="Q11" s="31"/>
      <c r="R11" s="31"/>
      <c r="S11" s="31"/>
      <c r="T11" s="31"/>
      <c r="U11" s="31"/>
      <c r="V11" s="31"/>
      <c r="W11" s="31"/>
      <c r="X11" s="31"/>
      <c r="Y11" s="31"/>
      <c r="Z11" s="31"/>
      <c r="AA11" s="31"/>
    </row>
    <row r="12" spans="1:27">
      <c r="A12" s="59" t="s">
        <v>55</v>
      </c>
      <c r="B12" s="35">
        <f>B10*B11</f>
        <v>7100</v>
      </c>
      <c r="C12" s="61" t="s">
        <v>53</v>
      </c>
      <c r="D12" s="31"/>
      <c r="E12" s="31"/>
      <c r="F12" s="31"/>
      <c r="G12" s="31"/>
      <c r="H12" s="31"/>
      <c r="I12" s="31"/>
      <c r="J12" s="31"/>
      <c r="K12" s="31"/>
      <c r="L12" s="31"/>
      <c r="M12" s="31"/>
      <c r="N12" s="31"/>
      <c r="O12" s="31"/>
      <c r="P12" s="31"/>
      <c r="Q12" s="31"/>
      <c r="R12" s="31"/>
      <c r="S12" s="31"/>
      <c r="T12" s="31"/>
      <c r="U12" s="31"/>
      <c r="V12" s="31"/>
      <c r="W12" s="31"/>
      <c r="X12" s="31"/>
      <c r="Y12" s="31"/>
      <c r="Z12" s="31"/>
      <c r="AA12" s="31"/>
    </row>
    <row r="13" spans="1:27" ht="15.75" thickBot="1">
      <c r="A13" s="62"/>
      <c r="B13" s="63">
        <f>B12/1000</f>
        <v>7.1</v>
      </c>
      <c r="C13" s="64" t="s">
        <v>57</v>
      </c>
      <c r="D13" s="31"/>
      <c r="E13" s="31"/>
      <c r="F13" s="31"/>
      <c r="G13" s="31"/>
      <c r="H13" s="31"/>
      <c r="I13" s="31"/>
      <c r="J13" s="31"/>
      <c r="K13" s="31"/>
      <c r="L13" s="31"/>
      <c r="M13" s="31"/>
      <c r="N13" s="31"/>
      <c r="O13" s="31"/>
      <c r="P13" s="31"/>
      <c r="Q13" s="31"/>
      <c r="R13" s="31"/>
      <c r="S13" s="31"/>
      <c r="T13" s="31"/>
      <c r="U13" s="31"/>
      <c r="V13" s="31"/>
      <c r="W13" s="31"/>
      <c r="X13" s="31"/>
      <c r="Y13" s="31"/>
      <c r="Z13" s="31"/>
      <c r="AA13" s="31"/>
    </row>
    <row r="14" spans="1:27">
      <c r="A14" s="34"/>
      <c r="B14" s="35"/>
      <c r="C14" s="36"/>
      <c r="D14" s="31"/>
      <c r="E14" s="31"/>
      <c r="F14" s="31"/>
      <c r="G14" s="31"/>
      <c r="H14" s="31"/>
      <c r="I14" s="31"/>
      <c r="J14" s="31"/>
      <c r="K14" s="31"/>
      <c r="L14" s="31"/>
      <c r="M14" s="31"/>
      <c r="N14" s="31"/>
      <c r="O14" s="31"/>
      <c r="P14" s="31"/>
      <c r="Q14" s="31"/>
      <c r="R14" s="31"/>
      <c r="S14" s="31"/>
      <c r="T14" s="31"/>
      <c r="U14" s="31"/>
      <c r="V14" s="31"/>
      <c r="W14" s="31"/>
      <c r="X14" s="31"/>
      <c r="Y14" s="31"/>
      <c r="Z14" s="31"/>
      <c r="AA14" s="31"/>
    </row>
    <row r="15" spans="1:27">
      <c r="A15" s="37" t="s">
        <v>45</v>
      </c>
      <c r="B15" s="38"/>
      <c r="C15" s="39">
        <v>1</v>
      </c>
      <c r="D15" s="39">
        <v>2</v>
      </c>
      <c r="E15" s="39">
        <v>3</v>
      </c>
      <c r="F15" s="39">
        <v>4</v>
      </c>
      <c r="G15" s="39">
        <v>5</v>
      </c>
      <c r="H15" s="39">
        <v>6</v>
      </c>
      <c r="I15" s="39">
        <v>7</v>
      </c>
      <c r="J15" s="39">
        <v>8</v>
      </c>
      <c r="K15" s="39">
        <v>9</v>
      </c>
      <c r="L15" s="39">
        <v>10</v>
      </c>
      <c r="M15" s="39">
        <v>11</v>
      </c>
      <c r="N15" s="39">
        <v>12</v>
      </c>
      <c r="O15" s="39">
        <v>13</v>
      </c>
      <c r="P15" s="39">
        <v>14</v>
      </c>
      <c r="Q15" s="39">
        <v>15</v>
      </c>
      <c r="R15" s="39">
        <v>16</v>
      </c>
      <c r="S15" s="39">
        <v>17</v>
      </c>
      <c r="T15" s="39">
        <v>18</v>
      </c>
      <c r="U15" s="39">
        <v>19</v>
      </c>
      <c r="V15" s="39">
        <v>20</v>
      </c>
      <c r="W15" s="39">
        <v>21</v>
      </c>
      <c r="X15" s="39">
        <v>22</v>
      </c>
      <c r="Y15" s="39">
        <v>23</v>
      </c>
      <c r="Z15" s="39">
        <v>24</v>
      </c>
      <c r="AA15" s="40">
        <v>25</v>
      </c>
    </row>
    <row r="16" spans="1:27">
      <c r="A16" s="41" t="s">
        <v>46</v>
      </c>
      <c r="B16" s="42"/>
      <c r="C16" s="43"/>
      <c r="D16" s="43"/>
      <c r="E16" s="43"/>
      <c r="F16" s="43"/>
      <c r="G16" s="43"/>
      <c r="H16" s="43"/>
      <c r="I16" s="43"/>
      <c r="J16" s="43"/>
      <c r="K16" s="43"/>
      <c r="L16" s="43"/>
      <c r="M16" s="43"/>
      <c r="N16" s="43"/>
      <c r="O16" s="43"/>
      <c r="P16" s="43"/>
      <c r="Q16" s="43"/>
      <c r="R16" s="43"/>
      <c r="S16" s="43"/>
      <c r="T16" s="43"/>
      <c r="U16" s="43"/>
      <c r="V16" s="43"/>
      <c r="W16" s="43"/>
      <c r="X16" s="43"/>
      <c r="Y16" s="43"/>
      <c r="Z16" s="43"/>
      <c r="AA16" s="44"/>
    </row>
    <row r="17" spans="1:27">
      <c r="A17" s="45" t="s">
        <v>62</v>
      </c>
      <c r="B17" s="46">
        <f>+B12*B4*(1-B5)</f>
        <v>10366000</v>
      </c>
      <c r="C17" s="46"/>
      <c r="D17" s="46"/>
      <c r="E17" s="46"/>
      <c r="F17" s="46"/>
      <c r="G17" s="46"/>
      <c r="H17" s="46"/>
      <c r="I17" s="46"/>
      <c r="J17" s="46"/>
      <c r="K17" s="46"/>
      <c r="L17" s="46"/>
      <c r="M17" s="46"/>
      <c r="N17" s="46"/>
      <c r="O17" s="46"/>
      <c r="P17" s="46"/>
      <c r="Q17" s="46"/>
      <c r="R17" s="46"/>
      <c r="S17" s="46"/>
      <c r="T17" s="46"/>
      <c r="U17" s="46"/>
      <c r="V17" s="46"/>
      <c r="W17" s="46"/>
      <c r="X17" s="46"/>
      <c r="Y17" s="46"/>
      <c r="Z17" s="46"/>
      <c r="AA17" s="47"/>
    </row>
    <row r="18" spans="1:27">
      <c r="A18" s="45" t="s">
        <v>63</v>
      </c>
      <c r="B18" s="22"/>
      <c r="C18" s="48">
        <f>+B17</f>
        <v>10366000</v>
      </c>
      <c r="D18" s="48">
        <f>+B17*(1-C15*$B$6)</f>
        <v>10262340</v>
      </c>
      <c r="E18" s="48">
        <f>$C$18*(1-D15*$B$6)</f>
        <v>10158680</v>
      </c>
      <c r="F18" s="48">
        <f t="shared" ref="F18:AA18" si="0">$C$18*(1-E15*$B$6)</f>
        <v>10055020</v>
      </c>
      <c r="G18" s="48">
        <f t="shared" si="0"/>
        <v>9951360</v>
      </c>
      <c r="H18" s="48">
        <f t="shared" si="0"/>
        <v>9847700</v>
      </c>
      <c r="I18" s="48">
        <f t="shared" si="0"/>
        <v>9744040</v>
      </c>
      <c r="J18" s="48">
        <f t="shared" si="0"/>
        <v>9640380</v>
      </c>
      <c r="K18" s="48">
        <f t="shared" si="0"/>
        <v>9536720</v>
      </c>
      <c r="L18" s="48">
        <f t="shared" si="0"/>
        <v>9433060</v>
      </c>
      <c r="M18" s="48">
        <f t="shared" si="0"/>
        <v>9329400</v>
      </c>
      <c r="N18" s="48">
        <f t="shared" si="0"/>
        <v>9225740</v>
      </c>
      <c r="O18" s="48">
        <f t="shared" si="0"/>
        <v>9122080</v>
      </c>
      <c r="P18" s="48">
        <f t="shared" si="0"/>
        <v>9018420</v>
      </c>
      <c r="Q18" s="48">
        <f t="shared" si="0"/>
        <v>8914760</v>
      </c>
      <c r="R18" s="48">
        <f t="shared" si="0"/>
        <v>8811100</v>
      </c>
      <c r="S18" s="48">
        <f t="shared" si="0"/>
        <v>8707440</v>
      </c>
      <c r="T18" s="48">
        <f t="shared" si="0"/>
        <v>8603780</v>
      </c>
      <c r="U18" s="48">
        <f t="shared" si="0"/>
        <v>8500120</v>
      </c>
      <c r="V18" s="48">
        <f t="shared" si="0"/>
        <v>8396460</v>
      </c>
      <c r="W18" s="48">
        <f t="shared" si="0"/>
        <v>8292800</v>
      </c>
      <c r="X18" s="48">
        <f t="shared" si="0"/>
        <v>8189140</v>
      </c>
      <c r="Y18" s="48">
        <f t="shared" si="0"/>
        <v>8085480</v>
      </c>
      <c r="Z18" s="48">
        <f t="shared" si="0"/>
        <v>7981820</v>
      </c>
      <c r="AA18" s="68">
        <f t="shared" si="0"/>
        <v>7878160</v>
      </c>
    </row>
    <row r="19" spans="1:27">
      <c r="A19" s="45" t="s">
        <v>66</v>
      </c>
      <c r="B19" s="22"/>
      <c r="C19" s="48">
        <f>+C18/1000</f>
        <v>10366</v>
      </c>
      <c r="D19" s="48">
        <f t="shared" ref="D19:AA19" si="1">+D18/1000</f>
        <v>10262.34</v>
      </c>
      <c r="E19" s="48">
        <f t="shared" si="1"/>
        <v>10158.68</v>
      </c>
      <c r="F19" s="48">
        <f t="shared" si="1"/>
        <v>10055.02</v>
      </c>
      <c r="G19" s="48">
        <f t="shared" si="1"/>
        <v>9951.36</v>
      </c>
      <c r="H19" s="48">
        <f t="shared" si="1"/>
        <v>9847.7000000000007</v>
      </c>
      <c r="I19" s="48">
        <f t="shared" si="1"/>
        <v>9744.0400000000009</v>
      </c>
      <c r="J19" s="48">
        <f t="shared" si="1"/>
        <v>9640.3799999999992</v>
      </c>
      <c r="K19" s="48">
        <f t="shared" si="1"/>
        <v>9536.7199999999993</v>
      </c>
      <c r="L19" s="48">
        <f t="shared" si="1"/>
        <v>9433.06</v>
      </c>
      <c r="M19" s="48">
        <f t="shared" si="1"/>
        <v>9329.4</v>
      </c>
      <c r="N19" s="48">
        <f t="shared" si="1"/>
        <v>9225.74</v>
      </c>
      <c r="O19" s="48">
        <f t="shared" si="1"/>
        <v>9122.08</v>
      </c>
      <c r="P19" s="48">
        <f t="shared" si="1"/>
        <v>9018.42</v>
      </c>
      <c r="Q19" s="48">
        <f t="shared" si="1"/>
        <v>8914.76</v>
      </c>
      <c r="R19" s="48">
        <f t="shared" si="1"/>
        <v>8811.1</v>
      </c>
      <c r="S19" s="48">
        <f t="shared" si="1"/>
        <v>8707.44</v>
      </c>
      <c r="T19" s="48">
        <f t="shared" si="1"/>
        <v>8603.7800000000007</v>
      </c>
      <c r="U19" s="48">
        <f t="shared" si="1"/>
        <v>8500.1200000000008</v>
      </c>
      <c r="V19" s="48">
        <f t="shared" si="1"/>
        <v>8396.4599999999991</v>
      </c>
      <c r="W19" s="48">
        <f t="shared" si="1"/>
        <v>8292.7999999999993</v>
      </c>
      <c r="X19" s="48">
        <f t="shared" si="1"/>
        <v>8189.14</v>
      </c>
      <c r="Y19" s="48">
        <f t="shared" si="1"/>
        <v>8085.48</v>
      </c>
      <c r="Z19" s="48">
        <f t="shared" si="1"/>
        <v>7981.82</v>
      </c>
      <c r="AA19" s="68">
        <f t="shared" si="1"/>
        <v>7878.16</v>
      </c>
    </row>
    <row r="20" spans="1:27" s="17" customFormat="1">
      <c r="A20" s="50" t="s">
        <v>54</v>
      </c>
      <c r="B20" s="51"/>
      <c r="C20" s="52">
        <f>+C19*$B$7</f>
        <v>8292.8000000000011</v>
      </c>
      <c r="D20" s="52">
        <f t="shared" ref="D20:AA20" si="2">+D19*$B$7</f>
        <v>8209.8720000000012</v>
      </c>
      <c r="E20" s="52">
        <f t="shared" si="2"/>
        <v>8126.9440000000004</v>
      </c>
      <c r="F20" s="52">
        <f t="shared" si="2"/>
        <v>8044.0160000000005</v>
      </c>
      <c r="G20" s="52">
        <f t="shared" si="2"/>
        <v>7961.0880000000006</v>
      </c>
      <c r="H20" s="52">
        <f t="shared" si="2"/>
        <v>7878.1600000000008</v>
      </c>
      <c r="I20" s="52">
        <f t="shared" si="2"/>
        <v>7795.2320000000009</v>
      </c>
      <c r="J20" s="52">
        <f t="shared" si="2"/>
        <v>7712.3040000000001</v>
      </c>
      <c r="K20" s="52">
        <f t="shared" si="2"/>
        <v>7629.3760000000002</v>
      </c>
      <c r="L20" s="52">
        <f t="shared" si="2"/>
        <v>7546.4480000000003</v>
      </c>
      <c r="M20" s="52">
        <f t="shared" si="2"/>
        <v>7463.52</v>
      </c>
      <c r="N20" s="52">
        <f t="shared" si="2"/>
        <v>7380.5920000000006</v>
      </c>
      <c r="O20" s="52">
        <f t="shared" si="2"/>
        <v>7297.6640000000007</v>
      </c>
      <c r="P20" s="52">
        <f t="shared" si="2"/>
        <v>7214.7360000000008</v>
      </c>
      <c r="Q20" s="52">
        <f t="shared" si="2"/>
        <v>7131.8080000000009</v>
      </c>
      <c r="R20" s="52">
        <f t="shared" si="2"/>
        <v>7048.880000000001</v>
      </c>
      <c r="S20" s="52">
        <f t="shared" si="2"/>
        <v>6965.9520000000011</v>
      </c>
      <c r="T20" s="52">
        <f t="shared" si="2"/>
        <v>6883.0240000000013</v>
      </c>
      <c r="U20" s="52">
        <f t="shared" si="2"/>
        <v>6800.0960000000014</v>
      </c>
      <c r="V20" s="52">
        <f t="shared" si="2"/>
        <v>6717.1679999999997</v>
      </c>
      <c r="W20" s="52">
        <f t="shared" si="2"/>
        <v>6634.24</v>
      </c>
      <c r="X20" s="52">
        <f t="shared" si="2"/>
        <v>6551.3120000000008</v>
      </c>
      <c r="Y20" s="52">
        <f t="shared" si="2"/>
        <v>6468.384</v>
      </c>
      <c r="Z20" s="52">
        <f t="shared" si="2"/>
        <v>6385.4560000000001</v>
      </c>
      <c r="AA20" s="69">
        <f t="shared" si="2"/>
        <v>6302.5280000000002</v>
      </c>
    </row>
    <row r="21" spans="1:27">
      <c r="A21" s="22"/>
      <c r="B21" s="49"/>
      <c r="C21" s="49"/>
      <c r="D21" s="53"/>
      <c r="E21" s="53"/>
      <c r="F21" s="53"/>
      <c r="G21" s="53"/>
      <c r="H21" s="53"/>
      <c r="I21" s="53"/>
      <c r="J21" s="53"/>
      <c r="K21" s="53"/>
      <c r="L21" s="53"/>
      <c r="M21" s="53"/>
      <c r="N21" s="53"/>
      <c r="O21" s="53"/>
      <c r="P21" s="53"/>
      <c r="Q21" s="53"/>
      <c r="R21" s="53"/>
      <c r="S21" s="53"/>
      <c r="T21" s="53"/>
      <c r="U21" s="53"/>
      <c r="V21" s="53"/>
      <c r="W21" s="53"/>
      <c r="X21" s="53"/>
      <c r="Y21" s="53"/>
      <c r="Z21" s="53"/>
      <c r="AA21" s="53"/>
    </row>
    <row r="22" spans="1:27">
      <c r="A22" s="22"/>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row>
    <row r="24" spans="1:27" ht="20.25">
      <c r="A24" s="3" t="s">
        <v>3</v>
      </c>
      <c r="B24" s="6"/>
      <c r="C24" s="6"/>
      <c r="D24" s="6"/>
      <c r="E24" s="6"/>
      <c r="F24" s="4"/>
    </row>
    <row r="25" spans="1:27" ht="60">
      <c r="A25" s="21" t="s">
        <v>4</v>
      </c>
      <c r="B25" s="21" t="s">
        <v>5</v>
      </c>
      <c r="C25" s="21" t="s">
        <v>6</v>
      </c>
      <c r="D25" s="21" t="s">
        <v>7</v>
      </c>
      <c r="E25" s="21" t="s">
        <v>8</v>
      </c>
      <c r="F25" s="4"/>
    </row>
    <row r="26" spans="1:27" ht="16.5">
      <c r="A26" s="21"/>
      <c r="B26" s="8" t="s">
        <v>9</v>
      </c>
      <c r="C26" s="8" t="s">
        <v>9</v>
      </c>
      <c r="D26" s="8" t="s">
        <v>9</v>
      </c>
      <c r="E26" s="8" t="s">
        <v>9</v>
      </c>
      <c r="F26" s="4"/>
    </row>
    <row r="27" spans="1:27">
      <c r="A27" s="9" t="s">
        <v>10</v>
      </c>
      <c r="B27" s="10">
        <f>C20</f>
        <v>8292.8000000000011</v>
      </c>
      <c r="C27" s="10">
        <v>0</v>
      </c>
      <c r="D27" s="11">
        <v>0</v>
      </c>
      <c r="E27" s="10">
        <f>B27-C27</f>
        <v>8292.8000000000011</v>
      </c>
      <c r="F27" s="4"/>
    </row>
    <row r="28" spans="1:27">
      <c r="A28" s="9" t="s">
        <v>11</v>
      </c>
      <c r="B28" s="10">
        <f>D20</f>
        <v>8209.8720000000012</v>
      </c>
      <c r="C28" s="10">
        <v>0</v>
      </c>
      <c r="D28" s="11">
        <v>0</v>
      </c>
      <c r="E28" s="10">
        <f t="shared" ref="E28:E51" si="3">B28-C28</f>
        <v>8209.8720000000012</v>
      </c>
      <c r="F28" s="4"/>
    </row>
    <row r="29" spans="1:27">
      <c r="A29" s="9" t="s">
        <v>12</v>
      </c>
      <c r="B29" s="10">
        <f>E20</f>
        <v>8126.9440000000004</v>
      </c>
      <c r="C29" s="10">
        <v>0</v>
      </c>
      <c r="D29" s="11">
        <v>0</v>
      </c>
      <c r="E29" s="10">
        <f t="shared" si="3"/>
        <v>8126.9440000000004</v>
      </c>
      <c r="F29" s="4"/>
    </row>
    <row r="30" spans="1:27">
      <c r="A30" s="9" t="s">
        <v>13</v>
      </c>
      <c r="B30" s="10">
        <f>F20</f>
        <v>8044.0160000000005</v>
      </c>
      <c r="C30" s="10">
        <v>0</v>
      </c>
      <c r="D30" s="11">
        <v>0</v>
      </c>
      <c r="E30" s="10">
        <f t="shared" si="3"/>
        <v>8044.0160000000005</v>
      </c>
      <c r="F30" s="70"/>
      <c r="G30" s="75"/>
    </row>
    <row r="31" spans="1:27">
      <c r="A31" s="9" t="s">
        <v>14</v>
      </c>
      <c r="B31" s="10">
        <f>G20</f>
        <v>7961.0880000000006</v>
      </c>
      <c r="C31" s="10">
        <v>0</v>
      </c>
      <c r="D31" s="11">
        <v>0</v>
      </c>
      <c r="E31" s="10">
        <f t="shared" si="3"/>
        <v>7961.0880000000006</v>
      </c>
      <c r="F31" s="70"/>
      <c r="G31" s="75"/>
    </row>
    <row r="32" spans="1:27">
      <c r="A32" s="9" t="s">
        <v>15</v>
      </c>
      <c r="B32" s="10">
        <f>H20</f>
        <v>7878.1600000000008</v>
      </c>
      <c r="C32" s="10">
        <v>0</v>
      </c>
      <c r="D32" s="11">
        <v>0</v>
      </c>
      <c r="E32" s="10">
        <f t="shared" si="3"/>
        <v>7878.1600000000008</v>
      </c>
      <c r="F32" s="72">
        <f>SUM(E27:E32)</f>
        <v>48512.880000000005</v>
      </c>
      <c r="G32" s="75"/>
    </row>
    <row r="33" spans="1:7">
      <c r="A33" s="9" t="s">
        <v>16</v>
      </c>
      <c r="B33" s="10">
        <f>I20</f>
        <v>7795.2320000000009</v>
      </c>
      <c r="C33" s="10">
        <v>0</v>
      </c>
      <c r="D33" s="11">
        <v>0</v>
      </c>
      <c r="E33" s="10">
        <f t="shared" si="3"/>
        <v>7795.2320000000009</v>
      </c>
      <c r="F33" s="70"/>
      <c r="G33" s="75"/>
    </row>
    <row r="34" spans="1:7">
      <c r="A34" s="9" t="s">
        <v>17</v>
      </c>
      <c r="B34" s="10">
        <f>J20</f>
        <v>7712.3040000000001</v>
      </c>
      <c r="C34" s="10">
        <v>0</v>
      </c>
      <c r="D34" s="11">
        <v>0</v>
      </c>
      <c r="E34" s="10">
        <f t="shared" si="3"/>
        <v>7712.3040000000001</v>
      </c>
      <c r="F34" s="71"/>
      <c r="G34" s="75"/>
    </row>
    <row r="35" spans="1:7">
      <c r="A35" s="9" t="s">
        <v>18</v>
      </c>
      <c r="B35" s="10">
        <f>K20</f>
        <v>7629.3760000000002</v>
      </c>
      <c r="C35" s="10">
        <v>0</v>
      </c>
      <c r="D35" s="11">
        <v>0</v>
      </c>
      <c r="E35" s="10">
        <f t="shared" si="3"/>
        <v>7629.3760000000002</v>
      </c>
      <c r="F35" s="70"/>
      <c r="G35" s="75"/>
    </row>
    <row r="36" spans="1:7">
      <c r="A36" s="9" t="s">
        <v>19</v>
      </c>
      <c r="B36" s="10">
        <f>L20</f>
        <v>7546.4480000000003</v>
      </c>
      <c r="C36" s="10">
        <v>0</v>
      </c>
      <c r="D36" s="11">
        <v>0</v>
      </c>
      <c r="E36" s="10">
        <f t="shared" si="3"/>
        <v>7546.4480000000003</v>
      </c>
      <c r="F36" s="72">
        <f>SUM(E27:E36)</f>
        <v>79196.24000000002</v>
      </c>
      <c r="G36" s="75"/>
    </row>
    <row r="37" spans="1:7">
      <c r="A37" s="9" t="s">
        <v>20</v>
      </c>
      <c r="B37" s="10">
        <f>M20</f>
        <v>7463.52</v>
      </c>
      <c r="C37" s="10">
        <v>0</v>
      </c>
      <c r="D37" s="11">
        <v>0</v>
      </c>
      <c r="E37" s="10">
        <f t="shared" si="3"/>
        <v>7463.52</v>
      </c>
      <c r="F37" s="71"/>
      <c r="G37" s="75"/>
    </row>
    <row r="38" spans="1:7">
      <c r="A38" s="9" t="s">
        <v>21</v>
      </c>
      <c r="B38" s="10">
        <f>N20</f>
        <v>7380.5920000000006</v>
      </c>
      <c r="C38" s="10">
        <v>0</v>
      </c>
      <c r="D38" s="11">
        <v>0</v>
      </c>
      <c r="E38" s="10">
        <f t="shared" si="3"/>
        <v>7380.5920000000006</v>
      </c>
      <c r="F38" s="71"/>
      <c r="G38" s="75"/>
    </row>
    <row r="39" spans="1:7">
      <c r="A39" s="9" t="s">
        <v>22</v>
      </c>
      <c r="B39" s="10">
        <f>O20</f>
        <v>7297.6640000000007</v>
      </c>
      <c r="C39" s="10">
        <v>0</v>
      </c>
      <c r="D39" s="11">
        <v>0</v>
      </c>
      <c r="E39" s="10">
        <f t="shared" si="3"/>
        <v>7297.6640000000007</v>
      </c>
      <c r="F39" s="71"/>
      <c r="G39" s="75"/>
    </row>
    <row r="40" spans="1:7">
      <c r="A40" s="9" t="s">
        <v>23</v>
      </c>
      <c r="B40" s="10">
        <f>P20</f>
        <v>7214.7360000000008</v>
      </c>
      <c r="C40" s="10">
        <v>0</v>
      </c>
      <c r="D40" s="11">
        <v>0</v>
      </c>
      <c r="E40" s="10">
        <f t="shared" si="3"/>
        <v>7214.7360000000008</v>
      </c>
      <c r="F40" s="71"/>
      <c r="G40" s="75"/>
    </row>
    <row r="41" spans="1:7">
      <c r="A41" s="9" t="s">
        <v>24</v>
      </c>
      <c r="B41" s="10">
        <f>Q20</f>
        <v>7131.8080000000009</v>
      </c>
      <c r="C41" s="10">
        <v>0</v>
      </c>
      <c r="D41" s="11">
        <v>0</v>
      </c>
      <c r="E41" s="10">
        <f t="shared" si="3"/>
        <v>7131.8080000000009</v>
      </c>
      <c r="F41" s="71"/>
      <c r="G41" s="75"/>
    </row>
    <row r="42" spans="1:7">
      <c r="A42" s="9" t="s">
        <v>25</v>
      </c>
      <c r="B42" s="10">
        <f>R20</f>
        <v>7048.880000000001</v>
      </c>
      <c r="C42" s="10">
        <v>0</v>
      </c>
      <c r="D42" s="11">
        <v>0</v>
      </c>
      <c r="E42" s="10">
        <f t="shared" si="3"/>
        <v>7048.880000000001</v>
      </c>
      <c r="F42" s="71"/>
      <c r="G42" s="75"/>
    </row>
    <row r="43" spans="1:7">
      <c r="A43" s="9" t="s">
        <v>26</v>
      </c>
      <c r="B43" s="10">
        <f>S20</f>
        <v>6965.9520000000011</v>
      </c>
      <c r="C43" s="10">
        <v>0</v>
      </c>
      <c r="D43" s="11">
        <v>0</v>
      </c>
      <c r="E43" s="10">
        <f t="shared" si="3"/>
        <v>6965.9520000000011</v>
      </c>
      <c r="F43" s="71"/>
      <c r="G43" s="75"/>
    </row>
    <row r="44" spans="1:7">
      <c r="A44" s="9" t="s">
        <v>27</v>
      </c>
      <c r="B44" s="10">
        <f>T20</f>
        <v>6883.0240000000013</v>
      </c>
      <c r="C44" s="10">
        <v>0</v>
      </c>
      <c r="D44" s="11">
        <v>0</v>
      </c>
      <c r="E44" s="10">
        <f t="shared" si="3"/>
        <v>6883.0240000000013</v>
      </c>
      <c r="F44" s="71"/>
      <c r="G44" s="75"/>
    </row>
    <row r="45" spans="1:7">
      <c r="A45" s="9" t="s">
        <v>28</v>
      </c>
      <c r="B45" s="10">
        <f>U20</f>
        <v>6800.0960000000014</v>
      </c>
      <c r="C45" s="10">
        <v>0</v>
      </c>
      <c r="D45" s="11">
        <v>0</v>
      </c>
      <c r="E45" s="10">
        <f t="shared" si="3"/>
        <v>6800.0960000000014</v>
      </c>
      <c r="F45" s="71"/>
      <c r="G45" s="75"/>
    </row>
    <row r="46" spans="1:7">
      <c r="A46" s="9" t="s">
        <v>29</v>
      </c>
      <c r="B46" s="10">
        <f>V20</f>
        <v>6717.1679999999997</v>
      </c>
      <c r="C46" s="10">
        <v>0</v>
      </c>
      <c r="D46" s="11">
        <v>0</v>
      </c>
      <c r="E46" s="10">
        <f t="shared" si="3"/>
        <v>6717.1679999999997</v>
      </c>
      <c r="F46" s="73">
        <f>SUM(E27:E46)</f>
        <v>150099.68000000005</v>
      </c>
      <c r="G46" s="75"/>
    </row>
    <row r="47" spans="1:7">
      <c r="A47" s="9" t="s">
        <v>30</v>
      </c>
      <c r="B47" s="10">
        <f>W20</f>
        <v>6634.24</v>
      </c>
      <c r="C47" s="10">
        <v>0</v>
      </c>
      <c r="D47" s="11">
        <v>0</v>
      </c>
      <c r="E47" s="10">
        <f t="shared" si="3"/>
        <v>6634.24</v>
      </c>
      <c r="F47" s="71"/>
      <c r="G47" s="75"/>
    </row>
    <row r="48" spans="1:7">
      <c r="A48" s="9" t="s">
        <v>31</v>
      </c>
      <c r="B48" s="10">
        <f>X20</f>
        <v>6551.3120000000008</v>
      </c>
      <c r="C48" s="10">
        <v>0</v>
      </c>
      <c r="D48" s="11">
        <v>0</v>
      </c>
      <c r="E48" s="10">
        <f t="shared" si="3"/>
        <v>6551.3120000000008</v>
      </c>
      <c r="F48" s="71"/>
      <c r="G48" s="75"/>
    </row>
    <row r="49" spans="1:6">
      <c r="A49" s="9" t="s">
        <v>32</v>
      </c>
      <c r="B49" s="10">
        <f>Y20</f>
        <v>6468.384</v>
      </c>
      <c r="C49" s="10">
        <v>0</v>
      </c>
      <c r="D49" s="11">
        <v>0</v>
      </c>
      <c r="E49" s="10">
        <f t="shared" si="3"/>
        <v>6468.384</v>
      </c>
      <c r="F49"/>
    </row>
    <row r="50" spans="1:6">
      <c r="A50" s="9" t="s">
        <v>33</v>
      </c>
      <c r="B50" s="10">
        <f>Z20</f>
        <v>6385.4560000000001</v>
      </c>
      <c r="C50" s="10">
        <v>0</v>
      </c>
      <c r="D50" s="11">
        <v>0</v>
      </c>
      <c r="E50" s="10">
        <f t="shared" si="3"/>
        <v>6385.4560000000001</v>
      </c>
      <c r="F50"/>
    </row>
    <row r="51" spans="1:6">
      <c r="A51" s="9" t="s">
        <v>34</v>
      </c>
      <c r="B51" s="10">
        <f>AA20</f>
        <v>6302.5280000000002</v>
      </c>
      <c r="C51" s="10">
        <v>0</v>
      </c>
      <c r="D51" s="11">
        <v>0</v>
      </c>
      <c r="E51" s="10">
        <f t="shared" si="3"/>
        <v>6302.5280000000002</v>
      </c>
      <c r="F51"/>
    </row>
    <row r="52" spans="1:6" ht="33.75">
      <c r="A52" s="13" t="s">
        <v>35</v>
      </c>
      <c r="B52" s="11">
        <f>SUM(B27:B51)</f>
        <v>182441.60000000003</v>
      </c>
      <c r="C52" s="11">
        <f>SUM(C27:C33)</f>
        <v>0</v>
      </c>
      <c r="D52" s="11">
        <f>SUM(D27:D33)</f>
        <v>0</v>
      </c>
      <c r="E52" s="11">
        <f>B52-C52-D52</f>
        <v>182441.60000000003</v>
      </c>
      <c r="F52" s="4"/>
    </row>
    <row r="53" spans="1:6">
      <c r="A53"/>
      <c r="B53"/>
      <c r="C53"/>
      <c r="D53"/>
      <c r="E53"/>
      <c r="F53"/>
    </row>
    <row r="54" spans="1:6">
      <c r="A54" s="15"/>
      <c r="B54" s="14"/>
      <c r="C54"/>
      <c r="D54" s="16"/>
      <c r="E54"/>
      <c r="F54"/>
    </row>
    <row r="55" spans="1:6">
      <c r="A55"/>
      <c r="B55"/>
      <c r="C55"/>
      <c r="D55" s="16"/>
      <c r="E55"/>
      <c r="F55"/>
    </row>
    <row r="56" spans="1:6">
      <c r="A56" t="s">
        <v>36</v>
      </c>
      <c r="B56" s="12">
        <f>SUM(E27:E32)</f>
        <v>48512.880000000005</v>
      </c>
      <c r="D56"/>
      <c r="E56"/>
      <c r="F56"/>
    </row>
    <row r="57" spans="1:6">
      <c r="A57" t="s">
        <v>37</v>
      </c>
      <c r="B57" s="12">
        <f>SUM(E27:E36)</f>
        <v>79196.24000000002</v>
      </c>
      <c r="D57"/>
      <c r="E57"/>
      <c r="F57"/>
    </row>
    <row r="58" spans="1:6">
      <c r="A58" t="s">
        <v>38</v>
      </c>
      <c r="B58" s="12">
        <f>SUM(E27:E46)</f>
        <v>150099.68000000005</v>
      </c>
      <c r="D58"/>
      <c r="E58"/>
      <c r="F58"/>
    </row>
    <row r="59" spans="1:6">
      <c r="A59" t="s">
        <v>39</v>
      </c>
      <c r="B59" s="12">
        <f>E52</f>
        <v>182441.60000000003</v>
      </c>
      <c r="D59"/>
      <c r="E59"/>
      <c r="F59"/>
    </row>
    <row r="60" spans="1:6">
      <c r="A60"/>
      <c r="B60"/>
      <c r="C60"/>
      <c r="D60"/>
      <c r="E60"/>
      <c r="F60"/>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35"/>
  <sheetViews>
    <sheetView workbookViewId="0">
      <selection activeCell="F25" sqref="F25"/>
    </sheetView>
  </sheetViews>
  <sheetFormatPr defaultColWidth="11.42578125" defaultRowHeight="15"/>
  <cols>
    <col min="2" max="2" width="32.140625" customWidth="1"/>
    <col min="3" max="3" width="65.42578125" customWidth="1"/>
  </cols>
  <sheetData>
    <row r="4" spans="1:3">
      <c r="A4" s="2" t="s">
        <v>87</v>
      </c>
    </row>
    <row r="6" spans="1:3">
      <c r="B6" t="s">
        <v>72</v>
      </c>
    </row>
    <row r="8" spans="1:3">
      <c r="B8" s="78" t="s">
        <v>73</v>
      </c>
      <c r="C8" s="76" t="s">
        <v>74</v>
      </c>
    </row>
    <row r="9" spans="1:3">
      <c r="B9" s="78" t="s">
        <v>75</v>
      </c>
      <c r="C9" s="76" t="s">
        <v>76</v>
      </c>
    </row>
    <row r="10" spans="1:3">
      <c r="B10" s="78" t="s">
        <v>91</v>
      </c>
      <c r="C10" s="76" t="s">
        <v>90</v>
      </c>
    </row>
    <row r="11" spans="1:3">
      <c r="B11" s="78" t="s">
        <v>77</v>
      </c>
      <c r="C11" s="76" t="s">
        <v>78</v>
      </c>
    </row>
    <row r="12" spans="1:3" ht="30">
      <c r="B12" s="78" t="s">
        <v>79</v>
      </c>
      <c r="C12" s="77" t="s">
        <v>93</v>
      </c>
    </row>
    <row r="13" spans="1:3">
      <c r="B13" s="78" t="s">
        <v>80</v>
      </c>
      <c r="C13" s="79" t="s">
        <v>81</v>
      </c>
    </row>
    <row r="14" spans="1:3">
      <c r="B14" s="78" t="s">
        <v>82</v>
      </c>
      <c r="C14" s="76"/>
    </row>
    <row r="15" spans="1:3">
      <c r="B15" s="78" t="s">
        <v>83</v>
      </c>
      <c r="C15" s="76"/>
    </row>
    <row r="18" spans="2:3">
      <c r="B18" s="78" t="s">
        <v>73</v>
      </c>
      <c r="C18" s="76" t="s">
        <v>84</v>
      </c>
    </row>
    <row r="19" spans="2:3">
      <c r="B19" s="78" t="s">
        <v>75</v>
      </c>
      <c r="C19" s="76" t="s">
        <v>85</v>
      </c>
    </row>
    <row r="20" spans="2:3">
      <c r="B20" s="78" t="s">
        <v>91</v>
      </c>
      <c r="C20" s="76" t="s">
        <v>86</v>
      </c>
    </row>
    <row r="21" spans="2:3">
      <c r="B21" s="78" t="s">
        <v>77</v>
      </c>
      <c r="C21" s="76" t="s">
        <v>88</v>
      </c>
    </row>
    <row r="22" spans="2:3">
      <c r="B22" s="78" t="s">
        <v>79</v>
      </c>
      <c r="C22" s="77" t="s">
        <v>92</v>
      </c>
    </row>
    <row r="23" spans="2:3">
      <c r="B23" s="78" t="s">
        <v>80</v>
      </c>
      <c r="C23" s="79" t="s">
        <v>89</v>
      </c>
    </row>
    <row r="24" spans="2:3">
      <c r="B24" s="78" t="s">
        <v>82</v>
      </c>
      <c r="C24" s="76" t="s">
        <v>94</v>
      </c>
    </row>
    <row r="25" spans="2:3">
      <c r="B25" s="78" t="s">
        <v>83</v>
      </c>
      <c r="C25" s="76"/>
    </row>
    <row r="28" spans="2:3">
      <c r="B28" s="78" t="s">
        <v>73</v>
      </c>
      <c r="C28" s="76" t="s">
        <v>95</v>
      </c>
    </row>
    <row r="29" spans="2:3">
      <c r="B29" s="78" t="s">
        <v>75</v>
      </c>
      <c r="C29" s="76" t="s">
        <v>78</v>
      </c>
    </row>
    <row r="30" spans="2:3">
      <c r="B30" s="78" t="s">
        <v>91</v>
      </c>
      <c r="C30" s="76" t="s">
        <v>96</v>
      </c>
    </row>
    <row r="31" spans="2:3">
      <c r="B31" s="78" t="s">
        <v>77</v>
      </c>
      <c r="C31" s="76" t="s">
        <v>78</v>
      </c>
    </row>
    <row r="32" spans="2:3" ht="30">
      <c r="B32" s="78" t="s">
        <v>79</v>
      </c>
      <c r="C32" s="77" t="s">
        <v>98</v>
      </c>
    </row>
    <row r="33" spans="2:3">
      <c r="B33" s="78" t="s">
        <v>80</v>
      </c>
      <c r="C33" s="79" t="s">
        <v>97</v>
      </c>
    </row>
    <row r="34" spans="2:3">
      <c r="B34" s="78" t="s">
        <v>82</v>
      </c>
      <c r="C34" s="76"/>
    </row>
    <row r="35" spans="2:3">
      <c r="B35" s="78" t="s">
        <v>83</v>
      </c>
      <c r="C35" s="76"/>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45"/>
  <sheetViews>
    <sheetView showGridLines="0" zoomScale="85" zoomScaleNormal="85" workbookViewId="0">
      <selection activeCell="F39" sqref="F39"/>
    </sheetView>
  </sheetViews>
  <sheetFormatPr defaultColWidth="11.42578125" defaultRowHeight="15"/>
  <sheetData>
    <row r="5" spans="2:2">
      <c r="B5" s="2" t="s">
        <v>0</v>
      </c>
    </row>
    <row r="6" spans="2:2">
      <c r="B6" s="2"/>
    </row>
    <row r="7" spans="2:2">
      <c r="B7" s="1" t="s">
        <v>67</v>
      </c>
    </row>
    <row r="8" spans="2:2">
      <c r="B8" s="1" t="s">
        <v>68</v>
      </c>
    </row>
    <row r="20" spans="3:9" ht="47.45" customHeight="1">
      <c r="C20" s="83" t="s">
        <v>1</v>
      </c>
      <c r="D20" s="83"/>
      <c r="E20" s="83"/>
      <c r="F20" s="83"/>
      <c r="G20" s="83"/>
      <c r="H20" s="83"/>
      <c r="I20" s="83"/>
    </row>
    <row r="39" spans="3:4">
      <c r="D39" s="74" t="s">
        <v>99</v>
      </c>
    </row>
    <row r="45" spans="3:4">
      <c r="C45" s="74" t="s">
        <v>2</v>
      </c>
    </row>
  </sheetData>
  <mergeCells count="1">
    <mergeCell ref="C20:I20"/>
  </mergeCells>
  <hyperlinks>
    <hyperlink ref="B7" r:id="rId1"/>
    <hyperlink ref="B8" r:id="rId2"/>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A36"/>
  <sheetViews>
    <sheetView zoomScale="85" zoomScaleNormal="85" workbookViewId="0">
      <selection activeCell="C32" sqref="C32"/>
    </sheetView>
  </sheetViews>
  <sheetFormatPr defaultColWidth="11.42578125" defaultRowHeight="15"/>
  <cols>
    <col min="1" max="1" width="62.5703125" style="18" customWidth="1"/>
    <col min="2" max="2" width="15.42578125" style="18" customWidth="1"/>
    <col min="3" max="3" width="20.85546875" style="18" customWidth="1"/>
    <col min="4" max="22" width="15.7109375" style="18" customWidth="1"/>
    <col min="23" max="23" width="15" style="18" customWidth="1"/>
    <col min="24" max="24" width="17.28515625" style="18" customWidth="1"/>
    <col min="25" max="25" width="17.42578125" style="18" customWidth="1"/>
    <col min="26" max="26" width="16.28515625" style="18" customWidth="1"/>
    <col min="27" max="27" width="14.85546875" style="18" customWidth="1"/>
    <col min="28" max="16384" width="11.42578125" style="18"/>
  </cols>
  <sheetData>
    <row r="5" spans="1:27">
      <c r="A5" s="22"/>
      <c r="B5" s="22"/>
      <c r="C5" s="22"/>
      <c r="D5" s="22"/>
      <c r="E5" s="22"/>
      <c r="F5" s="22"/>
      <c r="G5" s="22"/>
      <c r="H5" s="22"/>
      <c r="I5" s="22"/>
      <c r="J5" s="22"/>
      <c r="K5" s="22"/>
      <c r="L5" s="22"/>
      <c r="M5" s="22"/>
      <c r="N5" s="22"/>
      <c r="O5" s="22"/>
      <c r="P5" s="22"/>
      <c r="Q5" s="22"/>
      <c r="R5" s="22"/>
      <c r="S5" s="22"/>
      <c r="T5" s="22"/>
      <c r="U5" s="22"/>
      <c r="V5" s="22"/>
      <c r="W5" s="22"/>
      <c r="X5" s="22"/>
      <c r="Y5" s="22"/>
      <c r="Z5" s="22"/>
      <c r="AA5" s="22"/>
    </row>
    <row r="6" spans="1:27" ht="15.75" thickBot="1">
      <c r="A6" s="34" t="s">
        <v>60</v>
      </c>
      <c r="B6" s="22"/>
      <c r="C6" s="22"/>
      <c r="D6" s="22"/>
      <c r="E6" s="22"/>
      <c r="F6" s="22"/>
      <c r="G6" s="22"/>
      <c r="H6" s="22"/>
      <c r="I6" s="22"/>
      <c r="J6" s="22"/>
      <c r="K6" s="22"/>
      <c r="L6" s="22"/>
      <c r="M6" s="22"/>
      <c r="N6" s="22"/>
      <c r="O6" s="22"/>
      <c r="P6" s="22"/>
      <c r="Q6" s="22"/>
      <c r="R6" s="22"/>
      <c r="S6" s="22"/>
      <c r="T6" s="22"/>
      <c r="U6" s="22"/>
      <c r="V6" s="22"/>
      <c r="W6" s="22"/>
      <c r="X6" s="22"/>
      <c r="Y6" s="22"/>
      <c r="Z6" s="22"/>
      <c r="AA6" s="22"/>
    </row>
    <row r="7" spans="1:27">
      <c r="A7" s="54" t="s">
        <v>61</v>
      </c>
      <c r="B7" s="23">
        <v>5</v>
      </c>
      <c r="C7" s="24" t="s">
        <v>48</v>
      </c>
      <c r="D7" s="22"/>
      <c r="E7" s="22"/>
      <c r="F7" s="22"/>
      <c r="G7" s="22"/>
      <c r="H7" s="22"/>
      <c r="I7" s="22"/>
      <c r="J7" s="22"/>
      <c r="K7" s="22"/>
      <c r="L7" s="22"/>
      <c r="M7" s="22"/>
      <c r="N7" s="22"/>
      <c r="O7" s="22"/>
      <c r="P7" s="22"/>
      <c r="Q7" s="22"/>
      <c r="R7" s="22"/>
      <c r="S7" s="22"/>
      <c r="T7" s="22"/>
      <c r="U7" s="22"/>
      <c r="V7" s="22"/>
      <c r="W7" s="22"/>
      <c r="X7" s="22"/>
      <c r="Y7" s="22"/>
      <c r="Z7" s="22"/>
      <c r="AA7" s="22"/>
    </row>
    <row r="8" spans="1:27">
      <c r="A8" s="25" t="s">
        <v>49</v>
      </c>
      <c r="B8" s="26">
        <f>B7*365</f>
        <v>1825</v>
      </c>
      <c r="C8" s="27" t="s">
        <v>50</v>
      </c>
      <c r="D8" s="22"/>
      <c r="E8" s="22"/>
      <c r="F8" s="22"/>
      <c r="G8" s="22"/>
      <c r="H8" s="22"/>
      <c r="I8" s="22"/>
      <c r="J8" s="22"/>
      <c r="K8" s="22"/>
      <c r="L8" s="22"/>
      <c r="M8" s="22"/>
      <c r="N8" s="22"/>
      <c r="O8" s="22"/>
      <c r="P8" s="22"/>
      <c r="Q8" s="22"/>
      <c r="R8" s="22"/>
      <c r="S8" s="22"/>
      <c r="T8" s="22"/>
      <c r="U8" s="22"/>
      <c r="V8" s="22"/>
      <c r="W8" s="22"/>
      <c r="X8" s="22"/>
      <c r="Y8" s="22"/>
      <c r="Z8" s="22"/>
      <c r="AA8" s="22"/>
    </row>
    <row r="9" spans="1:27">
      <c r="A9" s="55" t="s">
        <v>59</v>
      </c>
      <c r="B9" s="28">
        <v>0.2</v>
      </c>
      <c r="C9" s="27"/>
      <c r="D9" s="22"/>
      <c r="E9" s="22"/>
      <c r="F9" s="22"/>
      <c r="G9" s="22"/>
      <c r="H9" s="22"/>
      <c r="I9" s="22"/>
      <c r="J9" s="22"/>
      <c r="K9" s="22"/>
      <c r="L9" s="22"/>
      <c r="M9" s="22"/>
      <c r="N9" s="22"/>
      <c r="O9" s="22"/>
      <c r="P9" s="22"/>
      <c r="Q9" s="22"/>
      <c r="R9" s="22"/>
      <c r="S9" s="22"/>
      <c r="T9" s="22"/>
      <c r="U9" s="22"/>
      <c r="V9" s="22"/>
      <c r="W9" s="22"/>
      <c r="X9" s="22"/>
      <c r="Y9" s="22"/>
      <c r="Z9" s="22"/>
      <c r="AA9" s="22"/>
    </row>
    <row r="10" spans="1:27">
      <c r="A10" s="25" t="s">
        <v>47</v>
      </c>
      <c r="B10" s="28">
        <v>0.01</v>
      </c>
      <c r="C10" s="27"/>
      <c r="D10" s="22"/>
      <c r="E10" s="22"/>
      <c r="F10" s="22"/>
      <c r="G10" s="22"/>
      <c r="H10" s="22"/>
      <c r="I10" s="22"/>
      <c r="J10" s="22"/>
      <c r="K10" s="22"/>
      <c r="L10" s="22"/>
      <c r="M10" s="22"/>
      <c r="N10" s="22"/>
      <c r="O10" s="22"/>
      <c r="P10" s="22"/>
      <c r="Q10" s="22"/>
      <c r="R10" s="22"/>
      <c r="S10" s="22"/>
      <c r="T10" s="22"/>
      <c r="U10" s="22"/>
      <c r="V10" s="22"/>
      <c r="W10" s="22"/>
      <c r="X10" s="22"/>
      <c r="Y10" s="22"/>
      <c r="Z10" s="22"/>
      <c r="AA10" s="22"/>
    </row>
    <row r="11" spans="1:27" ht="15.75" thickBot="1">
      <c r="A11" s="32" t="s">
        <v>65</v>
      </c>
      <c r="B11" s="33">
        <v>0.8</v>
      </c>
      <c r="C11" s="67" t="s">
        <v>64</v>
      </c>
      <c r="D11" s="29"/>
      <c r="E11" s="30"/>
      <c r="F11" s="30"/>
      <c r="G11" s="31"/>
      <c r="H11" s="31"/>
      <c r="I11" s="31"/>
      <c r="J11" s="31"/>
      <c r="K11" s="31"/>
      <c r="L11" s="31"/>
      <c r="M11" s="31"/>
      <c r="N11" s="31"/>
      <c r="O11" s="31"/>
      <c r="P11" s="31"/>
      <c r="Q11" s="31"/>
      <c r="R11" s="31"/>
      <c r="S11" s="31"/>
      <c r="T11" s="31"/>
      <c r="U11" s="31"/>
      <c r="V11" s="31"/>
      <c r="W11" s="31"/>
      <c r="X11" s="31"/>
      <c r="Y11" s="31"/>
      <c r="Z11" s="31"/>
      <c r="AA11" s="31"/>
    </row>
    <row r="12" spans="1:27">
      <c r="A12" s="34"/>
      <c r="B12" s="22"/>
      <c r="C12" s="31"/>
      <c r="D12" s="31"/>
      <c r="E12" s="31"/>
      <c r="F12" s="31"/>
      <c r="G12" s="31"/>
      <c r="H12" s="31"/>
      <c r="I12" s="31"/>
      <c r="J12" s="31"/>
      <c r="K12" s="31"/>
      <c r="L12" s="31"/>
      <c r="M12" s="31"/>
      <c r="N12" s="31"/>
      <c r="O12" s="31"/>
      <c r="P12" s="31"/>
      <c r="Q12" s="31"/>
      <c r="R12" s="31"/>
      <c r="S12" s="31"/>
      <c r="T12" s="31"/>
      <c r="U12" s="31"/>
      <c r="V12" s="31"/>
      <c r="W12" s="31"/>
      <c r="X12" s="31"/>
      <c r="Y12" s="31"/>
      <c r="Z12" s="31"/>
      <c r="AA12" s="31"/>
    </row>
    <row r="13" spans="1:27" ht="15.75" thickBot="1">
      <c r="A13" s="34" t="s">
        <v>51</v>
      </c>
      <c r="B13" s="22"/>
      <c r="C13" s="31"/>
      <c r="D13" s="31"/>
      <c r="E13" s="31"/>
      <c r="F13" s="31"/>
      <c r="G13" s="31"/>
      <c r="H13" s="31"/>
      <c r="I13" s="31"/>
      <c r="J13" s="31"/>
      <c r="K13" s="31"/>
      <c r="L13" s="31"/>
      <c r="M13" s="31"/>
      <c r="N13" s="31"/>
      <c r="O13" s="31"/>
      <c r="P13" s="31"/>
      <c r="Q13" s="31"/>
      <c r="R13" s="31"/>
      <c r="S13" s="31"/>
      <c r="T13" s="31"/>
      <c r="U13" s="31"/>
      <c r="V13" s="31"/>
      <c r="W13" s="31"/>
      <c r="X13" s="31"/>
      <c r="Y13" s="31"/>
      <c r="Z13" s="31"/>
      <c r="AA13" s="31"/>
    </row>
    <row r="14" spans="1:27">
      <c r="A14" s="56" t="s">
        <v>56</v>
      </c>
      <c r="B14" s="57">
        <v>100</v>
      </c>
      <c r="C14" s="58" t="s">
        <v>53</v>
      </c>
      <c r="D14" s="31"/>
      <c r="E14" s="31"/>
      <c r="F14" s="31"/>
      <c r="G14" s="31"/>
      <c r="H14" s="31"/>
      <c r="I14" s="31"/>
      <c r="J14" s="31"/>
      <c r="K14" s="31"/>
      <c r="L14" s="31"/>
      <c r="M14" s="31"/>
      <c r="N14" s="31"/>
      <c r="O14" s="31"/>
      <c r="P14" s="31"/>
      <c r="Q14" s="31"/>
      <c r="R14" s="31"/>
      <c r="S14" s="31"/>
      <c r="T14" s="31"/>
      <c r="U14" s="31"/>
      <c r="V14" s="31"/>
      <c r="W14" s="31"/>
      <c r="X14" s="31"/>
      <c r="Y14" s="31"/>
      <c r="Z14" s="31"/>
      <c r="AA14" s="31"/>
    </row>
    <row r="15" spans="1:27">
      <c r="A15" s="59" t="s">
        <v>52</v>
      </c>
      <c r="B15" s="35">
        <v>492</v>
      </c>
      <c r="C15" s="60"/>
      <c r="D15" s="31"/>
      <c r="E15" s="31"/>
      <c r="F15" s="31"/>
      <c r="G15" s="31"/>
      <c r="H15" s="31"/>
      <c r="I15" s="31"/>
      <c r="J15" s="31"/>
      <c r="K15" s="31"/>
      <c r="L15" s="31"/>
      <c r="M15" s="31"/>
      <c r="N15" s="31"/>
      <c r="O15" s="31"/>
      <c r="P15" s="31"/>
      <c r="Q15" s="31"/>
      <c r="R15" s="31"/>
      <c r="S15" s="31"/>
      <c r="T15" s="31"/>
      <c r="U15" s="31"/>
      <c r="V15" s="31"/>
      <c r="W15" s="31"/>
      <c r="X15" s="31"/>
      <c r="Y15" s="31"/>
      <c r="Z15" s="31"/>
      <c r="AA15" s="31"/>
    </row>
    <row r="16" spans="1:27">
      <c r="A16" s="59" t="s">
        <v>55</v>
      </c>
      <c r="B16" s="35">
        <f>B14*B15</f>
        <v>49200</v>
      </c>
      <c r="C16" s="61" t="s">
        <v>53</v>
      </c>
      <c r="D16" s="31"/>
      <c r="E16" s="31"/>
      <c r="F16" s="31"/>
      <c r="G16" s="31"/>
      <c r="H16" s="31"/>
      <c r="I16" s="31"/>
      <c r="J16" s="31"/>
      <c r="K16" s="31"/>
      <c r="L16" s="31"/>
      <c r="M16" s="31"/>
      <c r="N16" s="31"/>
      <c r="O16" s="31"/>
      <c r="P16" s="31"/>
      <c r="Q16" s="31"/>
      <c r="R16" s="31"/>
      <c r="S16" s="31"/>
      <c r="T16" s="31"/>
      <c r="U16" s="31"/>
      <c r="V16" s="31"/>
      <c r="W16" s="31"/>
      <c r="X16" s="31"/>
      <c r="Y16" s="31"/>
      <c r="Z16" s="31"/>
      <c r="AA16" s="31"/>
    </row>
    <row r="17" spans="1:27" ht="15.75" thickBot="1">
      <c r="A17" s="62"/>
      <c r="B17" s="63">
        <f>B16/1000</f>
        <v>49.2</v>
      </c>
      <c r="C17" s="64" t="s">
        <v>57</v>
      </c>
      <c r="D17" s="31"/>
      <c r="E17" s="31"/>
      <c r="F17" s="31"/>
      <c r="G17" s="31"/>
      <c r="H17" s="31"/>
      <c r="I17" s="31"/>
      <c r="J17" s="31"/>
      <c r="K17" s="31"/>
      <c r="L17" s="31"/>
      <c r="M17" s="31"/>
      <c r="N17" s="31"/>
      <c r="O17" s="31"/>
      <c r="P17" s="31"/>
      <c r="Q17" s="31"/>
      <c r="R17" s="31"/>
      <c r="S17" s="31"/>
      <c r="T17" s="31"/>
      <c r="U17" s="31"/>
      <c r="V17" s="31"/>
      <c r="W17" s="31"/>
      <c r="X17" s="31"/>
      <c r="Y17" s="31"/>
      <c r="Z17" s="31"/>
      <c r="AA17" s="31"/>
    </row>
    <row r="18" spans="1:27">
      <c r="A18" s="34"/>
      <c r="B18" s="35"/>
      <c r="C18" s="36"/>
      <c r="D18" s="31"/>
      <c r="E18" s="31"/>
      <c r="F18" s="31"/>
      <c r="G18" s="31"/>
      <c r="H18" s="31"/>
      <c r="I18" s="31"/>
      <c r="J18" s="31"/>
      <c r="K18" s="31"/>
      <c r="L18" s="31"/>
      <c r="M18" s="31"/>
      <c r="N18" s="31"/>
      <c r="O18" s="31"/>
      <c r="P18" s="31"/>
      <c r="Q18" s="31"/>
      <c r="R18" s="31"/>
      <c r="S18" s="31"/>
      <c r="T18" s="31"/>
      <c r="U18" s="31"/>
      <c r="V18" s="31"/>
      <c r="W18" s="31"/>
      <c r="X18" s="31"/>
      <c r="Y18" s="31"/>
      <c r="Z18" s="31"/>
      <c r="AA18" s="31"/>
    </row>
    <row r="19" spans="1:27">
      <c r="A19" s="37" t="s">
        <v>45</v>
      </c>
      <c r="B19" s="38"/>
      <c r="C19" s="39">
        <v>1</v>
      </c>
      <c r="D19" s="39">
        <v>2</v>
      </c>
      <c r="E19" s="39">
        <v>3</v>
      </c>
      <c r="F19" s="39">
        <v>4</v>
      </c>
      <c r="G19" s="39">
        <v>5</v>
      </c>
      <c r="H19" s="39">
        <v>6</v>
      </c>
      <c r="I19" s="39">
        <v>7</v>
      </c>
      <c r="J19" s="39">
        <v>8</v>
      </c>
      <c r="K19" s="39">
        <v>9</v>
      </c>
      <c r="L19" s="39">
        <v>10</v>
      </c>
      <c r="M19" s="39">
        <v>11</v>
      </c>
      <c r="N19" s="39">
        <v>12</v>
      </c>
      <c r="O19" s="39">
        <v>13</v>
      </c>
      <c r="P19" s="39">
        <v>14</v>
      </c>
      <c r="Q19" s="39">
        <v>15</v>
      </c>
      <c r="R19" s="39">
        <v>16</v>
      </c>
      <c r="S19" s="39">
        <v>17</v>
      </c>
      <c r="T19" s="39">
        <v>18</v>
      </c>
      <c r="U19" s="39">
        <v>19</v>
      </c>
      <c r="V19" s="39">
        <v>20</v>
      </c>
      <c r="W19" s="39">
        <v>21</v>
      </c>
      <c r="X19" s="39">
        <v>22</v>
      </c>
      <c r="Y19" s="39">
        <v>23</v>
      </c>
      <c r="Z19" s="39">
        <v>24</v>
      </c>
      <c r="AA19" s="40">
        <v>25</v>
      </c>
    </row>
    <row r="20" spans="1:27">
      <c r="A20" s="41" t="s">
        <v>46</v>
      </c>
      <c r="B20" s="42"/>
      <c r="C20" s="43"/>
      <c r="D20" s="43"/>
      <c r="E20" s="43"/>
      <c r="F20" s="43"/>
      <c r="G20" s="43"/>
      <c r="H20" s="43"/>
      <c r="I20" s="43"/>
      <c r="J20" s="43"/>
      <c r="K20" s="43"/>
      <c r="L20" s="43"/>
      <c r="M20" s="43"/>
      <c r="N20" s="43"/>
      <c r="O20" s="43"/>
      <c r="P20" s="43"/>
      <c r="Q20" s="43"/>
      <c r="R20" s="43"/>
      <c r="S20" s="43"/>
      <c r="T20" s="43"/>
      <c r="U20" s="43"/>
      <c r="V20" s="43"/>
      <c r="W20" s="43"/>
      <c r="X20" s="43"/>
      <c r="Y20" s="43"/>
      <c r="Z20" s="43"/>
      <c r="AA20" s="44"/>
    </row>
    <row r="21" spans="1:27">
      <c r="A21" s="45" t="s">
        <v>62</v>
      </c>
      <c r="B21" s="46">
        <f>+B16*B8*(1-B9)</f>
        <v>71832000</v>
      </c>
      <c r="C21" s="46"/>
      <c r="D21" s="46"/>
      <c r="E21" s="46"/>
      <c r="F21" s="46"/>
      <c r="G21" s="46"/>
      <c r="H21" s="46"/>
      <c r="I21" s="46"/>
      <c r="J21" s="46"/>
      <c r="K21" s="46"/>
      <c r="L21" s="46"/>
      <c r="M21" s="46"/>
      <c r="N21" s="46"/>
      <c r="O21" s="46"/>
      <c r="P21" s="46"/>
      <c r="Q21" s="46"/>
      <c r="R21" s="46"/>
      <c r="S21" s="46"/>
      <c r="T21" s="46"/>
      <c r="U21" s="46"/>
      <c r="V21" s="46"/>
      <c r="W21" s="46"/>
      <c r="X21" s="46"/>
      <c r="Y21" s="46"/>
      <c r="Z21" s="46"/>
      <c r="AA21" s="47"/>
    </row>
    <row r="22" spans="1:27">
      <c r="A22" s="45" t="s">
        <v>63</v>
      </c>
      <c r="B22" s="22"/>
      <c r="C22" s="48">
        <f>+B21</f>
        <v>71832000</v>
      </c>
      <c r="D22" s="48">
        <f>+B21*(1-C19*$B$10)</f>
        <v>71113680</v>
      </c>
      <c r="E22" s="48">
        <f>$C$22*(1-D19*$B$10)</f>
        <v>70395360</v>
      </c>
      <c r="F22" s="48">
        <f t="shared" ref="F22:AA22" si="0">$C$22*(1-E19*$B$10)</f>
        <v>69677040</v>
      </c>
      <c r="G22" s="48">
        <f t="shared" si="0"/>
        <v>68958720</v>
      </c>
      <c r="H22" s="48">
        <f t="shared" si="0"/>
        <v>68240400</v>
      </c>
      <c r="I22" s="48">
        <f t="shared" si="0"/>
        <v>67522080</v>
      </c>
      <c r="J22" s="48">
        <f t="shared" si="0"/>
        <v>66803759.999999993</v>
      </c>
      <c r="K22" s="48">
        <f t="shared" si="0"/>
        <v>66085440</v>
      </c>
      <c r="L22" s="48">
        <f t="shared" si="0"/>
        <v>65367120</v>
      </c>
      <c r="M22" s="48">
        <f t="shared" si="0"/>
        <v>64648800</v>
      </c>
      <c r="N22" s="48">
        <f t="shared" si="0"/>
        <v>63930480</v>
      </c>
      <c r="O22" s="48">
        <f t="shared" si="0"/>
        <v>63212160</v>
      </c>
      <c r="P22" s="48">
        <f t="shared" si="0"/>
        <v>62493840</v>
      </c>
      <c r="Q22" s="48">
        <f t="shared" si="0"/>
        <v>61775520</v>
      </c>
      <c r="R22" s="48">
        <f t="shared" si="0"/>
        <v>61057200</v>
      </c>
      <c r="S22" s="48">
        <f t="shared" si="0"/>
        <v>60338880</v>
      </c>
      <c r="T22" s="48">
        <f t="shared" si="0"/>
        <v>59620560</v>
      </c>
      <c r="U22" s="48">
        <f t="shared" si="0"/>
        <v>58902240.000000007</v>
      </c>
      <c r="V22" s="48">
        <f t="shared" si="0"/>
        <v>58183920.000000007</v>
      </c>
      <c r="W22" s="48">
        <f t="shared" si="0"/>
        <v>57465600</v>
      </c>
      <c r="X22" s="48">
        <f t="shared" si="0"/>
        <v>56747280</v>
      </c>
      <c r="Y22" s="48">
        <f t="shared" si="0"/>
        <v>56028960</v>
      </c>
      <c r="Z22" s="48">
        <f t="shared" si="0"/>
        <v>55310640</v>
      </c>
      <c r="AA22" s="68">
        <f t="shared" si="0"/>
        <v>54592320</v>
      </c>
    </row>
    <row r="23" spans="1:27">
      <c r="A23" s="45" t="s">
        <v>66</v>
      </c>
      <c r="B23" s="22"/>
      <c r="C23" s="48">
        <f>+C22/1000</f>
        <v>71832</v>
      </c>
      <c r="D23" s="48">
        <f t="shared" ref="D23:AA23" si="1">+D22/1000</f>
        <v>71113.679999999993</v>
      </c>
      <c r="E23" s="48">
        <f t="shared" si="1"/>
        <v>70395.360000000001</v>
      </c>
      <c r="F23" s="48">
        <f t="shared" si="1"/>
        <v>69677.039999999994</v>
      </c>
      <c r="G23" s="48">
        <f t="shared" si="1"/>
        <v>68958.720000000001</v>
      </c>
      <c r="H23" s="48">
        <f t="shared" si="1"/>
        <v>68240.399999999994</v>
      </c>
      <c r="I23" s="48">
        <f t="shared" si="1"/>
        <v>67522.080000000002</v>
      </c>
      <c r="J23" s="48">
        <f t="shared" si="1"/>
        <v>66803.759999999995</v>
      </c>
      <c r="K23" s="48">
        <f t="shared" si="1"/>
        <v>66085.440000000002</v>
      </c>
      <c r="L23" s="48">
        <f t="shared" si="1"/>
        <v>65367.12</v>
      </c>
      <c r="M23" s="48">
        <f t="shared" si="1"/>
        <v>64648.800000000003</v>
      </c>
      <c r="N23" s="48">
        <f t="shared" si="1"/>
        <v>63930.48</v>
      </c>
      <c r="O23" s="48">
        <f t="shared" si="1"/>
        <v>63212.160000000003</v>
      </c>
      <c r="P23" s="48">
        <f t="shared" si="1"/>
        <v>62493.84</v>
      </c>
      <c r="Q23" s="48">
        <f t="shared" si="1"/>
        <v>61775.519999999997</v>
      </c>
      <c r="R23" s="48">
        <f t="shared" si="1"/>
        <v>61057.2</v>
      </c>
      <c r="S23" s="48">
        <f t="shared" si="1"/>
        <v>60338.879999999997</v>
      </c>
      <c r="T23" s="48">
        <f t="shared" si="1"/>
        <v>59620.56</v>
      </c>
      <c r="U23" s="48">
        <f t="shared" si="1"/>
        <v>58902.240000000005</v>
      </c>
      <c r="V23" s="48">
        <f t="shared" si="1"/>
        <v>58183.920000000006</v>
      </c>
      <c r="W23" s="48">
        <f t="shared" si="1"/>
        <v>57465.599999999999</v>
      </c>
      <c r="X23" s="48">
        <f t="shared" si="1"/>
        <v>56747.28</v>
      </c>
      <c r="Y23" s="48">
        <f t="shared" si="1"/>
        <v>56028.959999999999</v>
      </c>
      <c r="Z23" s="48">
        <f t="shared" si="1"/>
        <v>55310.64</v>
      </c>
      <c r="AA23" s="68">
        <f t="shared" si="1"/>
        <v>54592.32</v>
      </c>
    </row>
    <row r="24" spans="1:27" s="17" customFormat="1">
      <c r="A24" s="50" t="s">
        <v>54</v>
      </c>
      <c r="B24" s="51"/>
      <c r="C24" s="52">
        <f>+C23*$B$11</f>
        <v>57465.600000000006</v>
      </c>
      <c r="D24" s="52">
        <f t="shared" ref="D24:AA24" si="2">+D23*$B$11</f>
        <v>56890.943999999996</v>
      </c>
      <c r="E24" s="52">
        <f t="shared" si="2"/>
        <v>56316.288</v>
      </c>
      <c r="F24" s="52">
        <f t="shared" si="2"/>
        <v>55741.631999999998</v>
      </c>
      <c r="G24" s="52">
        <f t="shared" si="2"/>
        <v>55166.976000000002</v>
      </c>
      <c r="H24" s="52">
        <f t="shared" si="2"/>
        <v>54592.32</v>
      </c>
      <c r="I24" s="52">
        <f t="shared" si="2"/>
        <v>54017.664000000004</v>
      </c>
      <c r="J24" s="52">
        <f t="shared" si="2"/>
        <v>53443.008000000002</v>
      </c>
      <c r="K24" s="52">
        <f t="shared" si="2"/>
        <v>52868.352000000006</v>
      </c>
      <c r="L24" s="52">
        <f t="shared" si="2"/>
        <v>52293.696000000004</v>
      </c>
      <c r="M24" s="52">
        <f t="shared" si="2"/>
        <v>51719.040000000008</v>
      </c>
      <c r="N24" s="52">
        <f t="shared" si="2"/>
        <v>51144.384000000005</v>
      </c>
      <c r="O24" s="52">
        <f t="shared" si="2"/>
        <v>50569.728000000003</v>
      </c>
      <c r="P24" s="52">
        <f t="shared" si="2"/>
        <v>49995.072</v>
      </c>
      <c r="Q24" s="52">
        <f t="shared" si="2"/>
        <v>49420.415999999997</v>
      </c>
      <c r="R24" s="52">
        <f t="shared" si="2"/>
        <v>48845.760000000002</v>
      </c>
      <c r="S24" s="52">
        <f t="shared" si="2"/>
        <v>48271.103999999999</v>
      </c>
      <c r="T24" s="52">
        <f t="shared" si="2"/>
        <v>47696.448000000004</v>
      </c>
      <c r="U24" s="52">
        <f t="shared" si="2"/>
        <v>47121.792000000009</v>
      </c>
      <c r="V24" s="52">
        <f t="shared" si="2"/>
        <v>46547.136000000006</v>
      </c>
      <c r="W24" s="52">
        <f t="shared" si="2"/>
        <v>45972.480000000003</v>
      </c>
      <c r="X24" s="52">
        <f t="shared" si="2"/>
        <v>45397.824000000001</v>
      </c>
      <c r="Y24" s="52">
        <f t="shared" si="2"/>
        <v>44823.168000000005</v>
      </c>
      <c r="Z24" s="52">
        <f t="shared" si="2"/>
        <v>44248.512000000002</v>
      </c>
      <c r="AA24" s="69">
        <f t="shared" si="2"/>
        <v>43673.856</v>
      </c>
    </row>
    <row r="25" spans="1:27">
      <c r="A25" s="22"/>
      <c r="B25" s="49"/>
      <c r="C25" s="49"/>
      <c r="D25" s="53"/>
      <c r="E25" s="53"/>
      <c r="F25" s="53"/>
      <c r="G25" s="53"/>
      <c r="H25" s="53"/>
      <c r="I25" s="53"/>
      <c r="J25" s="53"/>
      <c r="K25" s="53"/>
      <c r="L25" s="53"/>
      <c r="M25" s="53"/>
      <c r="N25" s="53"/>
      <c r="O25" s="53"/>
      <c r="P25" s="53"/>
      <c r="Q25" s="53"/>
      <c r="R25" s="53"/>
      <c r="S25" s="53"/>
      <c r="T25" s="53"/>
      <c r="U25" s="53"/>
      <c r="V25" s="53"/>
      <c r="W25" s="53"/>
      <c r="X25" s="53"/>
      <c r="Y25" s="53"/>
      <c r="Z25" s="53"/>
      <c r="AA25" s="53"/>
    </row>
    <row r="26" spans="1:27">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row>
    <row r="28" spans="1:27">
      <c r="D28" s="65"/>
      <c r="E28" s="66"/>
    </row>
    <row r="36" spans="5:5">
      <c r="E36" s="19"/>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H46"/>
  <sheetViews>
    <sheetView zoomScale="55" zoomScaleNormal="55" workbookViewId="0">
      <selection activeCell="I38" sqref="I38"/>
    </sheetView>
  </sheetViews>
  <sheetFormatPr defaultColWidth="9.28515625" defaultRowHeight="15"/>
  <cols>
    <col min="2" max="2" width="23.42578125" customWidth="1"/>
    <col min="3" max="3" width="25.7109375" customWidth="1"/>
    <col min="4" max="4" width="15.7109375" customWidth="1"/>
    <col min="5" max="5" width="21.5703125" customWidth="1"/>
    <col min="6" max="6" width="22.85546875" customWidth="1"/>
    <col min="7" max="7" width="11.28515625" customWidth="1"/>
    <col min="8" max="8" width="18.28515625" customWidth="1"/>
  </cols>
  <sheetData>
    <row r="4" spans="2:8" ht="15.75" customHeight="1">
      <c r="B4" s="5"/>
      <c r="C4" s="4"/>
      <c r="D4" s="5"/>
      <c r="E4" s="5"/>
      <c r="F4" s="4"/>
      <c r="G4" s="4"/>
    </row>
    <row r="5" spans="2:8" ht="20.25">
      <c r="B5" s="3" t="s">
        <v>3</v>
      </c>
      <c r="C5" s="6"/>
      <c r="D5" s="6"/>
      <c r="E5" s="6"/>
      <c r="F5" s="6"/>
      <c r="G5" s="4"/>
    </row>
    <row r="6" spans="2:8" ht="60">
      <c r="B6" s="84" t="s">
        <v>4</v>
      </c>
      <c r="C6" s="7" t="s">
        <v>5</v>
      </c>
      <c r="D6" s="7" t="s">
        <v>6</v>
      </c>
      <c r="E6" s="7" t="s">
        <v>7</v>
      </c>
      <c r="F6" s="7" t="s">
        <v>8</v>
      </c>
      <c r="G6" s="4"/>
    </row>
    <row r="7" spans="2:8" ht="16.5">
      <c r="B7" s="84"/>
      <c r="C7" s="8" t="s">
        <v>9</v>
      </c>
      <c r="D7" s="8" t="s">
        <v>9</v>
      </c>
      <c r="E7" s="8" t="s">
        <v>9</v>
      </c>
      <c r="F7" s="8" t="s">
        <v>9</v>
      </c>
      <c r="G7" s="4"/>
    </row>
    <row r="8" spans="2:8">
      <c r="B8" s="9" t="s">
        <v>10</v>
      </c>
      <c r="C8" s="10">
        <f>'Data and Assumption'!C24</f>
        <v>57465.600000000006</v>
      </c>
      <c r="D8" s="10">
        <v>0</v>
      </c>
      <c r="E8" s="11">
        <v>0</v>
      </c>
      <c r="F8" s="10">
        <f>C8-D8</f>
        <v>57465.600000000006</v>
      </c>
      <c r="G8" s="4"/>
    </row>
    <row r="9" spans="2:8">
      <c r="B9" s="9" t="s">
        <v>11</v>
      </c>
      <c r="C9" s="10">
        <f>'Data and Assumption'!D24</f>
        <v>56890.943999999996</v>
      </c>
      <c r="D9" s="10">
        <v>0</v>
      </c>
      <c r="E9" s="11">
        <v>0</v>
      </c>
      <c r="F9" s="10">
        <f t="shared" ref="F9:F32" si="0">C9-D9</f>
        <v>56890.943999999996</v>
      </c>
      <c r="G9" s="4"/>
    </row>
    <row r="10" spans="2:8">
      <c r="B10" s="9" t="s">
        <v>12</v>
      </c>
      <c r="C10" s="10">
        <f>'Data and Assumption'!E24</f>
        <v>56316.288</v>
      </c>
      <c r="D10" s="10">
        <v>0</v>
      </c>
      <c r="E10" s="11">
        <v>0</v>
      </c>
      <c r="F10" s="10">
        <f t="shared" si="0"/>
        <v>56316.288</v>
      </c>
      <c r="G10" s="4"/>
    </row>
    <row r="11" spans="2:8">
      <c r="B11" s="9" t="s">
        <v>13</v>
      </c>
      <c r="C11" s="10">
        <f>'Data and Assumption'!F24</f>
        <v>55741.631999999998</v>
      </c>
      <c r="D11" s="10">
        <v>0</v>
      </c>
      <c r="E11" s="11">
        <v>0</v>
      </c>
      <c r="F11" s="10">
        <f t="shared" si="0"/>
        <v>55741.631999999998</v>
      </c>
      <c r="G11" s="4"/>
    </row>
    <row r="12" spans="2:8">
      <c r="B12" s="9" t="s">
        <v>14</v>
      </c>
      <c r="C12" s="10">
        <f>'Data and Assumption'!G24</f>
        <v>55166.976000000002</v>
      </c>
      <c r="D12" s="10">
        <v>0</v>
      </c>
      <c r="E12" s="11">
        <v>0</v>
      </c>
      <c r="F12" s="10">
        <f t="shared" si="0"/>
        <v>55166.976000000002</v>
      </c>
      <c r="G12" s="70"/>
      <c r="H12" s="71"/>
    </row>
    <row r="13" spans="2:8">
      <c r="B13" s="9" t="s">
        <v>15</v>
      </c>
      <c r="C13" s="10">
        <f>'Data and Assumption'!H24</f>
        <v>54592.32</v>
      </c>
      <c r="D13" s="10">
        <v>0</v>
      </c>
      <c r="E13" s="11">
        <v>0</v>
      </c>
      <c r="F13" s="10">
        <f t="shared" si="0"/>
        <v>54592.32</v>
      </c>
      <c r="G13" s="72">
        <f>SUM(F8:F13)</f>
        <v>336173.76</v>
      </c>
      <c r="H13" s="71"/>
    </row>
    <row r="14" spans="2:8">
      <c r="B14" s="9" t="s">
        <v>16</v>
      </c>
      <c r="C14" s="10">
        <f>'Data and Assumption'!I24</f>
        <v>54017.664000000004</v>
      </c>
      <c r="D14" s="10">
        <v>0</v>
      </c>
      <c r="E14" s="11">
        <v>0</v>
      </c>
      <c r="F14" s="10">
        <f t="shared" si="0"/>
        <v>54017.664000000004</v>
      </c>
      <c r="G14" s="70"/>
      <c r="H14" s="71"/>
    </row>
    <row r="15" spans="2:8">
      <c r="B15" s="9" t="s">
        <v>17</v>
      </c>
      <c r="C15" s="10">
        <f>'Data and Assumption'!J24</f>
        <v>53443.008000000002</v>
      </c>
      <c r="D15" s="10">
        <v>0</v>
      </c>
      <c r="E15" s="11">
        <v>0</v>
      </c>
      <c r="F15" s="10">
        <f t="shared" si="0"/>
        <v>53443.008000000002</v>
      </c>
      <c r="G15" s="71"/>
      <c r="H15" s="71"/>
    </row>
    <row r="16" spans="2:8">
      <c r="B16" s="9" t="s">
        <v>18</v>
      </c>
      <c r="C16" s="10">
        <f>'Data and Assumption'!K24</f>
        <v>52868.352000000006</v>
      </c>
      <c r="D16" s="10">
        <v>0</v>
      </c>
      <c r="E16" s="11">
        <v>0</v>
      </c>
      <c r="F16" s="10">
        <f t="shared" si="0"/>
        <v>52868.352000000006</v>
      </c>
      <c r="G16" s="70"/>
      <c r="H16" s="71"/>
    </row>
    <row r="17" spans="2:8">
      <c r="B17" s="9" t="s">
        <v>19</v>
      </c>
      <c r="C17" s="10">
        <f>'Data and Assumption'!L24</f>
        <v>52293.696000000004</v>
      </c>
      <c r="D17" s="10">
        <v>0</v>
      </c>
      <c r="E17" s="11">
        <v>0</v>
      </c>
      <c r="F17" s="10">
        <f t="shared" si="0"/>
        <v>52293.696000000004</v>
      </c>
      <c r="G17" s="72">
        <f>SUM(F8:F17)</f>
        <v>548796.4800000001</v>
      </c>
      <c r="H17" s="71"/>
    </row>
    <row r="18" spans="2:8">
      <c r="B18" s="9" t="s">
        <v>20</v>
      </c>
      <c r="C18" s="10">
        <f>'Data and Assumption'!M24</f>
        <v>51719.040000000008</v>
      </c>
      <c r="D18" s="10">
        <v>0</v>
      </c>
      <c r="E18" s="11">
        <v>0</v>
      </c>
      <c r="F18" s="10">
        <f t="shared" si="0"/>
        <v>51719.040000000008</v>
      </c>
      <c r="G18" s="71"/>
      <c r="H18" s="71"/>
    </row>
    <row r="19" spans="2:8">
      <c r="B19" s="9" t="s">
        <v>21</v>
      </c>
      <c r="C19" s="10">
        <f>'Data and Assumption'!N24</f>
        <v>51144.384000000005</v>
      </c>
      <c r="D19" s="10">
        <v>0</v>
      </c>
      <c r="E19" s="11">
        <v>0</v>
      </c>
      <c r="F19" s="10">
        <f t="shared" si="0"/>
        <v>51144.384000000005</v>
      </c>
      <c r="G19" s="71"/>
      <c r="H19" s="71"/>
    </row>
    <row r="20" spans="2:8">
      <c r="B20" s="9" t="s">
        <v>22</v>
      </c>
      <c r="C20" s="10">
        <f>'Data and Assumption'!O24</f>
        <v>50569.728000000003</v>
      </c>
      <c r="D20" s="10">
        <v>0</v>
      </c>
      <c r="E20" s="11">
        <v>0</v>
      </c>
      <c r="F20" s="10">
        <f t="shared" si="0"/>
        <v>50569.728000000003</v>
      </c>
      <c r="G20" s="71"/>
      <c r="H20" s="71"/>
    </row>
    <row r="21" spans="2:8">
      <c r="B21" s="9" t="s">
        <v>23</v>
      </c>
      <c r="C21" s="10">
        <f>'Data and Assumption'!P24</f>
        <v>49995.072</v>
      </c>
      <c r="D21" s="10">
        <v>0</v>
      </c>
      <c r="E21" s="11">
        <v>0</v>
      </c>
      <c r="F21" s="10">
        <f t="shared" si="0"/>
        <v>49995.072</v>
      </c>
      <c r="G21" s="71"/>
      <c r="H21" s="71"/>
    </row>
    <row r="22" spans="2:8">
      <c r="B22" s="9" t="s">
        <v>24</v>
      </c>
      <c r="C22" s="10">
        <f>'Data and Assumption'!Q24</f>
        <v>49420.415999999997</v>
      </c>
      <c r="D22" s="10">
        <v>0</v>
      </c>
      <c r="E22" s="11">
        <v>0</v>
      </c>
      <c r="F22" s="10">
        <f t="shared" si="0"/>
        <v>49420.415999999997</v>
      </c>
      <c r="G22" s="71"/>
      <c r="H22" s="71"/>
    </row>
    <row r="23" spans="2:8">
      <c r="B23" s="9" t="s">
        <v>25</v>
      </c>
      <c r="C23" s="10">
        <f>'Data and Assumption'!R24</f>
        <v>48845.760000000002</v>
      </c>
      <c r="D23" s="10">
        <v>0</v>
      </c>
      <c r="E23" s="11">
        <v>0</v>
      </c>
      <c r="F23" s="10">
        <f t="shared" si="0"/>
        <v>48845.760000000002</v>
      </c>
      <c r="G23" s="71"/>
      <c r="H23" s="71"/>
    </row>
    <row r="24" spans="2:8">
      <c r="B24" s="9" t="s">
        <v>26</v>
      </c>
      <c r="C24" s="10">
        <f>'Data and Assumption'!S24</f>
        <v>48271.103999999999</v>
      </c>
      <c r="D24" s="10">
        <v>0</v>
      </c>
      <c r="E24" s="11">
        <v>0</v>
      </c>
      <c r="F24" s="10">
        <f t="shared" si="0"/>
        <v>48271.103999999999</v>
      </c>
      <c r="G24" s="71"/>
      <c r="H24" s="71"/>
    </row>
    <row r="25" spans="2:8">
      <c r="B25" s="9" t="s">
        <v>27</v>
      </c>
      <c r="C25" s="10">
        <f>'Data and Assumption'!T24</f>
        <v>47696.448000000004</v>
      </c>
      <c r="D25" s="10">
        <v>0</v>
      </c>
      <c r="E25" s="11">
        <v>0</v>
      </c>
      <c r="F25" s="10">
        <f t="shared" si="0"/>
        <v>47696.448000000004</v>
      </c>
      <c r="G25" s="71"/>
      <c r="H25" s="71"/>
    </row>
    <row r="26" spans="2:8">
      <c r="B26" s="9" t="s">
        <v>28</v>
      </c>
      <c r="C26" s="10">
        <f>'Data and Assumption'!U24</f>
        <v>47121.792000000009</v>
      </c>
      <c r="D26" s="10">
        <v>0</v>
      </c>
      <c r="E26" s="11">
        <v>0</v>
      </c>
      <c r="F26" s="10">
        <f t="shared" si="0"/>
        <v>47121.792000000009</v>
      </c>
      <c r="G26" s="71"/>
      <c r="H26" s="71"/>
    </row>
    <row r="27" spans="2:8">
      <c r="B27" s="9" t="s">
        <v>29</v>
      </c>
      <c r="C27" s="10">
        <f>'Data and Assumption'!V24</f>
        <v>46547.136000000006</v>
      </c>
      <c r="D27" s="10">
        <v>0</v>
      </c>
      <c r="E27" s="11">
        <v>0</v>
      </c>
      <c r="F27" s="10">
        <f t="shared" si="0"/>
        <v>46547.136000000006</v>
      </c>
      <c r="G27" s="73">
        <f>SUM(F8:F27)</f>
        <v>1040127.3600000002</v>
      </c>
      <c r="H27" s="71"/>
    </row>
    <row r="28" spans="2:8">
      <c r="B28" s="9" t="s">
        <v>30</v>
      </c>
      <c r="C28" s="10">
        <f>'Data and Assumption'!W24</f>
        <v>45972.480000000003</v>
      </c>
      <c r="D28" s="10">
        <v>0</v>
      </c>
      <c r="E28" s="11">
        <v>0</v>
      </c>
      <c r="F28" s="10">
        <f t="shared" si="0"/>
        <v>45972.480000000003</v>
      </c>
      <c r="G28" s="71"/>
      <c r="H28" s="71"/>
    </row>
    <row r="29" spans="2:8">
      <c r="B29" s="9" t="s">
        <v>31</v>
      </c>
      <c r="C29" s="10">
        <f>'Data and Assumption'!X24</f>
        <v>45397.824000000001</v>
      </c>
      <c r="D29" s="10">
        <v>0</v>
      </c>
      <c r="E29" s="11">
        <v>0</v>
      </c>
      <c r="F29" s="10">
        <f t="shared" si="0"/>
        <v>45397.824000000001</v>
      </c>
    </row>
    <row r="30" spans="2:8">
      <c r="B30" s="9" t="s">
        <v>32</v>
      </c>
      <c r="C30" s="10">
        <f>'Data and Assumption'!Y24</f>
        <v>44823.168000000005</v>
      </c>
      <c r="D30" s="10">
        <v>0</v>
      </c>
      <c r="E30" s="11">
        <v>0</v>
      </c>
      <c r="F30" s="10">
        <f t="shared" si="0"/>
        <v>44823.168000000005</v>
      </c>
    </row>
    <row r="31" spans="2:8">
      <c r="B31" s="9" t="s">
        <v>33</v>
      </c>
      <c r="C31" s="10">
        <f>'Data and Assumption'!Z24</f>
        <v>44248.512000000002</v>
      </c>
      <c r="D31" s="10">
        <v>0</v>
      </c>
      <c r="E31" s="11">
        <v>0</v>
      </c>
      <c r="F31" s="10">
        <f t="shared" si="0"/>
        <v>44248.512000000002</v>
      </c>
    </row>
    <row r="32" spans="2:8">
      <c r="B32" s="9" t="s">
        <v>34</v>
      </c>
      <c r="C32" s="10">
        <f>'Data and Assumption'!AA24</f>
        <v>43673.856</v>
      </c>
      <c r="D32" s="10">
        <v>0</v>
      </c>
      <c r="E32" s="11">
        <v>0</v>
      </c>
      <c r="F32" s="10">
        <f t="shared" si="0"/>
        <v>43673.856</v>
      </c>
    </row>
    <row r="33" spans="2:8" ht="33.75">
      <c r="B33" s="13" t="s">
        <v>35</v>
      </c>
      <c r="C33" s="11">
        <f>SUM(C8:C32)</f>
        <v>1264243.2000000004</v>
      </c>
      <c r="D33" s="11">
        <f>SUM(D8:D14)</f>
        <v>0</v>
      </c>
      <c r="E33" s="11">
        <f>SUM(E8:E14)</f>
        <v>0</v>
      </c>
      <c r="F33" s="11">
        <f>C33-D33-E33</f>
        <v>1264243.2000000004</v>
      </c>
      <c r="G33" s="4"/>
      <c r="H33" s="14"/>
    </row>
    <row r="34" spans="2:8">
      <c r="H34" s="14"/>
    </row>
    <row r="35" spans="2:8">
      <c r="B35" s="15"/>
      <c r="C35" s="14"/>
      <c r="E35" s="16"/>
    </row>
    <row r="36" spans="2:8">
      <c r="E36" s="16"/>
    </row>
    <row r="37" spans="2:8">
      <c r="B37" t="s">
        <v>36</v>
      </c>
      <c r="D37" s="12">
        <f>SUM(F8:F13)</f>
        <v>336173.76</v>
      </c>
    </row>
    <row r="38" spans="2:8">
      <c r="B38" t="s">
        <v>37</v>
      </c>
      <c r="D38" s="12">
        <f>SUM(F8:F17)</f>
        <v>548796.4800000001</v>
      </c>
    </row>
    <row r="39" spans="2:8">
      <c r="B39" t="s">
        <v>38</v>
      </c>
      <c r="D39" s="12">
        <f>SUM(F8:F27)</f>
        <v>1040127.3600000002</v>
      </c>
    </row>
    <row r="40" spans="2:8">
      <c r="B40" t="s">
        <v>39</v>
      </c>
      <c r="D40" s="12">
        <f>F33</f>
        <v>1264243.2000000004</v>
      </c>
    </row>
    <row r="42" spans="2:8">
      <c r="B42" t="s">
        <v>40</v>
      </c>
      <c r="C42">
        <v>143.4</v>
      </c>
      <c r="D42" t="s">
        <v>41</v>
      </c>
    </row>
    <row r="43" spans="2:8">
      <c r="B43" t="s">
        <v>42</v>
      </c>
      <c r="C43">
        <v>82.85</v>
      </c>
      <c r="D43" t="s">
        <v>41</v>
      </c>
    </row>
    <row r="45" spans="2:8">
      <c r="B45" t="s">
        <v>43</v>
      </c>
      <c r="C45" s="20">
        <f>(C42*1000000)/F33</f>
        <v>113.42754305500711</v>
      </c>
      <c r="D45" t="s">
        <v>58</v>
      </c>
    </row>
    <row r="46" spans="2:8">
      <c r="B46" t="s">
        <v>44</v>
      </c>
      <c r="C46" s="20">
        <f>(C43*1000000)/F33</f>
        <v>65.53327714161324</v>
      </c>
      <c r="D46" t="s">
        <v>58</v>
      </c>
    </row>
  </sheetData>
  <mergeCells count="1">
    <mergeCell ref="B6:B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0"/>
  <sheetViews>
    <sheetView zoomScale="55" zoomScaleNormal="55" workbookViewId="0">
      <selection activeCell="B6" sqref="B6"/>
    </sheetView>
  </sheetViews>
  <sheetFormatPr defaultColWidth="11.42578125" defaultRowHeight="15"/>
  <cols>
    <col min="1" max="1" width="62.5703125" style="18" customWidth="1"/>
    <col min="2" max="2" width="15.42578125" style="18" customWidth="1"/>
    <col min="3" max="3" width="20.85546875" style="18" customWidth="1"/>
    <col min="4" max="22" width="15.7109375" style="18" customWidth="1"/>
    <col min="23" max="23" width="15" style="18" customWidth="1"/>
    <col min="24" max="24" width="17.28515625" style="18" customWidth="1"/>
    <col min="25" max="25" width="17.42578125" style="18" customWidth="1"/>
    <col min="26" max="26" width="16.28515625" style="18" customWidth="1"/>
    <col min="27" max="27" width="14.85546875" style="18" customWidth="1"/>
    <col min="28" max="16384" width="11.42578125" style="18"/>
  </cols>
  <sheetData>
    <row r="1" spans="1:27">
      <c r="A1" s="22"/>
      <c r="B1" s="22"/>
      <c r="C1" s="22"/>
      <c r="D1" s="22"/>
      <c r="E1" s="22"/>
      <c r="F1" s="22"/>
      <c r="G1" s="22"/>
      <c r="H1" s="22"/>
      <c r="I1" s="22"/>
      <c r="J1" s="22"/>
      <c r="K1" s="22"/>
      <c r="L1" s="22"/>
      <c r="M1" s="22"/>
      <c r="N1" s="22"/>
      <c r="O1" s="22"/>
      <c r="P1" s="22"/>
      <c r="Q1" s="22"/>
      <c r="R1" s="22"/>
      <c r="S1" s="22"/>
      <c r="T1" s="22"/>
      <c r="U1" s="22"/>
      <c r="V1" s="22"/>
      <c r="W1" s="22"/>
      <c r="X1" s="22"/>
      <c r="Y1" s="22"/>
      <c r="Z1" s="22"/>
      <c r="AA1" s="22"/>
    </row>
    <row r="2" spans="1:27" ht="15.75" thickBot="1">
      <c r="A2" s="34" t="s">
        <v>60</v>
      </c>
      <c r="B2" s="22"/>
      <c r="C2" s="22"/>
      <c r="D2" s="22"/>
      <c r="E2" s="22"/>
      <c r="F2" s="22"/>
      <c r="G2" s="22"/>
      <c r="H2" s="22"/>
      <c r="I2" s="22"/>
      <c r="J2" s="22"/>
      <c r="K2" s="22"/>
      <c r="L2" s="22"/>
      <c r="M2" s="22"/>
      <c r="N2" s="22"/>
      <c r="O2" s="22"/>
      <c r="P2" s="22"/>
      <c r="Q2" s="22"/>
      <c r="R2" s="22"/>
      <c r="S2" s="22"/>
      <c r="T2" s="22"/>
      <c r="U2" s="22"/>
      <c r="V2" s="22"/>
      <c r="W2" s="22"/>
      <c r="X2" s="22"/>
      <c r="Y2" s="22"/>
      <c r="Z2" s="22"/>
      <c r="AA2" s="22"/>
    </row>
    <row r="3" spans="1:27">
      <c r="A3" s="54" t="s">
        <v>61</v>
      </c>
      <c r="B3" s="23">
        <v>5</v>
      </c>
      <c r="C3" s="24" t="s">
        <v>48</v>
      </c>
      <c r="D3" s="22"/>
      <c r="E3" s="22"/>
      <c r="F3" s="22"/>
      <c r="G3" s="22"/>
      <c r="H3" s="22"/>
      <c r="I3" s="22"/>
      <c r="J3" s="22"/>
      <c r="K3" s="22"/>
      <c r="L3" s="22"/>
      <c r="M3" s="22"/>
      <c r="N3" s="22"/>
      <c r="O3" s="22"/>
      <c r="P3" s="22"/>
      <c r="Q3" s="22"/>
      <c r="R3" s="22"/>
      <c r="S3" s="22"/>
      <c r="T3" s="22"/>
      <c r="U3" s="22"/>
      <c r="V3" s="22"/>
      <c r="W3" s="22"/>
      <c r="X3" s="22"/>
      <c r="Y3" s="22"/>
      <c r="Z3" s="22"/>
      <c r="AA3" s="22"/>
    </row>
    <row r="4" spans="1:27">
      <c r="A4" s="25" t="s">
        <v>49</v>
      </c>
      <c r="B4" s="26">
        <f>B3*365</f>
        <v>1825</v>
      </c>
      <c r="C4" s="27" t="s">
        <v>50</v>
      </c>
      <c r="D4" s="22"/>
      <c r="E4" s="22"/>
      <c r="F4" s="22"/>
      <c r="G4" s="22"/>
      <c r="H4" s="22"/>
      <c r="I4" s="22"/>
      <c r="J4" s="22"/>
      <c r="K4" s="22"/>
      <c r="L4" s="22"/>
      <c r="M4" s="22"/>
      <c r="N4" s="22"/>
      <c r="O4" s="22"/>
      <c r="P4" s="22"/>
      <c r="Q4" s="22"/>
      <c r="R4" s="22"/>
      <c r="S4" s="22"/>
      <c r="T4" s="22"/>
      <c r="U4" s="22"/>
      <c r="V4" s="22"/>
      <c r="W4" s="22"/>
      <c r="X4" s="22"/>
      <c r="Y4" s="22"/>
      <c r="Z4" s="22"/>
      <c r="AA4" s="22"/>
    </row>
    <row r="5" spans="1:27">
      <c r="A5" s="55" t="s">
        <v>59</v>
      </c>
      <c r="B5" s="28">
        <v>0.2</v>
      </c>
      <c r="C5" s="27"/>
      <c r="D5" s="22"/>
      <c r="E5" s="22"/>
      <c r="F5" s="22"/>
      <c r="G5" s="22"/>
      <c r="H5" s="22"/>
      <c r="I5" s="22"/>
      <c r="J5" s="22"/>
      <c r="K5" s="22"/>
      <c r="L5" s="22"/>
      <c r="M5" s="22"/>
      <c r="N5" s="22"/>
      <c r="O5" s="22"/>
      <c r="P5" s="22"/>
      <c r="Q5" s="22"/>
      <c r="R5" s="22"/>
      <c r="S5" s="22"/>
      <c r="T5" s="22"/>
      <c r="U5" s="22"/>
      <c r="V5" s="22"/>
      <c r="W5" s="22"/>
      <c r="X5" s="22"/>
      <c r="Y5" s="22"/>
      <c r="Z5" s="22"/>
      <c r="AA5" s="22"/>
    </row>
    <row r="6" spans="1:27">
      <c r="A6" s="25" t="s">
        <v>47</v>
      </c>
      <c r="B6" s="28">
        <v>0.01</v>
      </c>
      <c r="C6" s="27"/>
      <c r="D6" s="22"/>
      <c r="E6" s="22"/>
      <c r="F6" s="22"/>
      <c r="G6" s="22"/>
      <c r="H6" s="22"/>
      <c r="I6" s="22"/>
      <c r="J6" s="22"/>
      <c r="K6" s="22"/>
      <c r="L6" s="22"/>
      <c r="M6" s="22"/>
      <c r="N6" s="22"/>
      <c r="O6" s="22"/>
      <c r="P6" s="22"/>
      <c r="Q6" s="22"/>
      <c r="R6" s="22"/>
      <c r="S6" s="22"/>
      <c r="T6" s="22"/>
      <c r="U6" s="22"/>
      <c r="V6" s="22"/>
      <c r="W6" s="22"/>
      <c r="X6" s="22"/>
      <c r="Y6" s="22"/>
      <c r="Z6" s="22"/>
      <c r="AA6" s="22"/>
    </row>
    <row r="7" spans="1:27" ht="15.75" thickBot="1">
      <c r="A7" s="32" t="s">
        <v>65</v>
      </c>
      <c r="B7" s="33">
        <v>0.8</v>
      </c>
      <c r="C7" s="67" t="s">
        <v>64</v>
      </c>
      <c r="D7" s="29"/>
      <c r="E7" s="30"/>
      <c r="F7" s="30"/>
      <c r="G7" s="31"/>
      <c r="H7" s="31"/>
      <c r="I7" s="31"/>
      <c r="J7" s="31"/>
      <c r="K7" s="31"/>
      <c r="L7" s="31"/>
      <c r="M7" s="31"/>
      <c r="N7" s="31"/>
      <c r="O7" s="31"/>
      <c r="P7" s="31"/>
      <c r="Q7" s="31"/>
      <c r="R7" s="31"/>
      <c r="S7" s="31"/>
      <c r="T7" s="31"/>
      <c r="U7" s="31"/>
      <c r="V7" s="31"/>
      <c r="W7" s="31"/>
      <c r="X7" s="31"/>
      <c r="Y7" s="31"/>
      <c r="Z7" s="31"/>
      <c r="AA7" s="31"/>
    </row>
    <row r="8" spans="1:27">
      <c r="A8" s="34"/>
      <c r="B8" s="22"/>
      <c r="C8" s="31"/>
      <c r="D8" s="31"/>
      <c r="E8" s="31"/>
      <c r="F8" s="31"/>
      <c r="G8" s="31"/>
      <c r="H8" s="31"/>
      <c r="I8" s="31"/>
      <c r="J8" s="31"/>
      <c r="K8" s="31"/>
      <c r="L8" s="31"/>
      <c r="M8" s="31"/>
      <c r="N8" s="31"/>
      <c r="O8" s="31"/>
      <c r="P8" s="31"/>
      <c r="Q8" s="31"/>
      <c r="R8" s="31"/>
      <c r="S8" s="31"/>
      <c r="T8" s="31"/>
      <c r="U8" s="31"/>
      <c r="V8" s="31"/>
      <c r="W8" s="31"/>
      <c r="X8" s="31"/>
      <c r="Y8" s="31"/>
      <c r="Z8" s="31"/>
      <c r="AA8" s="31"/>
    </row>
    <row r="9" spans="1:27" ht="15.75" thickBot="1">
      <c r="A9" s="34" t="s">
        <v>51</v>
      </c>
      <c r="B9" s="22"/>
      <c r="C9" s="31"/>
      <c r="D9" s="31"/>
      <c r="E9" s="31"/>
      <c r="F9" s="31"/>
      <c r="G9" s="31"/>
      <c r="H9" s="31"/>
      <c r="I9" s="31"/>
      <c r="J9" s="31"/>
      <c r="K9" s="31"/>
      <c r="L9" s="31"/>
      <c r="M9" s="31"/>
      <c r="N9" s="31"/>
      <c r="O9" s="31"/>
      <c r="P9" s="31"/>
      <c r="Q9" s="31"/>
      <c r="R9" s="31"/>
      <c r="S9" s="31"/>
      <c r="T9" s="31"/>
      <c r="U9" s="31"/>
      <c r="V9" s="31"/>
      <c r="W9" s="31"/>
      <c r="X9" s="31"/>
      <c r="Y9" s="31"/>
      <c r="Z9" s="31"/>
      <c r="AA9" s="31"/>
    </row>
    <row r="10" spans="1:27">
      <c r="A10" s="56" t="s">
        <v>56</v>
      </c>
      <c r="B10" s="57">
        <v>100</v>
      </c>
      <c r="C10" s="58" t="s">
        <v>53</v>
      </c>
      <c r="D10" s="31"/>
      <c r="E10" s="31"/>
      <c r="F10" s="31"/>
      <c r="G10" s="31"/>
      <c r="H10" s="31"/>
      <c r="I10" s="31"/>
      <c r="J10" s="31"/>
      <c r="K10" s="31"/>
      <c r="L10" s="31"/>
      <c r="M10" s="31"/>
      <c r="N10" s="31"/>
      <c r="O10" s="31"/>
      <c r="P10" s="31"/>
      <c r="Q10" s="31"/>
      <c r="R10" s="31"/>
      <c r="S10" s="31"/>
      <c r="T10" s="31"/>
      <c r="U10" s="31"/>
      <c r="V10" s="31"/>
      <c r="W10" s="31"/>
      <c r="X10" s="31"/>
      <c r="Y10" s="31"/>
      <c r="Z10" s="31"/>
      <c r="AA10" s="31"/>
    </row>
    <row r="11" spans="1:27">
      <c r="A11" s="59" t="s">
        <v>52</v>
      </c>
      <c r="B11" s="35">
        <v>70</v>
      </c>
      <c r="C11" s="60"/>
      <c r="D11" s="31"/>
      <c r="E11" s="31"/>
      <c r="F11" s="31"/>
      <c r="G11" s="31"/>
      <c r="H11" s="31"/>
      <c r="I11" s="31"/>
      <c r="J11" s="31"/>
      <c r="K11" s="31"/>
      <c r="L11" s="31"/>
      <c r="M11" s="31"/>
      <c r="N11" s="31"/>
      <c r="O11" s="31"/>
      <c r="P11" s="31"/>
      <c r="Q11" s="31"/>
      <c r="R11" s="31"/>
      <c r="S11" s="31"/>
      <c r="T11" s="31"/>
      <c r="U11" s="31"/>
      <c r="V11" s="31"/>
      <c r="W11" s="31"/>
      <c r="X11" s="31"/>
      <c r="Y11" s="31"/>
      <c r="Z11" s="31"/>
      <c r="AA11" s="31"/>
    </row>
    <row r="12" spans="1:27">
      <c r="A12" s="59" t="s">
        <v>55</v>
      </c>
      <c r="B12" s="35">
        <f>B10*B11</f>
        <v>7000</v>
      </c>
      <c r="C12" s="61" t="s">
        <v>53</v>
      </c>
      <c r="D12" s="31"/>
      <c r="E12" s="31"/>
      <c r="F12" s="31"/>
      <c r="G12" s="31"/>
      <c r="H12" s="31"/>
      <c r="I12" s="31"/>
      <c r="J12" s="31"/>
      <c r="K12" s="31"/>
      <c r="L12" s="31"/>
      <c r="M12" s="31"/>
      <c r="N12" s="31"/>
      <c r="O12" s="31"/>
      <c r="P12" s="31"/>
      <c r="Q12" s="31"/>
      <c r="R12" s="31"/>
      <c r="S12" s="31"/>
      <c r="T12" s="31"/>
      <c r="U12" s="31"/>
      <c r="V12" s="31"/>
      <c r="W12" s="31"/>
      <c r="X12" s="31"/>
      <c r="Y12" s="31"/>
      <c r="Z12" s="31"/>
      <c r="AA12" s="31"/>
    </row>
    <row r="13" spans="1:27" ht="15.75" thickBot="1">
      <c r="A13" s="62"/>
      <c r="B13" s="63">
        <f>B12/1000</f>
        <v>7</v>
      </c>
      <c r="C13" s="64" t="s">
        <v>57</v>
      </c>
      <c r="D13" s="31"/>
      <c r="E13" s="31"/>
      <c r="F13" s="31"/>
      <c r="G13" s="31"/>
      <c r="H13" s="31"/>
      <c r="I13" s="31"/>
      <c r="J13" s="31"/>
      <c r="K13" s="31"/>
      <c r="L13" s="31"/>
      <c r="M13" s="31"/>
      <c r="N13" s="31"/>
      <c r="O13" s="31"/>
      <c r="P13" s="31"/>
      <c r="Q13" s="31"/>
      <c r="R13" s="31"/>
      <c r="S13" s="31"/>
      <c r="T13" s="31"/>
      <c r="U13" s="31"/>
      <c r="V13" s="31"/>
      <c r="W13" s="31"/>
      <c r="X13" s="31"/>
      <c r="Y13" s="31"/>
      <c r="Z13" s="31"/>
      <c r="AA13" s="31"/>
    </row>
    <row r="14" spans="1:27">
      <c r="A14" s="34"/>
      <c r="B14" s="35"/>
      <c r="C14" s="36"/>
      <c r="D14" s="31"/>
      <c r="E14" s="31"/>
      <c r="F14" s="31"/>
      <c r="G14" s="31"/>
      <c r="H14" s="31"/>
      <c r="I14" s="31"/>
      <c r="J14" s="31"/>
      <c r="K14" s="31"/>
      <c r="L14" s="31"/>
      <c r="M14" s="31"/>
      <c r="N14" s="31"/>
      <c r="O14" s="31"/>
      <c r="P14" s="31"/>
      <c r="Q14" s="31"/>
      <c r="R14" s="31"/>
      <c r="S14" s="31"/>
      <c r="T14" s="31"/>
      <c r="U14" s="31"/>
      <c r="V14" s="31"/>
      <c r="W14" s="31"/>
      <c r="X14" s="31"/>
      <c r="Y14" s="31"/>
      <c r="Z14" s="31"/>
      <c r="AA14" s="31"/>
    </row>
    <row r="15" spans="1:27">
      <c r="A15" s="37" t="s">
        <v>45</v>
      </c>
      <c r="B15" s="38"/>
      <c r="C15" s="39">
        <v>1</v>
      </c>
      <c r="D15" s="39">
        <v>2</v>
      </c>
      <c r="E15" s="39">
        <v>3</v>
      </c>
      <c r="F15" s="39">
        <v>4</v>
      </c>
      <c r="G15" s="39">
        <v>5</v>
      </c>
      <c r="H15" s="39">
        <v>6</v>
      </c>
      <c r="I15" s="39">
        <v>7</v>
      </c>
      <c r="J15" s="39">
        <v>8</v>
      </c>
      <c r="K15" s="39">
        <v>9</v>
      </c>
      <c r="L15" s="39">
        <v>10</v>
      </c>
      <c r="M15" s="39">
        <v>11</v>
      </c>
      <c r="N15" s="39">
        <v>12</v>
      </c>
      <c r="O15" s="39">
        <v>13</v>
      </c>
      <c r="P15" s="39">
        <v>14</v>
      </c>
      <c r="Q15" s="39">
        <v>15</v>
      </c>
      <c r="R15" s="39">
        <v>16</v>
      </c>
      <c r="S15" s="39">
        <v>17</v>
      </c>
      <c r="T15" s="39">
        <v>18</v>
      </c>
      <c r="U15" s="39">
        <v>19</v>
      </c>
      <c r="V15" s="39">
        <v>20</v>
      </c>
      <c r="W15" s="39">
        <v>21</v>
      </c>
      <c r="X15" s="39">
        <v>22</v>
      </c>
      <c r="Y15" s="39">
        <v>23</v>
      </c>
      <c r="Z15" s="39">
        <v>24</v>
      </c>
      <c r="AA15" s="40">
        <v>25</v>
      </c>
    </row>
    <row r="16" spans="1:27">
      <c r="A16" s="41" t="s">
        <v>46</v>
      </c>
      <c r="B16" s="42"/>
      <c r="C16" s="43"/>
      <c r="D16" s="43"/>
      <c r="E16" s="43"/>
      <c r="F16" s="43"/>
      <c r="G16" s="43"/>
      <c r="H16" s="43"/>
      <c r="I16" s="43"/>
      <c r="J16" s="43"/>
      <c r="K16" s="43"/>
      <c r="L16" s="43"/>
      <c r="M16" s="43"/>
      <c r="N16" s="43"/>
      <c r="O16" s="43"/>
      <c r="P16" s="43"/>
      <c r="Q16" s="43"/>
      <c r="R16" s="43"/>
      <c r="S16" s="43"/>
      <c r="T16" s="43"/>
      <c r="U16" s="43"/>
      <c r="V16" s="43"/>
      <c r="W16" s="43"/>
      <c r="X16" s="43"/>
      <c r="Y16" s="43"/>
      <c r="Z16" s="43"/>
      <c r="AA16" s="44"/>
    </row>
    <row r="17" spans="1:27">
      <c r="A17" s="45" t="s">
        <v>62</v>
      </c>
      <c r="B17" s="46">
        <f>+B12*B4*(1-B5)</f>
        <v>10220000</v>
      </c>
      <c r="C17" s="46"/>
      <c r="D17" s="46"/>
      <c r="E17" s="46"/>
      <c r="F17" s="46"/>
      <c r="G17" s="46"/>
      <c r="H17" s="46"/>
      <c r="I17" s="46"/>
      <c r="J17" s="46"/>
      <c r="K17" s="46"/>
      <c r="L17" s="46"/>
      <c r="M17" s="46"/>
      <c r="N17" s="46"/>
      <c r="O17" s="46"/>
      <c r="P17" s="46"/>
      <c r="Q17" s="46"/>
      <c r="R17" s="46"/>
      <c r="S17" s="46"/>
      <c r="T17" s="46"/>
      <c r="U17" s="46"/>
      <c r="V17" s="46"/>
      <c r="W17" s="46"/>
      <c r="X17" s="46"/>
      <c r="Y17" s="46"/>
      <c r="Z17" s="46"/>
      <c r="AA17" s="47"/>
    </row>
    <row r="18" spans="1:27">
      <c r="A18" s="45" t="s">
        <v>63</v>
      </c>
      <c r="B18" s="22"/>
      <c r="C18" s="48">
        <f>+B17</f>
        <v>10220000</v>
      </c>
      <c r="D18" s="48">
        <f>+B17*(1-C15*$B$6)</f>
        <v>10117800</v>
      </c>
      <c r="E18" s="48">
        <f>$C$18*(1-D15*$B$6)</f>
        <v>10015600</v>
      </c>
      <c r="F18" s="48">
        <f t="shared" ref="F18:AA18" si="0">$C$18*(1-E15*$B$6)</f>
        <v>9913400</v>
      </c>
      <c r="G18" s="48">
        <f t="shared" si="0"/>
        <v>9811200</v>
      </c>
      <c r="H18" s="48">
        <f t="shared" si="0"/>
        <v>9709000</v>
      </c>
      <c r="I18" s="48">
        <f t="shared" si="0"/>
        <v>9606800</v>
      </c>
      <c r="J18" s="48">
        <f t="shared" si="0"/>
        <v>9504600</v>
      </c>
      <c r="K18" s="48">
        <f t="shared" si="0"/>
        <v>9402400</v>
      </c>
      <c r="L18" s="48">
        <f t="shared" si="0"/>
        <v>9300200</v>
      </c>
      <c r="M18" s="48">
        <f t="shared" si="0"/>
        <v>9198000</v>
      </c>
      <c r="N18" s="48">
        <f t="shared" si="0"/>
        <v>9095800</v>
      </c>
      <c r="O18" s="48">
        <f t="shared" si="0"/>
        <v>8993600</v>
      </c>
      <c r="P18" s="48">
        <f t="shared" si="0"/>
        <v>8891400</v>
      </c>
      <c r="Q18" s="48">
        <f t="shared" si="0"/>
        <v>8789200</v>
      </c>
      <c r="R18" s="48">
        <f t="shared" si="0"/>
        <v>8687000</v>
      </c>
      <c r="S18" s="48">
        <f t="shared" si="0"/>
        <v>8584800</v>
      </c>
      <c r="T18" s="48">
        <f t="shared" si="0"/>
        <v>8482600</v>
      </c>
      <c r="U18" s="48">
        <f t="shared" si="0"/>
        <v>8380400.0000000009</v>
      </c>
      <c r="V18" s="48">
        <f t="shared" si="0"/>
        <v>8278200.0000000009</v>
      </c>
      <c r="W18" s="48">
        <f t="shared" si="0"/>
        <v>8176000</v>
      </c>
      <c r="X18" s="48">
        <f t="shared" si="0"/>
        <v>8073800</v>
      </c>
      <c r="Y18" s="48">
        <f t="shared" si="0"/>
        <v>7971600</v>
      </c>
      <c r="Z18" s="48">
        <f t="shared" si="0"/>
        <v>7869400</v>
      </c>
      <c r="AA18" s="68">
        <f t="shared" si="0"/>
        <v>7767200</v>
      </c>
    </row>
    <row r="19" spans="1:27">
      <c r="A19" s="45" t="s">
        <v>66</v>
      </c>
      <c r="B19" s="22"/>
      <c r="C19" s="48">
        <f>+C18/1000</f>
        <v>10220</v>
      </c>
      <c r="D19" s="48">
        <f t="shared" ref="D19:AA19" si="1">+D18/1000</f>
        <v>10117.799999999999</v>
      </c>
      <c r="E19" s="48">
        <f t="shared" si="1"/>
        <v>10015.6</v>
      </c>
      <c r="F19" s="48">
        <f t="shared" si="1"/>
        <v>9913.4</v>
      </c>
      <c r="G19" s="48">
        <f t="shared" si="1"/>
        <v>9811.2000000000007</v>
      </c>
      <c r="H19" s="48">
        <f t="shared" si="1"/>
        <v>9709</v>
      </c>
      <c r="I19" s="48">
        <f t="shared" si="1"/>
        <v>9606.7999999999993</v>
      </c>
      <c r="J19" s="48">
        <f t="shared" si="1"/>
        <v>9504.6</v>
      </c>
      <c r="K19" s="48">
        <f t="shared" si="1"/>
        <v>9402.4</v>
      </c>
      <c r="L19" s="48">
        <f t="shared" si="1"/>
        <v>9300.2000000000007</v>
      </c>
      <c r="M19" s="48">
        <f t="shared" si="1"/>
        <v>9198</v>
      </c>
      <c r="N19" s="48">
        <f t="shared" si="1"/>
        <v>9095.7999999999993</v>
      </c>
      <c r="O19" s="48">
        <f t="shared" si="1"/>
        <v>8993.6</v>
      </c>
      <c r="P19" s="48">
        <f t="shared" si="1"/>
        <v>8891.4</v>
      </c>
      <c r="Q19" s="48">
        <f t="shared" si="1"/>
        <v>8789.2000000000007</v>
      </c>
      <c r="R19" s="48">
        <f t="shared" si="1"/>
        <v>8687</v>
      </c>
      <c r="S19" s="48">
        <f t="shared" si="1"/>
        <v>8584.7999999999993</v>
      </c>
      <c r="T19" s="48">
        <f t="shared" si="1"/>
        <v>8482.6</v>
      </c>
      <c r="U19" s="48">
        <f t="shared" si="1"/>
        <v>8380.4000000000015</v>
      </c>
      <c r="V19" s="48">
        <f t="shared" si="1"/>
        <v>8278.2000000000007</v>
      </c>
      <c r="W19" s="48">
        <f t="shared" si="1"/>
        <v>8176</v>
      </c>
      <c r="X19" s="48">
        <f t="shared" si="1"/>
        <v>8073.8</v>
      </c>
      <c r="Y19" s="48">
        <f t="shared" si="1"/>
        <v>7971.6</v>
      </c>
      <c r="Z19" s="48">
        <f t="shared" si="1"/>
        <v>7869.4</v>
      </c>
      <c r="AA19" s="68">
        <f t="shared" si="1"/>
        <v>7767.2</v>
      </c>
    </row>
    <row r="20" spans="1:27" s="17" customFormat="1">
      <c r="A20" s="50" t="s">
        <v>54</v>
      </c>
      <c r="B20" s="51"/>
      <c r="C20" s="52">
        <f>+C19*$B$7</f>
        <v>8176</v>
      </c>
      <c r="D20" s="52">
        <f t="shared" ref="D20:AA20" si="2">+D19*$B$7</f>
        <v>8094.24</v>
      </c>
      <c r="E20" s="52">
        <f t="shared" si="2"/>
        <v>8012.4800000000005</v>
      </c>
      <c r="F20" s="52">
        <f t="shared" si="2"/>
        <v>7930.72</v>
      </c>
      <c r="G20" s="52">
        <f t="shared" si="2"/>
        <v>7848.9600000000009</v>
      </c>
      <c r="H20" s="52">
        <f t="shared" si="2"/>
        <v>7767.2000000000007</v>
      </c>
      <c r="I20" s="52">
        <f t="shared" si="2"/>
        <v>7685.44</v>
      </c>
      <c r="J20" s="52">
        <f t="shared" si="2"/>
        <v>7603.68</v>
      </c>
      <c r="K20" s="52">
        <f t="shared" si="2"/>
        <v>7521.92</v>
      </c>
      <c r="L20" s="52">
        <f t="shared" si="2"/>
        <v>7440.1600000000008</v>
      </c>
      <c r="M20" s="52">
        <f t="shared" si="2"/>
        <v>7358.4000000000005</v>
      </c>
      <c r="N20" s="52">
        <f t="shared" si="2"/>
        <v>7276.6399999999994</v>
      </c>
      <c r="O20" s="52">
        <f t="shared" si="2"/>
        <v>7194.880000000001</v>
      </c>
      <c r="P20" s="52">
        <f t="shared" si="2"/>
        <v>7113.12</v>
      </c>
      <c r="Q20" s="52">
        <f t="shared" si="2"/>
        <v>7031.3600000000006</v>
      </c>
      <c r="R20" s="52">
        <f t="shared" si="2"/>
        <v>6949.6</v>
      </c>
      <c r="S20" s="52">
        <f t="shared" si="2"/>
        <v>6867.84</v>
      </c>
      <c r="T20" s="52">
        <f t="shared" si="2"/>
        <v>6786.0800000000008</v>
      </c>
      <c r="U20" s="52">
        <f t="shared" si="2"/>
        <v>6704.3200000000015</v>
      </c>
      <c r="V20" s="52">
        <f t="shared" si="2"/>
        <v>6622.5600000000013</v>
      </c>
      <c r="W20" s="52">
        <f t="shared" si="2"/>
        <v>6540.8</v>
      </c>
      <c r="X20" s="52">
        <f t="shared" si="2"/>
        <v>6459.0400000000009</v>
      </c>
      <c r="Y20" s="52">
        <f t="shared" si="2"/>
        <v>6377.2800000000007</v>
      </c>
      <c r="Z20" s="52">
        <f t="shared" si="2"/>
        <v>6295.52</v>
      </c>
      <c r="AA20" s="69">
        <f t="shared" si="2"/>
        <v>6213.76</v>
      </c>
    </row>
    <row r="21" spans="1:27">
      <c r="A21" s="22"/>
      <c r="B21" s="49"/>
      <c r="C21" s="49"/>
      <c r="D21" s="53"/>
      <c r="E21" s="53"/>
      <c r="F21" s="53"/>
      <c r="G21" s="53"/>
      <c r="H21" s="53"/>
      <c r="I21" s="53"/>
      <c r="J21" s="53"/>
      <c r="K21" s="53"/>
      <c r="L21" s="53"/>
      <c r="M21" s="53"/>
      <c r="N21" s="53"/>
      <c r="O21" s="53"/>
      <c r="P21" s="53"/>
      <c r="Q21" s="53"/>
      <c r="R21" s="53"/>
      <c r="S21" s="53"/>
      <c r="T21" s="53"/>
      <c r="U21" s="53"/>
      <c r="V21" s="53"/>
      <c r="W21" s="53"/>
      <c r="X21" s="53"/>
      <c r="Y21" s="53"/>
      <c r="Z21" s="53"/>
      <c r="AA21" s="53"/>
    </row>
    <row r="22" spans="1:27">
      <c r="A22" s="22"/>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row>
    <row r="24" spans="1:27" ht="20.25">
      <c r="A24" s="3" t="s">
        <v>3</v>
      </c>
      <c r="B24" s="6"/>
      <c r="C24" s="6"/>
      <c r="D24" s="6"/>
      <c r="E24" s="6"/>
      <c r="F24" s="4"/>
    </row>
    <row r="25" spans="1:27" ht="60">
      <c r="A25" s="21" t="s">
        <v>4</v>
      </c>
      <c r="B25" s="21" t="s">
        <v>5</v>
      </c>
      <c r="C25" s="21" t="s">
        <v>6</v>
      </c>
      <c r="D25" s="21" t="s">
        <v>7</v>
      </c>
      <c r="E25" s="21" t="s">
        <v>8</v>
      </c>
      <c r="F25" s="4"/>
    </row>
    <row r="26" spans="1:27" ht="16.5">
      <c r="A26" s="21"/>
      <c r="B26" s="8" t="s">
        <v>9</v>
      </c>
      <c r="C26" s="8" t="s">
        <v>9</v>
      </c>
      <c r="D26" s="8" t="s">
        <v>9</v>
      </c>
      <c r="E26" s="8" t="s">
        <v>9</v>
      </c>
      <c r="F26" s="4"/>
    </row>
    <row r="27" spans="1:27">
      <c r="A27" s="9" t="s">
        <v>10</v>
      </c>
      <c r="B27" s="10">
        <f>C20</f>
        <v>8176</v>
      </c>
      <c r="C27" s="10">
        <v>0</v>
      </c>
      <c r="D27" s="11">
        <v>0</v>
      </c>
      <c r="E27" s="10">
        <f>B27-C27</f>
        <v>8176</v>
      </c>
      <c r="F27" s="4"/>
    </row>
    <row r="28" spans="1:27">
      <c r="A28" s="9" t="s">
        <v>11</v>
      </c>
      <c r="B28" s="10">
        <f>D20</f>
        <v>8094.24</v>
      </c>
      <c r="C28" s="10">
        <v>0</v>
      </c>
      <c r="D28" s="11">
        <v>0</v>
      </c>
      <c r="E28" s="10">
        <f t="shared" ref="E28:E51" si="3">B28-C28</f>
        <v>8094.24</v>
      </c>
      <c r="F28" s="4"/>
    </row>
    <row r="29" spans="1:27">
      <c r="A29" s="9" t="s">
        <v>12</v>
      </c>
      <c r="B29" s="10">
        <f>E20</f>
        <v>8012.4800000000005</v>
      </c>
      <c r="C29" s="10">
        <v>0</v>
      </c>
      <c r="D29" s="11">
        <v>0</v>
      </c>
      <c r="E29" s="10">
        <f t="shared" si="3"/>
        <v>8012.4800000000005</v>
      </c>
      <c r="F29" s="4"/>
    </row>
    <row r="30" spans="1:27">
      <c r="A30" s="9" t="s">
        <v>13</v>
      </c>
      <c r="B30" s="10">
        <f>F20</f>
        <v>7930.72</v>
      </c>
      <c r="C30" s="10">
        <v>0</v>
      </c>
      <c r="D30" s="11">
        <v>0</v>
      </c>
      <c r="E30" s="10">
        <f t="shared" si="3"/>
        <v>7930.72</v>
      </c>
      <c r="F30" s="70"/>
      <c r="G30" s="75"/>
    </row>
    <row r="31" spans="1:27">
      <c r="A31" s="9" t="s">
        <v>14</v>
      </c>
      <c r="B31" s="10">
        <f>G20</f>
        <v>7848.9600000000009</v>
      </c>
      <c r="C31" s="10">
        <v>0</v>
      </c>
      <c r="D31" s="11">
        <v>0</v>
      </c>
      <c r="E31" s="10">
        <f t="shared" si="3"/>
        <v>7848.9600000000009</v>
      </c>
      <c r="F31" s="70"/>
      <c r="G31" s="75"/>
    </row>
    <row r="32" spans="1:27">
      <c r="A32" s="9" t="s">
        <v>15</v>
      </c>
      <c r="B32" s="10">
        <f>H20</f>
        <v>7767.2000000000007</v>
      </c>
      <c r="C32" s="10">
        <v>0</v>
      </c>
      <c r="D32" s="11">
        <v>0</v>
      </c>
      <c r="E32" s="10">
        <f t="shared" si="3"/>
        <v>7767.2000000000007</v>
      </c>
      <c r="F32" s="72">
        <f>SUM(E27:E32)</f>
        <v>47829.600000000006</v>
      </c>
      <c r="G32" s="75"/>
    </row>
    <row r="33" spans="1:7">
      <c r="A33" s="9" t="s">
        <v>16</v>
      </c>
      <c r="B33" s="10">
        <f>I20</f>
        <v>7685.44</v>
      </c>
      <c r="C33" s="10">
        <v>0</v>
      </c>
      <c r="D33" s="11">
        <v>0</v>
      </c>
      <c r="E33" s="10">
        <f t="shared" si="3"/>
        <v>7685.44</v>
      </c>
      <c r="F33" s="70"/>
      <c r="G33" s="75"/>
    </row>
    <row r="34" spans="1:7">
      <c r="A34" s="9" t="s">
        <v>17</v>
      </c>
      <c r="B34" s="10">
        <f>J20</f>
        <v>7603.68</v>
      </c>
      <c r="C34" s="10">
        <v>0</v>
      </c>
      <c r="D34" s="11">
        <v>0</v>
      </c>
      <c r="E34" s="10">
        <f t="shared" si="3"/>
        <v>7603.68</v>
      </c>
      <c r="F34" s="71"/>
      <c r="G34" s="75"/>
    </row>
    <row r="35" spans="1:7">
      <c r="A35" s="9" t="s">
        <v>18</v>
      </c>
      <c r="B35" s="10">
        <f>K20</f>
        <v>7521.92</v>
      </c>
      <c r="C35" s="10">
        <v>0</v>
      </c>
      <c r="D35" s="11">
        <v>0</v>
      </c>
      <c r="E35" s="10">
        <f t="shared" si="3"/>
        <v>7521.92</v>
      </c>
      <c r="F35" s="70"/>
      <c r="G35" s="75"/>
    </row>
    <row r="36" spans="1:7">
      <c r="A36" s="9" t="s">
        <v>19</v>
      </c>
      <c r="B36" s="10">
        <f>L20</f>
        <v>7440.1600000000008</v>
      </c>
      <c r="C36" s="10">
        <v>0</v>
      </c>
      <c r="D36" s="11">
        <v>0</v>
      </c>
      <c r="E36" s="10">
        <f t="shared" si="3"/>
        <v>7440.1600000000008</v>
      </c>
      <c r="F36" s="72">
        <f>SUM(E27:E36)</f>
        <v>78080.800000000017</v>
      </c>
      <c r="G36" s="75"/>
    </row>
    <row r="37" spans="1:7">
      <c r="A37" s="9" t="s">
        <v>20</v>
      </c>
      <c r="B37" s="10">
        <f>M20</f>
        <v>7358.4000000000005</v>
      </c>
      <c r="C37" s="10">
        <v>0</v>
      </c>
      <c r="D37" s="11">
        <v>0</v>
      </c>
      <c r="E37" s="10">
        <f t="shared" si="3"/>
        <v>7358.4000000000005</v>
      </c>
      <c r="F37" s="71"/>
      <c r="G37" s="75"/>
    </row>
    <row r="38" spans="1:7">
      <c r="A38" s="9" t="s">
        <v>21</v>
      </c>
      <c r="B38" s="10">
        <f>N20</f>
        <v>7276.6399999999994</v>
      </c>
      <c r="C38" s="10">
        <v>0</v>
      </c>
      <c r="D38" s="11">
        <v>0</v>
      </c>
      <c r="E38" s="10">
        <f t="shared" si="3"/>
        <v>7276.6399999999994</v>
      </c>
      <c r="F38" s="71"/>
      <c r="G38" s="75"/>
    </row>
    <row r="39" spans="1:7">
      <c r="A39" s="9" t="s">
        <v>22</v>
      </c>
      <c r="B39" s="10">
        <f>O20</f>
        <v>7194.880000000001</v>
      </c>
      <c r="C39" s="10">
        <v>0</v>
      </c>
      <c r="D39" s="11">
        <v>0</v>
      </c>
      <c r="E39" s="10">
        <f t="shared" si="3"/>
        <v>7194.880000000001</v>
      </c>
      <c r="F39" s="71"/>
      <c r="G39" s="75"/>
    </row>
    <row r="40" spans="1:7">
      <c r="A40" s="9" t="s">
        <v>23</v>
      </c>
      <c r="B40" s="10">
        <f>P20</f>
        <v>7113.12</v>
      </c>
      <c r="C40" s="10">
        <v>0</v>
      </c>
      <c r="D40" s="11">
        <v>0</v>
      </c>
      <c r="E40" s="10">
        <f t="shared" si="3"/>
        <v>7113.12</v>
      </c>
      <c r="F40" s="71"/>
      <c r="G40" s="75"/>
    </row>
    <row r="41" spans="1:7">
      <c r="A41" s="9" t="s">
        <v>24</v>
      </c>
      <c r="B41" s="10">
        <f>Q20</f>
        <v>7031.3600000000006</v>
      </c>
      <c r="C41" s="10">
        <v>0</v>
      </c>
      <c r="D41" s="11">
        <v>0</v>
      </c>
      <c r="E41" s="10">
        <f t="shared" si="3"/>
        <v>7031.3600000000006</v>
      </c>
      <c r="F41" s="71"/>
      <c r="G41" s="75"/>
    </row>
    <row r="42" spans="1:7">
      <c r="A42" s="9" t="s">
        <v>25</v>
      </c>
      <c r="B42" s="10">
        <f>R20</f>
        <v>6949.6</v>
      </c>
      <c r="C42" s="10">
        <v>0</v>
      </c>
      <c r="D42" s="11">
        <v>0</v>
      </c>
      <c r="E42" s="10">
        <f t="shared" si="3"/>
        <v>6949.6</v>
      </c>
      <c r="F42" s="71"/>
      <c r="G42" s="75"/>
    </row>
    <row r="43" spans="1:7">
      <c r="A43" s="9" t="s">
        <v>26</v>
      </c>
      <c r="B43" s="10">
        <f>S20</f>
        <v>6867.84</v>
      </c>
      <c r="C43" s="10">
        <v>0</v>
      </c>
      <c r="D43" s="11">
        <v>0</v>
      </c>
      <c r="E43" s="10">
        <f t="shared" si="3"/>
        <v>6867.84</v>
      </c>
      <c r="F43" s="71"/>
      <c r="G43" s="75"/>
    </row>
    <row r="44" spans="1:7">
      <c r="A44" s="9" t="s">
        <v>27</v>
      </c>
      <c r="B44" s="10">
        <f>T20</f>
        <v>6786.0800000000008</v>
      </c>
      <c r="C44" s="10">
        <v>0</v>
      </c>
      <c r="D44" s="11">
        <v>0</v>
      </c>
      <c r="E44" s="10">
        <f t="shared" si="3"/>
        <v>6786.0800000000008</v>
      </c>
      <c r="F44" s="71"/>
      <c r="G44" s="75"/>
    </row>
    <row r="45" spans="1:7">
      <c r="A45" s="9" t="s">
        <v>28</v>
      </c>
      <c r="B45" s="10">
        <f>U20</f>
        <v>6704.3200000000015</v>
      </c>
      <c r="C45" s="10">
        <v>0</v>
      </c>
      <c r="D45" s="11">
        <v>0</v>
      </c>
      <c r="E45" s="10">
        <f t="shared" si="3"/>
        <v>6704.3200000000015</v>
      </c>
      <c r="F45" s="71"/>
      <c r="G45" s="75"/>
    </row>
    <row r="46" spans="1:7">
      <c r="A46" s="9" t="s">
        <v>29</v>
      </c>
      <c r="B46" s="10">
        <f>V20</f>
        <v>6622.5600000000013</v>
      </c>
      <c r="C46" s="10">
        <v>0</v>
      </c>
      <c r="D46" s="11">
        <v>0</v>
      </c>
      <c r="E46" s="10">
        <f t="shared" si="3"/>
        <v>6622.5600000000013</v>
      </c>
      <c r="F46" s="73">
        <f>SUM(E27:E46)</f>
        <v>147985.60000000001</v>
      </c>
      <c r="G46" s="75"/>
    </row>
    <row r="47" spans="1:7">
      <c r="A47" s="9" t="s">
        <v>30</v>
      </c>
      <c r="B47" s="10">
        <f>W20</f>
        <v>6540.8</v>
      </c>
      <c r="C47" s="10">
        <v>0</v>
      </c>
      <c r="D47" s="11">
        <v>0</v>
      </c>
      <c r="E47" s="10">
        <f t="shared" si="3"/>
        <v>6540.8</v>
      </c>
      <c r="F47" s="71"/>
      <c r="G47" s="75"/>
    </row>
    <row r="48" spans="1:7">
      <c r="A48" s="9" t="s">
        <v>31</v>
      </c>
      <c r="B48" s="10">
        <f>X20</f>
        <v>6459.0400000000009</v>
      </c>
      <c r="C48" s="10">
        <v>0</v>
      </c>
      <c r="D48" s="11">
        <v>0</v>
      </c>
      <c r="E48" s="10">
        <f t="shared" si="3"/>
        <v>6459.0400000000009</v>
      </c>
      <c r="F48" s="71"/>
      <c r="G48" s="75"/>
    </row>
    <row r="49" spans="1:6">
      <c r="A49" s="9" t="s">
        <v>32</v>
      </c>
      <c r="B49" s="10">
        <f>Y20</f>
        <v>6377.2800000000007</v>
      </c>
      <c r="C49" s="10">
        <v>0</v>
      </c>
      <c r="D49" s="11">
        <v>0</v>
      </c>
      <c r="E49" s="10">
        <f t="shared" si="3"/>
        <v>6377.2800000000007</v>
      </c>
      <c r="F49"/>
    </row>
    <row r="50" spans="1:6">
      <c r="A50" s="9" t="s">
        <v>33</v>
      </c>
      <c r="B50" s="10">
        <f>Z20</f>
        <v>6295.52</v>
      </c>
      <c r="C50" s="10">
        <v>0</v>
      </c>
      <c r="D50" s="11">
        <v>0</v>
      </c>
      <c r="E50" s="10">
        <f t="shared" si="3"/>
        <v>6295.52</v>
      </c>
      <c r="F50"/>
    </row>
    <row r="51" spans="1:6">
      <c r="A51" s="9" t="s">
        <v>34</v>
      </c>
      <c r="B51" s="10">
        <f>AA20</f>
        <v>6213.76</v>
      </c>
      <c r="C51" s="10">
        <v>0</v>
      </c>
      <c r="D51" s="11">
        <v>0</v>
      </c>
      <c r="E51" s="10">
        <f t="shared" si="3"/>
        <v>6213.76</v>
      </c>
      <c r="F51"/>
    </row>
    <row r="52" spans="1:6" ht="33.75">
      <c r="A52" s="13" t="s">
        <v>35</v>
      </c>
      <c r="B52" s="11">
        <f>SUM(B27:B51)</f>
        <v>179872</v>
      </c>
      <c r="C52" s="11">
        <f>SUM(C27:C33)</f>
        <v>0</v>
      </c>
      <c r="D52" s="11">
        <f>SUM(D27:D33)</f>
        <v>0</v>
      </c>
      <c r="E52" s="11">
        <f>B52-C52-D52</f>
        <v>179872</v>
      </c>
      <c r="F52" s="4"/>
    </row>
    <row r="53" spans="1:6">
      <c r="A53"/>
      <c r="B53"/>
      <c r="C53"/>
      <c r="D53"/>
      <c r="E53"/>
      <c r="F53"/>
    </row>
    <row r="54" spans="1:6">
      <c r="A54" s="15"/>
      <c r="B54" s="14"/>
      <c r="C54"/>
      <c r="D54" s="16"/>
      <c r="E54"/>
      <c r="F54"/>
    </row>
    <row r="55" spans="1:6">
      <c r="A55"/>
      <c r="B55"/>
      <c r="C55"/>
      <c r="D55" s="16"/>
      <c r="E55"/>
      <c r="F55"/>
    </row>
    <row r="56" spans="1:6">
      <c r="A56" t="s">
        <v>36</v>
      </c>
      <c r="B56" s="12">
        <f>SUM(E27:E32)</f>
        <v>47829.600000000006</v>
      </c>
      <c r="D56"/>
      <c r="E56"/>
      <c r="F56"/>
    </row>
    <row r="57" spans="1:6">
      <c r="A57" t="s">
        <v>37</v>
      </c>
      <c r="B57" s="12">
        <f>SUM(E27:E36)</f>
        <v>78080.800000000017</v>
      </c>
      <c r="D57"/>
      <c r="E57"/>
      <c r="F57"/>
    </row>
    <row r="58" spans="1:6">
      <c r="A58" t="s">
        <v>38</v>
      </c>
      <c r="B58" s="12">
        <f>SUM(E27:E46)</f>
        <v>147985.60000000001</v>
      </c>
      <c r="D58"/>
      <c r="E58"/>
      <c r="F58"/>
    </row>
    <row r="59" spans="1:6">
      <c r="A59" t="s">
        <v>39</v>
      </c>
      <c r="B59" s="12">
        <f>E52</f>
        <v>179872</v>
      </c>
      <c r="D59"/>
      <c r="E59"/>
      <c r="F59"/>
    </row>
    <row r="60" spans="1:6">
      <c r="A60"/>
      <c r="B60"/>
      <c r="C60"/>
      <c r="D60"/>
      <c r="E60"/>
      <c r="F6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0"/>
  <sheetViews>
    <sheetView zoomScale="55" zoomScaleNormal="55" workbookViewId="0">
      <selection activeCell="B6" sqref="B6"/>
    </sheetView>
  </sheetViews>
  <sheetFormatPr defaultColWidth="11.42578125" defaultRowHeight="15"/>
  <cols>
    <col min="1" max="1" width="62.5703125" style="18" customWidth="1"/>
    <col min="2" max="2" width="15.42578125" style="18" customWidth="1"/>
    <col min="3" max="3" width="20.85546875" style="18" customWidth="1"/>
    <col min="4" max="22" width="15.7109375" style="18" customWidth="1"/>
    <col min="23" max="23" width="15" style="18" customWidth="1"/>
    <col min="24" max="24" width="17.28515625" style="18" customWidth="1"/>
    <col min="25" max="25" width="17.42578125" style="18" customWidth="1"/>
    <col min="26" max="26" width="16.28515625" style="18" customWidth="1"/>
    <col min="27" max="27" width="14.85546875" style="18" customWidth="1"/>
    <col min="28" max="16384" width="11.42578125" style="18"/>
  </cols>
  <sheetData>
    <row r="1" spans="1:27">
      <c r="A1" s="22"/>
      <c r="B1" s="22"/>
      <c r="C1" s="22"/>
      <c r="D1" s="22"/>
      <c r="E1" s="22"/>
      <c r="F1" s="22"/>
      <c r="G1" s="22"/>
      <c r="H1" s="22"/>
      <c r="I1" s="22"/>
      <c r="J1" s="22"/>
      <c r="K1" s="22"/>
      <c r="L1" s="22"/>
      <c r="M1" s="22"/>
      <c r="N1" s="22"/>
      <c r="O1" s="22"/>
      <c r="P1" s="22"/>
      <c r="Q1" s="22"/>
      <c r="R1" s="22"/>
      <c r="S1" s="22"/>
      <c r="T1" s="22"/>
      <c r="U1" s="22"/>
      <c r="V1" s="22"/>
      <c r="W1" s="22"/>
      <c r="X1" s="22"/>
      <c r="Y1" s="22"/>
      <c r="Z1" s="22"/>
      <c r="AA1" s="22"/>
    </row>
    <row r="2" spans="1:27" ht="15.75" thickBot="1">
      <c r="A2" s="34" t="s">
        <v>60</v>
      </c>
      <c r="B2" s="22"/>
      <c r="C2" s="22"/>
      <c r="D2" s="22"/>
      <c r="E2" s="22"/>
      <c r="F2" s="22"/>
      <c r="G2" s="22"/>
      <c r="H2" s="22"/>
      <c r="I2" s="22"/>
      <c r="J2" s="22"/>
      <c r="K2" s="22"/>
      <c r="L2" s="22"/>
      <c r="M2" s="22"/>
      <c r="N2" s="22"/>
      <c r="O2" s="22"/>
      <c r="P2" s="22"/>
      <c r="Q2" s="22"/>
      <c r="R2" s="22"/>
      <c r="S2" s="22"/>
      <c r="T2" s="22"/>
      <c r="U2" s="22"/>
      <c r="V2" s="22"/>
      <c r="W2" s="22"/>
      <c r="X2" s="22"/>
      <c r="Y2" s="22"/>
      <c r="Z2" s="22"/>
      <c r="AA2" s="22"/>
    </row>
    <row r="3" spans="1:27">
      <c r="A3" s="54" t="s">
        <v>61</v>
      </c>
      <c r="B3" s="23">
        <v>5</v>
      </c>
      <c r="C3" s="24" t="s">
        <v>48</v>
      </c>
      <c r="D3" s="22"/>
      <c r="E3" s="22"/>
      <c r="F3" s="22"/>
      <c r="G3" s="22"/>
      <c r="H3" s="22"/>
      <c r="I3" s="22"/>
      <c r="J3" s="22"/>
      <c r="K3" s="22"/>
      <c r="L3" s="22"/>
      <c r="M3" s="22"/>
      <c r="N3" s="22"/>
      <c r="O3" s="22"/>
      <c r="P3" s="22"/>
      <c r="Q3" s="22"/>
      <c r="R3" s="22"/>
      <c r="S3" s="22"/>
      <c r="T3" s="22"/>
      <c r="U3" s="22"/>
      <c r="V3" s="22"/>
      <c r="W3" s="22"/>
      <c r="X3" s="22"/>
      <c r="Y3" s="22"/>
      <c r="Z3" s="22"/>
      <c r="AA3" s="22"/>
    </row>
    <row r="4" spans="1:27">
      <c r="A4" s="25" t="s">
        <v>49</v>
      </c>
      <c r="B4" s="26">
        <f>B3*365</f>
        <v>1825</v>
      </c>
      <c r="C4" s="27" t="s">
        <v>50</v>
      </c>
      <c r="D4" s="22"/>
      <c r="E4" s="22"/>
      <c r="F4" s="22"/>
      <c r="G4" s="22"/>
      <c r="H4" s="22"/>
      <c r="I4" s="22"/>
      <c r="J4" s="22"/>
      <c r="K4" s="22"/>
      <c r="L4" s="22"/>
      <c r="M4" s="22"/>
      <c r="N4" s="22"/>
      <c r="O4" s="22"/>
      <c r="P4" s="22"/>
      <c r="Q4" s="22"/>
      <c r="R4" s="22"/>
      <c r="S4" s="22"/>
      <c r="T4" s="22"/>
      <c r="U4" s="22"/>
      <c r="V4" s="22"/>
      <c r="W4" s="22"/>
      <c r="X4" s="22"/>
      <c r="Y4" s="22"/>
      <c r="Z4" s="22"/>
      <c r="AA4" s="22"/>
    </row>
    <row r="5" spans="1:27">
      <c r="A5" s="55" t="s">
        <v>59</v>
      </c>
      <c r="B5" s="28">
        <v>0.2</v>
      </c>
      <c r="C5" s="27"/>
      <c r="D5" s="22"/>
      <c r="E5" s="22"/>
      <c r="F5" s="22"/>
      <c r="G5" s="22"/>
      <c r="H5" s="22"/>
      <c r="I5" s="22"/>
      <c r="J5" s="22"/>
      <c r="K5" s="22"/>
      <c r="L5" s="22"/>
      <c r="M5" s="22"/>
      <c r="N5" s="22"/>
      <c r="O5" s="22"/>
      <c r="P5" s="22"/>
      <c r="Q5" s="22"/>
      <c r="R5" s="22"/>
      <c r="S5" s="22"/>
      <c r="T5" s="22"/>
      <c r="U5" s="22"/>
      <c r="V5" s="22"/>
      <c r="W5" s="22"/>
      <c r="X5" s="22"/>
      <c r="Y5" s="22"/>
      <c r="Z5" s="22"/>
      <c r="AA5" s="22"/>
    </row>
    <row r="6" spans="1:27">
      <c r="A6" s="25" t="s">
        <v>47</v>
      </c>
      <c r="B6" s="28">
        <v>0.01</v>
      </c>
      <c r="C6" s="27"/>
      <c r="D6" s="22"/>
      <c r="E6" s="22"/>
      <c r="F6" s="22"/>
      <c r="G6" s="22"/>
      <c r="H6" s="22"/>
      <c r="I6" s="22"/>
      <c r="J6" s="22"/>
      <c r="K6" s="22"/>
      <c r="L6" s="22"/>
      <c r="M6" s="22"/>
      <c r="N6" s="22"/>
      <c r="O6" s="22"/>
      <c r="P6" s="22"/>
      <c r="Q6" s="22"/>
      <c r="R6" s="22"/>
      <c r="S6" s="22"/>
      <c r="T6" s="22"/>
      <c r="U6" s="22"/>
      <c r="V6" s="22"/>
      <c r="W6" s="22"/>
      <c r="X6" s="22"/>
      <c r="Y6" s="22"/>
      <c r="Z6" s="22"/>
      <c r="AA6" s="22"/>
    </row>
    <row r="7" spans="1:27" ht="15.75" thickBot="1">
      <c r="A7" s="32" t="s">
        <v>65</v>
      </c>
      <c r="B7" s="33">
        <v>0.8</v>
      </c>
      <c r="C7" s="67" t="s">
        <v>64</v>
      </c>
      <c r="D7" s="29"/>
      <c r="E7" s="30"/>
      <c r="F7" s="30"/>
      <c r="G7" s="31"/>
      <c r="H7" s="31"/>
      <c r="I7" s="31"/>
      <c r="J7" s="31"/>
      <c r="K7" s="31"/>
      <c r="L7" s="31"/>
      <c r="M7" s="31"/>
      <c r="N7" s="31"/>
      <c r="O7" s="31"/>
      <c r="P7" s="31"/>
      <c r="Q7" s="31"/>
      <c r="R7" s="31"/>
      <c r="S7" s="31"/>
      <c r="T7" s="31"/>
      <c r="U7" s="31"/>
      <c r="V7" s="31"/>
      <c r="W7" s="31"/>
      <c r="X7" s="31"/>
      <c r="Y7" s="31"/>
      <c r="Z7" s="31"/>
      <c r="AA7" s="31"/>
    </row>
    <row r="8" spans="1:27">
      <c r="A8" s="34"/>
      <c r="B8" s="22"/>
      <c r="C8" s="31"/>
      <c r="D8" s="31"/>
      <c r="E8" s="31"/>
      <c r="F8" s="31"/>
      <c r="G8" s="31"/>
      <c r="H8" s="31"/>
      <c r="I8" s="31"/>
      <c r="J8" s="31"/>
      <c r="K8" s="31"/>
      <c r="L8" s="31"/>
      <c r="M8" s="31"/>
      <c r="N8" s="31"/>
      <c r="O8" s="31"/>
      <c r="P8" s="31"/>
      <c r="Q8" s="31"/>
      <c r="R8" s="31"/>
      <c r="S8" s="31"/>
      <c r="T8" s="31"/>
      <c r="U8" s="31"/>
      <c r="V8" s="31"/>
      <c r="W8" s="31"/>
      <c r="X8" s="31"/>
      <c r="Y8" s="31"/>
      <c r="Z8" s="31"/>
      <c r="AA8" s="31"/>
    </row>
    <row r="9" spans="1:27" ht="15.75" thickBot="1">
      <c r="A9" s="34" t="s">
        <v>51</v>
      </c>
      <c r="B9" s="22"/>
      <c r="C9" s="31"/>
      <c r="D9" s="31"/>
      <c r="E9" s="31"/>
      <c r="F9" s="31"/>
      <c r="G9" s="31"/>
      <c r="H9" s="31"/>
      <c r="I9" s="31"/>
      <c r="J9" s="31"/>
      <c r="K9" s="31"/>
      <c r="L9" s="31"/>
      <c r="M9" s="31"/>
      <c r="N9" s="31"/>
      <c r="O9" s="31"/>
      <c r="P9" s="31"/>
      <c r="Q9" s="31"/>
      <c r="R9" s="31"/>
      <c r="S9" s="31"/>
      <c r="T9" s="31"/>
      <c r="U9" s="31"/>
      <c r="V9" s="31"/>
      <c r="W9" s="31"/>
      <c r="X9" s="31"/>
      <c r="Y9" s="31"/>
      <c r="Z9" s="31"/>
      <c r="AA9" s="31"/>
    </row>
    <row r="10" spans="1:27">
      <c r="A10" s="56" t="s">
        <v>56</v>
      </c>
      <c r="B10" s="57">
        <v>100</v>
      </c>
      <c r="C10" s="58" t="s">
        <v>53</v>
      </c>
      <c r="D10" s="31"/>
      <c r="E10" s="31"/>
      <c r="F10" s="31"/>
      <c r="G10" s="31"/>
      <c r="H10" s="31"/>
      <c r="I10" s="31"/>
      <c r="J10" s="31"/>
      <c r="K10" s="31"/>
      <c r="L10" s="31"/>
      <c r="M10" s="31"/>
      <c r="N10" s="31"/>
      <c r="O10" s="31"/>
      <c r="P10" s="31"/>
      <c r="Q10" s="31"/>
      <c r="R10" s="31"/>
      <c r="S10" s="31"/>
      <c r="T10" s="31"/>
      <c r="U10" s="31"/>
      <c r="V10" s="31"/>
      <c r="W10" s="31"/>
      <c r="X10" s="31"/>
      <c r="Y10" s="31"/>
      <c r="Z10" s="31"/>
      <c r="AA10" s="31"/>
    </row>
    <row r="11" spans="1:27">
      <c r="A11" s="59" t="s">
        <v>52</v>
      </c>
      <c r="B11" s="35">
        <v>70</v>
      </c>
      <c r="C11" s="60"/>
      <c r="D11" s="31"/>
      <c r="E11" s="31"/>
      <c r="F11" s="31"/>
      <c r="G11" s="31"/>
      <c r="H11" s="31"/>
      <c r="I11" s="31"/>
      <c r="J11" s="31"/>
      <c r="K11" s="31"/>
      <c r="L11" s="31"/>
      <c r="M11" s="31"/>
      <c r="N11" s="31"/>
      <c r="O11" s="31"/>
      <c r="P11" s="31"/>
      <c r="Q11" s="31"/>
      <c r="R11" s="31"/>
      <c r="S11" s="31"/>
      <c r="T11" s="31"/>
      <c r="U11" s="31"/>
      <c r="V11" s="31"/>
      <c r="W11" s="31"/>
      <c r="X11" s="31"/>
      <c r="Y11" s="31"/>
      <c r="Z11" s="31"/>
      <c r="AA11" s="31"/>
    </row>
    <row r="12" spans="1:27">
      <c r="A12" s="59" t="s">
        <v>55</v>
      </c>
      <c r="B12" s="35">
        <f>B10*B11</f>
        <v>7000</v>
      </c>
      <c r="C12" s="61" t="s">
        <v>53</v>
      </c>
      <c r="D12" s="31"/>
      <c r="E12" s="31"/>
      <c r="F12" s="31"/>
      <c r="G12" s="31"/>
      <c r="H12" s="31"/>
      <c r="I12" s="31"/>
      <c r="J12" s="31"/>
      <c r="K12" s="31"/>
      <c r="L12" s="31"/>
      <c r="M12" s="31"/>
      <c r="N12" s="31"/>
      <c r="O12" s="31"/>
      <c r="P12" s="31"/>
      <c r="Q12" s="31"/>
      <c r="R12" s="31"/>
      <c r="S12" s="31"/>
      <c r="T12" s="31"/>
      <c r="U12" s="31"/>
      <c r="V12" s="31"/>
      <c r="W12" s="31"/>
      <c r="X12" s="31"/>
      <c r="Y12" s="31"/>
      <c r="Z12" s="31"/>
      <c r="AA12" s="31"/>
    </row>
    <row r="13" spans="1:27" ht="15.75" thickBot="1">
      <c r="A13" s="62"/>
      <c r="B13" s="63">
        <f>B12/1000</f>
        <v>7</v>
      </c>
      <c r="C13" s="64" t="s">
        <v>57</v>
      </c>
      <c r="D13" s="31"/>
      <c r="E13" s="31"/>
      <c r="F13" s="31"/>
      <c r="G13" s="31"/>
      <c r="H13" s="31"/>
      <c r="I13" s="31"/>
      <c r="J13" s="31"/>
      <c r="K13" s="31"/>
      <c r="L13" s="31"/>
      <c r="M13" s="31"/>
      <c r="N13" s="31"/>
      <c r="O13" s="31"/>
      <c r="P13" s="31"/>
      <c r="Q13" s="31"/>
      <c r="R13" s="31"/>
      <c r="S13" s="31"/>
      <c r="T13" s="31"/>
      <c r="U13" s="31"/>
      <c r="V13" s="31"/>
      <c r="W13" s="31"/>
      <c r="X13" s="31"/>
      <c r="Y13" s="31"/>
      <c r="Z13" s="31"/>
      <c r="AA13" s="31"/>
    </row>
    <row r="14" spans="1:27">
      <c r="A14" s="34"/>
      <c r="B14" s="35"/>
      <c r="C14" s="36"/>
      <c r="D14" s="31"/>
      <c r="E14" s="31"/>
      <c r="F14" s="31"/>
      <c r="G14" s="31"/>
      <c r="H14" s="31"/>
      <c r="I14" s="31"/>
      <c r="J14" s="31"/>
      <c r="K14" s="31"/>
      <c r="L14" s="31"/>
      <c r="M14" s="31"/>
      <c r="N14" s="31"/>
      <c r="O14" s="31"/>
      <c r="P14" s="31"/>
      <c r="Q14" s="31"/>
      <c r="R14" s="31"/>
      <c r="S14" s="31"/>
      <c r="T14" s="31"/>
      <c r="U14" s="31"/>
      <c r="V14" s="31"/>
      <c r="W14" s="31"/>
      <c r="X14" s="31"/>
      <c r="Y14" s="31"/>
      <c r="Z14" s="31"/>
      <c r="AA14" s="31"/>
    </row>
    <row r="15" spans="1:27">
      <c r="A15" s="37" t="s">
        <v>45</v>
      </c>
      <c r="B15" s="38"/>
      <c r="C15" s="39">
        <v>1</v>
      </c>
      <c r="D15" s="39">
        <v>2</v>
      </c>
      <c r="E15" s="39">
        <v>3</v>
      </c>
      <c r="F15" s="39">
        <v>4</v>
      </c>
      <c r="G15" s="39">
        <v>5</v>
      </c>
      <c r="H15" s="39">
        <v>6</v>
      </c>
      <c r="I15" s="39">
        <v>7</v>
      </c>
      <c r="J15" s="39">
        <v>8</v>
      </c>
      <c r="K15" s="39">
        <v>9</v>
      </c>
      <c r="L15" s="39">
        <v>10</v>
      </c>
      <c r="M15" s="39">
        <v>11</v>
      </c>
      <c r="N15" s="39">
        <v>12</v>
      </c>
      <c r="O15" s="39">
        <v>13</v>
      </c>
      <c r="P15" s="39">
        <v>14</v>
      </c>
      <c r="Q15" s="39">
        <v>15</v>
      </c>
      <c r="R15" s="39">
        <v>16</v>
      </c>
      <c r="S15" s="39">
        <v>17</v>
      </c>
      <c r="T15" s="39">
        <v>18</v>
      </c>
      <c r="U15" s="39">
        <v>19</v>
      </c>
      <c r="V15" s="39">
        <v>20</v>
      </c>
      <c r="W15" s="39">
        <v>21</v>
      </c>
      <c r="X15" s="39">
        <v>22</v>
      </c>
      <c r="Y15" s="39">
        <v>23</v>
      </c>
      <c r="Z15" s="39">
        <v>24</v>
      </c>
      <c r="AA15" s="40">
        <v>25</v>
      </c>
    </row>
    <row r="16" spans="1:27">
      <c r="A16" s="41" t="s">
        <v>46</v>
      </c>
      <c r="B16" s="42"/>
      <c r="C16" s="43"/>
      <c r="D16" s="43"/>
      <c r="E16" s="43"/>
      <c r="F16" s="43"/>
      <c r="G16" s="43"/>
      <c r="H16" s="43"/>
      <c r="I16" s="43"/>
      <c r="J16" s="43"/>
      <c r="K16" s="43"/>
      <c r="L16" s="43"/>
      <c r="M16" s="43"/>
      <c r="N16" s="43"/>
      <c r="O16" s="43"/>
      <c r="P16" s="43"/>
      <c r="Q16" s="43"/>
      <c r="R16" s="43"/>
      <c r="S16" s="43"/>
      <c r="T16" s="43"/>
      <c r="U16" s="43"/>
      <c r="V16" s="43"/>
      <c r="W16" s="43"/>
      <c r="X16" s="43"/>
      <c r="Y16" s="43"/>
      <c r="Z16" s="43"/>
      <c r="AA16" s="44"/>
    </row>
    <row r="17" spans="1:27">
      <c r="A17" s="45" t="s">
        <v>62</v>
      </c>
      <c r="B17" s="46">
        <f>+B12*B4*(1-B5)</f>
        <v>10220000</v>
      </c>
      <c r="C17" s="46"/>
      <c r="D17" s="46"/>
      <c r="E17" s="46"/>
      <c r="F17" s="46"/>
      <c r="G17" s="46"/>
      <c r="H17" s="46"/>
      <c r="I17" s="46"/>
      <c r="J17" s="46"/>
      <c r="K17" s="46"/>
      <c r="L17" s="46"/>
      <c r="M17" s="46"/>
      <c r="N17" s="46"/>
      <c r="O17" s="46"/>
      <c r="P17" s="46"/>
      <c r="Q17" s="46"/>
      <c r="R17" s="46"/>
      <c r="S17" s="46"/>
      <c r="T17" s="46"/>
      <c r="U17" s="46"/>
      <c r="V17" s="46"/>
      <c r="W17" s="46"/>
      <c r="X17" s="46"/>
      <c r="Y17" s="46"/>
      <c r="Z17" s="46"/>
      <c r="AA17" s="47"/>
    </row>
    <row r="18" spans="1:27">
      <c r="A18" s="45" t="s">
        <v>63</v>
      </c>
      <c r="B18" s="22"/>
      <c r="C18" s="48">
        <f>+B17</f>
        <v>10220000</v>
      </c>
      <c r="D18" s="48">
        <f>+B17*(1-C15*$B$6)</f>
        <v>10117800</v>
      </c>
      <c r="E18" s="48">
        <f>$C$18*(1-D15*$B$6)</f>
        <v>10015600</v>
      </c>
      <c r="F18" s="48">
        <f t="shared" ref="F18:AA18" si="0">$C$18*(1-E15*$B$6)</f>
        <v>9913400</v>
      </c>
      <c r="G18" s="48">
        <f t="shared" si="0"/>
        <v>9811200</v>
      </c>
      <c r="H18" s="48">
        <f t="shared" si="0"/>
        <v>9709000</v>
      </c>
      <c r="I18" s="48">
        <f t="shared" si="0"/>
        <v>9606800</v>
      </c>
      <c r="J18" s="48">
        <f t="shared" si="0"/>
        <v>9504600</v>
      </c>
      <c r="K18" s="48">
        <f t="shared" si="0"/>
        <v>9402400</v>
      </c>
      <c r="L18" s="48">
        <f t="shared" si="0"/>
        <v>9300200</v>
      </c>
      <c r="M18" s="48">
        <f t="shared" si="0"/>
        <v>9198000</v>
      </c>
      <c r="N18" s="48">
        <f t="shared" si="0"/>
        <v>9095800</v>
      </c>
      <c r="O18" s="48">
        <f t="shared" si="0"/>
        <v>8993600</v>
      </c>
      <c r="P18" s="48">
        <f t="shared" si="0"/>
        <v>8891400</v>
      </c>
      <c r="Q18" s="48">
        <f t="shared" si="0"/>
        <v>8789200</v>
      </c>
      <c r="R18" s="48">
        <f t="shared" si="0"/>
        <v>8687000</v>
      </c>
      <c r="S18" s="48">
        <f t="shared" si="0"/>
        <v>8584800</v>
      </c>
      <c r="T18" s="48">
        <f t="shared" si="0"/>
        <v>8482600</v>
      </c>
      <c r="U18" s="48">
        <f t="shared" si="0"/>
        <v>8380400.0000000009</v>
      </c>
      <c r="V18" s="48">
        <f t="shared" si="0"/>
        <v>8278200.0000000009</v>
      </c>
      <c r="W18" s="48">
        <f t="shared" si="0"/>
        <v>8176000</v>
      </c>
      <c r="X18" s="48">
        <f t="shared" si="0"/>
        <v>8073800</v>
      </c>
      <c r="Y18" s="48">
        <f t="shared" si="0"/>
        <v>7971600</v>
      </c>
      <c r="Z18" s="48">
        <f t="shared" si="0"/>
        <v>7869400</v>
      </c>
      <c r="AA18" s="68">
        <f t="shared" si="0"/>
        <v>7767200</v>
      </c>
    </row>
    <row r="19" spans="1:27">
      <c r="A19" s="45" t="s">
        <v>66</v>
      </c>
      <c r="B19" s="22"/>
      <c r="C19" s="48">
        <f>+C18/1000</f>
        <v>10220</v>
      </c>
      <c r="D19" s="48">
        <f t="shared" ref="D19:AA19" si="1">+D18/1000</f>
        <v>10117.799999999999</v>
      </c>
      <c r="E19" s="48">
        <f t="shared" si="1"/>
        <v>10015.6</v>
      </c>
      <c r="F19" s="48">
        <f t="shared" si="1"/>
        <v>9913.4</v>
      </c>
      <c r="G19" s="48">
        <f t="shared" si="1"/>
        <v>9811.2000000000007</v>
      </c>
      <c r="H19" s="48">
        <f t="shared" si="1"/>
        <v>9709</v>
      </c>
      <c r="I19" s="48">
        <f t="shared" si="1"/>
        <v>9606.7999999999993</v>
      </c>
      <c r="J19" s="48">
        <f t="shared" si="1"/>
        <v>9504.6</v>
      </c>
      <c r="K19" s="48">
        <f t="shared" si="1"/>
        <v>9402.4</v>
      </c>
      <c r="L19" s="48">
        <f t="shared" si="1"/>
        <v>9300.2000000000007</v>
      </c>
      <c r="M19" s="48">
        <f t="shared" si="1"/>
        <v>9198</v>
      </c>
      <c r="N19" s="48">
        <f t="shared" si="1"/>
        <v>9095.7999999999993</v>
      </c>
      <c r="O19" s="48">
        <f t="shared" si="1"/>
        <v>8993.6</v>
      </c>
      <c r="P19" s="48">
        <f t="shared" si="1"/>
        <v>8891.4</v>
      </c>
      <c r="Q19" s="48">
        <f t="shared" si="1"/>
        <v>8789.2000000000007</v>
      </c>
      <c r="R19" s="48">
        <f t="shared" si="1"/>
        <v>8687</v>
      </c>
      <c r="S19" s="48">
        <f t="shared" si="1"/>
        <v>8584.7999999999993</v>
      </c>
      <c r="T19" s="48">
        <f t="shared" si="1"/>
        <v>8482.6</v>
      </c>
      <c r="U19" s="48">
        <f t="shared" si="1"/>
        <v>8380.4000000000015</v>
      </c>
      <c r="V19" s="48">
        <f t="shared" si="1"/>
        <v>8278.2000000000007</v>
      </c>
      <c r="W19" s="48">
        <f t="shared" si="1"/>
        <v>8176</v>
      </c>
      <c r="X19" s="48">
        <f t="shared" si="1"/>
        <v>8073.8</v>
      </c>
      <c r="Y19" s="48">
        <f t="shared" si="1"/>
        <v>7971.6</v>
      </c>
      <c r="Z19" s="48">
        <f t="shared" si="1"/>
        <v>7869.4</v>
      </c>
      <c r="AA19" s="68">
        <f t="shared" si="1"/>
        <v>7767.2</v>
      </c>
    </row>
    <row r="20" spans="1:27" s="17" customFormat="1">
      <c r="A20" s="50" t="s">
        <v>54</v>
      </c>
      <c r="B20" s="51"/>
      <c r="C20" s="52">
        <f>+C19*$B$7</f>
        <v>8176</v>
      </c>
      <c r="D20" s="52">
        <f t="shared" ref="D20:AA20" si="2">+D19*$B$7</f>
        <v>8094.24</v>
      </c>
      <c r="E20" s="52">
        <f t="shared" si="2"/>
        <v>8012.4800000000005</v>
      </c>
      <c r="F20" s="52">
        <f t="shared" si="2"/>
        <v>7930.72</v>
      </c>
      <c r="G20" s="52">
        <f t="shared" si="2"/>
        <v>7848.9600000000009</v>
      </c>
      <c r="H20" s="52">
        <f t="shared" si="2"/>
        <v>7767.2000000000007</v>
      </c>
      <c r="I20" s="52">
        <f t="shared" si="2"/>
        <v>7685.44</v>
      </c>
      <c r="J20" s="52">
        <f t="shared" si="2"/>
        <v>7603.68</v>
      </c>
      <c r="K20" s="52">
        <f t="shared" si="2"/>
        <v>7521.92</v>
      </c>
      <c r="L20" s="52">
        <f t="shared" si="2"/>
        <v>7440.1600000000008</v>
      </c>
      <c r="M20" s="52">
        <f t="shared" si="2"/>
        <v>7358.4000000000005</v>
      </c>
      <c r="N20" s="52">
        <f t="shared" si="2"/>
        <v>7276.6399999999994</v>
      </c>
      <c r="O20" s="52">
        <f t="shared" si="2"/>
        <v>7194.880000000001</v>
      </c>
      <c r="P20" s="52">
        <f t="shared" si="2"/>
        <v>7113.12</v>
      </c>
      <c r="Q20" s="52">
        <f t="shared" si="2"/>
        <v>7031.3600000000006</v>
      </c>
      <c r="R20" s="52">
        <f t="shared" si="2"/>
        <v>6949.6</v>
      </c>
      <c r="S20" s="52">
        <f t="shared" si="2"/>
        <v>6867.84</v>
      </c>
      <c r="T20" s="52">
        <f t="shared" si="2"/>
        <v>6786.0800000000008</v>
      </c>
      <c r="U20" s="52">
        <f t="shared" si="2"/>
        <v>6704.3200000000015</v>
      </c>
      <c r="V20" s="52">
        <f t="shared" si="2"/>
        <v>6622.5600000000013</v>
      </c>
      <c r="W20" s="52">
        <f t="shared" si="2"/>
        <v>6540.8</v>
      </c>
      <c r="X20" s="52">
        <f t="shared" si="2"/>
        <v>6459.0400000000009</v>
      </c>
      <c r="Y20" s="52">
        <f t="shared" si="2"/>
        <v>6377.2800000000007</v>
      </c>
      <c r="Z20" s="52">
        <f t="shared" si="2"/>
        <v>6295.52</v>
      </c>
      <c r="AA20" s="69">
        <f t="shared" si="2"/>
        <v>6213.76</v>
      </c>
    </row>
    <row r="21" spans="1:27">
      <c r="A21" s="22"/>
      <c r="B21" s="49"/>
      <c r="C21" s="49"/>
      <c r="D21" s="53"/>
      <c r="E21" s="53"/>
      <c r="F21" s="53"/>
      <c r="G21" s="53"/>
      <c r="H21" s="53"/>
      <c r="I21" s="53"/>
      <c r="J21" s="53"/>
      <c r="K21" s="53"/>
      <c r="L21" s="53"/>
      <c r="M21" s="53"/>
      <c r="N21" s="53"/>
      <c r="O21" s="53"/>
      <c r="P21" s="53"/>
      <c r="Q21" s="53"/>
      <c r="R21" s="53"/>
      <c r="S21" s="53"/>
      <c r="T21" s="53"/>
      <c r="U21" s="53"/>
      <c r="V21" s="53"/>
      <c r="W21" s="53"/>
      <c r="X21" s="53"/>
      <c r="Y21" s="53"/>
      <c r="Z21" s="53"/>
      <c r="AA21" s="53"/>
    </row>
    <row r="22" spans="1:27">
      <c r="A22" s="22"/>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row>
    <row r="24" spans="1:27" ht="20.25">
      <c r="A24" s="3" t="s">
        <v>3</v>
      </c>
      <c r="B24" s="6"/>
      <c r="C24" s="6"/>
      <c r="D24" s="6"/>
      <c r="E24" s="6"/>
      <c r="F24" s="4"/>
    </row>
    <row r="25" spans="1:27" ht="60">
      <c r="A25" s="21" t="s">
        <v>4</v>
      </c>
      <c r="B25" s="21" t="s">
        <v>5</v>
      </c>
      <c r="C25" s="21" t="s">
        <v>6</v>
      </c>
      <c r="D25" s="21" t="s">
        <v>7</v>
      </c>
      <c r="E25" s="21" t="s">
        <v>8</v>
      </c>
      <c r="F25" s="4"/>
    </row>
    <row r="26" spans="1:27" ht="16.5">
      <c r="A26" s="21"/>
      <c r="B26" s="8" t="s">
        <v>9</v>
      </c>
      <c r="C26" s="8" t="s">
        <v>9</v>
      </c>
      <c r="D26" s="8" t="s">
        <v>9</v>
      </c>
      <c r="E26" s="8" t="s">
        <v>9</v>
      </c>
      <c r="F26" s="4"/>
    </row>
    <row r="27" spans="1:27">
      <c r="A27" s="9" t="s">
        <v>10</v>
      </c>
      <c r="B27" s="10">
        <f>C20</f>
        <v>8176</v>
      </c>
      <c r="C27" s="10">
        <v>0</v>
      </c>
      <c r="D27" s="11">
        <v>0</v>
      </c>
      <c r="E27" s="10">
        <f>B27-C27</f>
        <v>8176</v>
      </c>
      <c r="F27" s="4"/>
    </row>
    <row r="28" spans="1:27">
      <c r="A28" s="9" t="s">
        <v>11</v>
      </c>
      <c r="B28" s="10">
        <f>D20</f>
        <v>8094.24</v>
      </c>
      <c r="C28" s="10">
        <v>0</v>
      </c>
      <c r="D28" s="11">
        <v>0</v>
      </c>
      <c r="E28" s="10">
        <f t="shared" ref="E28:E51" si="3">B28-C28</f>
        <v>8094.24</v>
      </c>
      <c r="F28" s="4"/>
    </row>
    <row r="29" spans="1:27">
      <c r="A29" s="9" t="s">
        <v>12</v>
      </c>
      <c r="B29" s="10">
        <f>E20</f>
        <v>8012.4800000000005</v>
      </c>
      <c r="C29" s="10">
        <v>0</v>
      </c>
      <c r="D29" s="11">
        <v>0</v>
      </c>
      <c r="E29" s="10">
        <f t="shared" si="3"/>
        <v>8012.4800000000005</v>
      </c>
      <c r="F29" s="70"/>
      <c r="G29" s="75"/>
    </row>
    <row r="30" spans="1:27">
      <c r="A30" s="9" t="s">
        <v>13</v>
      </c>
      <c r="B30" s="10">
        <f>F20</f>
        <v>7930.72</v>
      </c>
      <c r="C30" s="10">
        <v>0</v>
      </c>
      <c r="D30" s="11">
        <v>0</v>
      </c>
      <c r="E30" s="10">
        <f t="shared" si="3"/>
        <v>7930.72</v>
      </c>
      <c r="F30" s="70"/>
      <c r="G30" s="75"/>
    </row>
    <row r="31" spans="1:27">
      <c r="A31" s="9" t="s">
        <v>14</v>
      </c>
      <c r="B31" s="10">
        <f>G20</f>
        <v>7848.9600000000009</v>
      </c>
      <c r="C31" s="10">
        <v>0</v>
      </c>
      <c r="D31" s="11">
        <v>0</v>
      </c>
      <c r="E31" s="10">
        <f t="shared" si="3"/>
        <v>7848.9600000000009</v>
      </c>
      <c r="F31" s="70"/>
      <c r="G31" s="75"/>
    </row>
    <row r="32" spans="1:27">
      <c r="A32" s="9" t="s">
        <v>15</v>
      </c>
      <c r="B32" s="10">
        <f>H20</f>
        <v>7767.2000000000007</v>
      </c>
      <c r="C32" s="10">
        <v>0</v>
      </c>
      <c r="D32" s="11">
        <v>0</v>
      </c>
      <c r="E32" s="10">
        <f t="shared" si="3"/>
        <v>7767.2000000000007</v>
      </c>
      <c r="F32" s="72">
        <f>SUM(E27:E32)</f>
        <v>47829.600000000006</v>
      </c>
      <c r="G32" s="75"/>
    </row>
    <row r="33" spans="1:7">
      <c r="A33" s="9" t="s">
        <v>16</v>
      </c>
      <c r="B33" s="10">
        <f>I20</f>
        <v>7685.44</v>
      </c>
      <c r="C33" s="10">
        <v>0</v>
      </c>
      <c r="D33" s="11">
        <v>0</v>
      </c>
      <c r="E33" s="10">
        <f t="shared" si="3"/>
        <v>7685.44</v>
      </c>
      <c r="F33" s="70"/>
      <c r="G33" s="75"/>
    </row>
    <row r="34" spans="1:7">
      <c r="A34" s="9" t="s">
        <v>17</v>
      </c>
      <c r="B34" s="10">
        <f>J20</f>
        <v>7603.68</v>
      </c>
      <c r="C34" s="10">
        <v>0</v>
      </c>
      <c r="D34" s="11">
        <v>0</v>
      </c>
      <c r="E34" s="10">
        <f t="shared" si="3"/>
        <v>7603.68</v>
      </c>
      <c r="F34" s="71"/>
      <c r="G34" s="75"/>
    </row>
    <row r="35" spans="1:7">
      <c r="A35" s="9" t="s">
        <v>18</v>
      </c>
      <c r="B35" s="10">
        <f>K20</f>
        <v>7521.92</v>
      </c>
      <c r="C35" s="10">
        <v>0</v>
      </c>
      <c r="D35" s="11">
        <v>0</v>
      </c>
      <c r="E35" s="10">
        <f t="shared" si="3"/>
        <v>7521.92</v>
      </c>
      <c r="F35" s="70"/>
      <c r="G35" s="75"/>
    </row>
    <row r="36" spans="1:7">
      <c r="A36" s="9" t="s">
        <v>19</v>
      </c>
      <c r="B36" s="10">
        <f>L20</f>
        <v>7440.1600000000008</v>
      </c>
      <c r="C36" s="10">
        <v>0</v>
      </c>
      <c r="D36" s="11">
        <v>0</v>
      </c>
      <c r="E36" s="10">
        <f t="shared" si="3"/>
        <v>7440.1600000000008</v>
      </c>
      <c r="F36" s="72">
        <f>SUM(E27:E36)</f>
        <v>78080.800000000017</v>
      </c>
      <c r="G36" s="75"/>
    </row>
    <row r="37" spans="1:7">
      <c r="A37" s="9" t="s">
        <v>20</v>
      </c>
      <c r="B37" s="10">
        <f>M20</f>
        <v>7358.4000000000005</v>
      </c>
      <c r="C37" s="10">
        <v>0</v>
      </c>
      <c r="D37" s="11">
        <v>0</v>
      </c>
      <c r="E37" s="10">
        <f t="shared" si="3"/>
        <v>7358.4000000000005</v>
      </c>
      <c r="F37" s="71"/>
      <c r="G37" s="75"/>
    </row>
    <row r="38" spans="1:7">
      <c r="A38" s="9" t="s">
        <v>21</v>
      </c>
      <c r="B38" s="10">
        <f>N20</f>
        <v>7276.6399999999994</v>
      </c>
      <c r="C38" s="10">
        <v>0</v>
      </c>
      <c r="D38" s="11">
        <v>0</v>
      </c>
      <c r="E38" s="10">
        <f t="shared" si="3"/>
        <v>7276.6399999999994</v>
      </c>
      <c r="F38" s="71"/>
      <c r="G38" s="75"/>
    </row>
    <row r="39" spans="1:7">
      <c r="A39" s="9" t="s">
        <v>22</v>
      </c>
      <c r="B39" s="10">
        <f>O20</f>
        <v>7194.880000000001</v>
      </c>
      <c r="C39" s="10">
        <v>0</v>
      </c>
      <c r="D39" s="11">
        <v>0</v>
      </c>
      <c r="E39" s="10">
        <f t="shared" si="3"/>
        <v>7194.880000000001</v>
      </c>
      <c r="F39" s="71"/>
      <c r="G39" s="75"/>
    </row>
    <row r="40" spans="1:7">
      <c r="A40" s="9" t="s">
        <v>23</v>
      </c>
      <c r="B40" s="10">
        <f>P20</f>
        <v>7113.12</v>
      </c>
      <c r="C40" s="10">
        <v>0</v>
      </c>
      <c r="D40" s="11">
        <v>0</v>
      </c>
      <c r="E40" s="10">
        <f t="shared" si="3"/>
        <v>7113.12</v>
      </c>
      <c r="F40" s="71"/>
      <c r="G40" s="75"/>
    </row>
    <row r="41" spans="1:7">
      <c r="A41" s="9" t="s">
        <v>24</v>
      </c>
      <c r="B41" s="10">
        <f>Q20</f>
        <v>7031.3600000000006</v>
      </c>
      <c r="C41" s="10">
        <v>0</v>
      </c>
      <c r="D41" s="11">
        <v>0</v>
      </c>
      <c r="E41" s="10">
        <f t="shared" si="3"/>
        <v>7031.3600000000006</v>
      </c>
      <c r="F41" s="71"/>
      <c r="G41" s="75"/>
    </row>
    <row r="42" spans="1:7">
      <c r="A42" s="9" t="s">
        <v>25</v>
      </c>
      <c r="B42" s="10">
        <f>R20</f>
        <v>6949.6</v>
      </c>
      <c r="C42" s="10">
        <v>0</v>
      </c>
      <c r="D42" s="11">
        <v>0</v>
      </c>
      <c r="E42" s="10">
        <f t="shared" si="3"/>
        <v>6949.6</v>
      </c>
      <c r="F42" s="71"/>
      <c r="G42" s="75"/>
    </row>
    <row r="43" spans="1:7">
      <c r="A43" s="9" t="s">
        <v>26</v>
      </c>
      <c r="B43" s="10">
        <f>S20</f>
        <v>6867.84</v>
      </c>
      <c r="C43" s="10">
        <v>0</v>
      </c>
      <c r="D43" s="11">
        <v>0</v>
      </c>
      <c r="E43" s="10">
        <f t="shared" si="3"/>
        <v>6867.84</v>
      </c>
      <c r="F43" s="71"/>
      <c r="G43" s="75"/>
    </row>
    <row r="44" spans="1:7">
      <c r="A44" s="9" t="s">
        <v>27</v>
      </c>
      <c r="B44" s="10">
        <f>T20</f>
        <v>6786.0800000000008</v>
      </c>
      <c r="C44" s="10">
        <v>0</v>
      </c>
      <c r="D44" s="11">
        <v>0</v>
      </c>
      <c r="E44" s="10">
        <f t="shared" si="3"/>
        <v>6786.0800000000008</v>
      </c>
      <c r="F44" s="71"/>
      <c r="G44" s="75"/>
    </row>
    <row r="45" spans="1:7">
      <c r="A45" s="9" t="s">
        <v>28</v>
      </c>
      <c r="B45" s="10">
        <f>U20</f>
        <v>6704.3200000000015</v>
      </c>
      <c r="C45" s="10">
        <v>0</v>
      </c>
      <c r="D45" s="11">
        <v>0</v>
      </c>
      <c r="E45" s="10">
        <f t="shared" si="3"/>
        <v>6704.3200000000015</v>
      </c>
      <c r="F45" s="71"/>
      <c r="G45" s="75"/>
    </row>
    <row r="46" spans="1:7">
      <c r="A46" s="9" t="s">
        <v>29</v>
      </c>
      <c r="B46" s="10">
        <f>V20</f>
        <v>6622.5600000000013</v>
      </c>
      <c r="C46" s="10">
        <v>0</v>
      </c>
      <c r="D46" s="11">
        <v>0</v>
      </c>
      <c r="E46" s="10">
        <f t="shared" si="3"/>
        <v>6622.5600000000013</v>
      </c>
      <c r="F46" s="73">
        <f>SUM(E27:E46)</f>
        <v>147985.60000000001</v>
      </c>
      <c r="G46" s="75"/>
    </row>
    <row r="47" spans="1:7">
      <c r="A47" s="9" t="s">
        <v>30</v>
      </c>
      <c r="B47" s="10">
        <f>W20</f>
        <v>6540.8</v>
      </c>
      <c r="C47" s="10">
        <v>0</v>
      </c>
      <c r="D47" s="11">
        <v>0</v>
      </c>
      <c r="E47" s="10">
        <f t="shared" si="3"/>
        <v>6540.8</v>
      </c>
      <c r="F47" s="71"/>
      <c r="G47" s="75"/>
    </row>
    <row r="48" spans="1:7">
      <c r="A48" s="9" t="s">
        <v>31</v>
      </c>
      <c r="B48" s="10">
        <f>X20</f>
        <v>6459.0400000000009</v>
      </c>
      <c r="C48" s="10">
        <v>0</v>
      </c>
      <c r="D48" s="11">
        <v>0</v>
      </c>
      <c r="E48" s="10">
        <f t="shared" si="3"/>
        <v>6459.0400000000009</v>
      </c>
      <c r="F48" s="71"/>
      <c r="G48" s="75"/>
    </row>
    <row r="49" spans="1:7">
      <c r="A49" s="9" t="s">
        <v>32</v>
      </c>
      <c r="B49" s="10">
        <f>Y20</f>
        <v>6377.2800000000007</v>
      </c>
      <c r="C49" s="10">
        <v>0</v>
      </c>
      <c r="D49" s="11">
        <v>0</v>
      </c>
      <c r="E49" s="10">
        <f t="shared" si="3"/>
        <v>6377.2800000000007</v>
      </c>
      <c r="F49" s="71"/>
      <c r="G49" s="75"/>
    </row>
    <row r="50" spans="1:7">
      <c r="A50" s="9" t="s">
        <v>33</v>
      </c>
      <c r="B50" s="10">
        <f>Z20</f>
        <v>6295.52</v>
      </c>
      <c r="C50" s="10">
        <v>0</v>
      </c>
      <c r="D50" s="11">
        <v>0</v>
      </c>
      <c r="E50" s="10">
        <f t="shared" si="3"/>
        <v>6295.52</v>
      </c>
      <c r="F50"/>
    </row>
    <row r="51" spans="1:7">
      <c r="A51" s="9" t="s">
        <v>34</v>
      </c>
      <c r="B51" s="10">
        <f>AA20</f>
        <v>6213.76</v>
      </c>
      <c r="C51" s="10">
        <v>0</v>
      </c>
      <c r="D51" s="11">
        <v>0</v>
      </c>
      <c r="E51" s="10">
        <f t="shared" si="3"/>
        <v>6213.76</v>
      </c>
      <c r="F51"/>
    </row>
    <row r="52" spans="1:7" ht="33.75">
      <c r="A52" s="13" t="s">
        <v>35</v>
      </c>
      <c r="B52" s="11">
        <f>SUM(B27:B51)</f>
        <v>179872</v>
      </c>
      <c r="C52" s="11">
        <f>SUM(C27:C33)</f>
        <v>0</v>
      </c>
      <c r="D52" s="11">
        <f>SUM(D27:D33)</f>
        <v>0</v>
      </c>
      <c r="E52" s="11">
        <f>B52-C52-D52</f>
        <v>179872</v>
      </c>
      <c r="F52" s="4"/>
    </row>
    <row r="53" spans="1:7">
      <c r="A53"/>
      <c r="B53"/>
      <c r="C53"/>
      <c r="D53"/>
      <c r="E53"/>
      <c r="F53"/>
    </row>
    <row r="54" spans="1:7">
      <c r="A54" s="15"/>
      <c r="B54" s="14"/>
      <c r="C54"/>
      <c r="D54" s="16"/>
      <c r="E54"/>
      <c r="F54"/>
    </row>
    <row r="55" spans="1:7">
      <c r="A55"/>
      <c r="B55"/>
      <c r="C55"/>
      <c r="D55" s="16"/>
      <c r="E55"/>
      <c r="F55"/>
    </row>
    <row r="56" spans="1:7">
      <c r="A56" t="s">
        <v>36</v>
      </c>
      <c r="B56" s="12">
        <f>SUM(E27:E32)</f>
        <v>47829.600000000006</v>
      </c>
      <c r="D56"/>
      <c r="E56"/>
      <c r="F56"/>
    </row>
    <row r="57" spans="1:7">
      <c r="A57" t="s">
        <v>37</v>
      </c>
      <c r="B57" s="12">
        <f>SUM(E27:E36)</f>
        <v>78080.800000000017</v>
      </c>
      <c r="D57"/>
      <c r="E57"/>
      <c r="F57"/>
    </row>
    <row r="58" spans="1:7">
      <c r="A58" t="s">
        <v>38</v>
      </c>
      <c r="B58" s="12">
        <f>SUM(E27:E46)</f>
        <v>147985.60000000001</v>
      </c>
      <c r="D58"/>
      <c r="E58"/>
      <c r="F58"/>
    </row>
    <row r="59" spans="1:7">
      <c r="A59" t="s">
        <v>39</v>
      </c>
      <c r="B59" s="12">
        <f>E52</f>
        <v>179872</v>
      </c>
      <c r="D59"/>
      <c r="E59"/>
      <c r="F59"/>
    </row>
    <row r="60" spans="1:7">
      <c r="A60"/>
      <c r="B60"/>
      <c r="C60"/>
      <c r="D60"/>
      <c r="E60"/>
      <c r="F60"/>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0"/>
  <sheetViews>
    <sheetView zoomScale="55" zoomScaleNormal="55" workbookViewId="0">
      <selection activeCell="B6" sqref="B6"/>
    </sheetView>
  </sheetViews>
  <sheetFormatPr defaultColWidth="11.42578125" defaultRowHeight="15"/>
  <cols>
    <col min="1" max="1" width="62.5703125" style="18" customWidth="1"/>
    <col min="2" max="2" width="15.42578125" style="18" customWidth="1"/>
    <col min="3" max="3" width="20.85546875" style="18" customWidth="1"/>
    <col min="4" max="22" width="15.7109375" style="18" customWidth="1"/>
    <col min="23" max="23" width="15" style="18" customWidth="1"/>
    <col min="24" max="24" width="17.28515625" style="18" customWidth="1"/>
    <col min="25" max="25" width="17.42578125" style="18" customWidth="1"/>
    <col min="26" max="26" width="16.28515625" style="18" customWidth="1"/>
    <col min="27" max="27" width="14.85546875" style="18" customWidth="1"/>
    <col min="28" max="16384" width="11.42578125" style="18"/>
  </cols>
  <sheetData>
    <row r="1" spans="1:27">
      <c r="A1" s="22"/>
      <c r="B1" s="22"/>
      <c r="C1" s="22"/>
      <c r="D1" s="22"/>
      <c r="E1" s="22"/>
      <c r="F1" s="22"/>
      <c r="G1" s="22"/>
      <c r="H1" s="22"/>
      <c r="I1" s="22"/>
      <c r="J1" s="22"/>
      <c r="K1" s="22"/>
      <c r="L1" s="22"/>
      <c r="M1" s="22"/>
      <c r="N1" s="22"/>
      <c r="O1" s="22"/>
      <c r="P1" s="22"/>
      <c r="Q1" s="22"/>
      <c r="R1" s="22"/>
      <c r="S1" s="22"/>
      <c r="T1" s="22"/>
      <c r="U1" s="22"/>
      <c r="V1" s="22"/>
      <c r="W1" s="22"/>
      <c r="X1" s="22"/>
      <c r="Y1" s="22"/>
      <c r="Z1" s="22"/>
      <c r="AA1" s="22"/>
    </row>
    <row r="2" spans="1:27" ht="15.75" thickBot="1">
      <c r="A2" s="34" t="s">
        <v>60</v>
      </c>
      <c r="B2" s="22"/>
      <c r="C2" s="22"/>
      <c r="D2" s="22"/>
      <c r="E2" s="22"/>
      <c r="F2" s="22"/>
      <c r="G2" s="22"/>
      <c r="H2" s="22"/>
      <c r="I2" s="22"/>
      <c r="J2" s="22"/>
      <c r="K2" s="22"/>
      <c r="L2" s="22"/>
      <c r="M2" s="22"/>
      <c r="N2" s="22"/>
      <c r="O2" s="22"/>
      <c r="P2" s="22"/>
      <c r="Q2" s="22"/>
      <c r="R2" s="22"/>
      <c r="S2" s="22"/>
      <c r="T2" s="22"/>
      <c r="U2" s="22"/>
      <c r="V2" s="22"/>
      <c r="W2" s="22"/>
      <c r="X2" s="22"/>
      <c r="Y2" s="22"/>
      <c r="Z2" s="22"/>
      <c r="AA2" s="22"/>
    </row>
    <row r="3" spans="1:27">
      <c r="A3" s="54" t="s">
        <v>61</v>
      </c>
      <c r="B3" s="23">
        <v>5</v>
      </c>
      <c r="C3" s="24" t="s">
        <v>48</v>
      </c>
      <c r="D3" s="22"/>
      <c r="E3" s="22"/>
      <c r="F3" s="22"/>
      <c r="G3" s="22"/>
      <c r="H3" s="22"/>
      <c r="I3" s="22"/>
      <c r="J3" s="22"/>
      <c r="K3" s="22"/>
      <c r="L3" s="22"/>
      <c r="M3" s="22"/>
      <c r="N3" s="22"/>
      <c r="O3" s="22"/>
      <c r="P3" s="22"/>
      <c r="Q3" s="22"/>
      <c r="R3" s="22"/>
      <c r="S3" s="22"/>
      <c r="T3" s="22"/>
      <c r="U3" s="22"/>
      <c r="V3" s="22"/>
      <c r="W3" s="22"/>
      <c r="X3" s="22"/>
      <c r="Y3" s="22"/>
      <c r="Z3" s="22"/>
      <c r="AA3" s="22"/>
    </row>
    <row r="4" spans="1:27">
      <c r="A4" s="25" t="s">
        <v>49</v>
      </c>
      <c r="B4" s="26">
        <f>B3*365</f>
        <v>1825</v>
      </c>
      <c r="C4" s="27" t="s">
        <v>50</v>
      </c>
      <c r="D4" s="22"/>
      <c r="E4" s="22"/>
      <c r="F4" s="22"/>
      <c r="G4" s="22"/>
      <c r="H4" s="22"/>
      <c r="I4" s="22"/>
      <c r="J4" s="22"/>
      <c r="K4" s="22"/>
      <c r="L4" s="22"/>
      <c r="M4" s="22"/>
      <c r="N4" s="22"/>
      <c r="O4" s="22"/>
      <c r="P4" s="22"/>
      <c r="Q4" s="22"/>
      <c r="R4" s="22"/>
      <c r="S4" s="22"/>
      <c r="T4" s="22"/>
      <c r="U4" s="22"/>
      <c r="V4" s="22"/>
      <c r="W4" s="22"/>
      <c r="X4" s="22"/>
      <c r="Y4" s="22"/>
      <c r="Z4" s="22"/>
      <c r="AA4" s="22"/>
    </row>
    <row r="5" spans="1:27">
      <c r="A5" s="55" t="s">
        <v>59</v>
      </c>
      <c r="B5" s="28">
        <v>0.2</v>
      </c>
      <c r="C5" s="27"/>
      <c r="D5" s="22"/>
      <c r="E5" s="22"/>
      <c r="F5" s="22"/>
      <c r="G5" s="22"/>
      <c r="H5" s="22"/>
      <c r="I5" s="22"/>
      <c r="J5" s="22"/>
      <c r="K5" s="22"/>
      <c r="L5" s="22"/>
      <c r="M5" s="22"/>
      <c r="N5" s="22"/>
      <c r="O5" s="22"/>
      <c r="P5" s="22"/>
      <c r="Q5" s="22"/>
      <c r="R5" s="22"/>
      <c r="S5" s="22"/>
      <c r="T5" s="22"/>
      <c r="U5" s="22"/>
      <c r="V5" s="22"/>
      <c r="W5" s="22"/>
      <c r="X5" s="22"/>
      <c r="Y5" s="22"/>
      <c r="Z5" s="22"/>
      <c r="AA5" s="22"/>
    </row>
    <row r="6" spans="1:27">
      <c r="A6" s="25" t="s">
        <v>47</v>
      </c>
      <c r="B6" s="28">
        <v>0.01</v>
      </c>
      <c r="C6" s="27"/>
      <c r="D6" s="22"/>
      <c r="E6" s="22"/>
      <c r="F6" s="22"/>
      <c r="G6" s="22"/>
      <c r="H6" s="22"/>
      <c r="I6" s="22"/>
      <c r="J6" s="22"/>
      <c r="K6" s="22"/>
      <c r="L6" s="22"/>
      <c r="M6" s="22"/>
      <c r="N6" s="22"/>
      <c r="O6" s="22"/>
      <c r="P6" s="22"/>
      <c r="Q6" s="22"/>
      <c r="R6" s="22"/>
      <c r="S6" s="22"/>
      <c r="T6" s="22"/>
      <c r="U6" s="22"/>
      <c r="V6" s="22"/>
      <c r="W6" s="22"/>
      <c r="X6" s="22"/>
      <c r="Y6" s="22"/>
      <c r="Z6" s="22"/>
      <c r="AA6" s="22"/>
    </row>
    <row r="7" spans="1:27" ht="15.75" thickBot="1">
      <c r="A7" s="32" t="s">
        <v>65</v>
      </c>
      <c r="B7" s="33">
        <v>0.8</v>
      </c>
      <c r="C7" s="67" t="s">
        <v>64</v>
      </c>
      <c r="D7" s="29"/>
      <c r="E7" s="30"/>
      <c r="F7" s="30"/>
      <c r="G7" s="31"/>
      <c r="H7" s="31"/>
      <c r="I7" s="31"/>
      <c r="J7" s="31"/>
      <c r="K7" s="31"/>
      <c r="L7" s="31"/>
      <c r="M7" s="31"/>
      <c r="N7" s="31"/>
      <c r="O7" s="31"/>
      <c r="P7" s="31"/>
      <c r="Q7" s="31"/>
      <c r="R7" s="31"/>
      <c r="S7" s="31"/>
      <c r="T7" s="31"/>
      <c r="U7" s="31"/>
      <c r="V7" s="31"/>
      <c r="W7" s="31"/>
      <c r="X7" s="31"/>
      <c r="Y7" s="31"/>
      <c r="Z7" s="31"/>
      <c r="AA7" s="31"/>
    </row>
    <row r="8" spans="1:27">
      <c r="A8" s="34"/>
      <c r="B8" s="22"/>
      <c r="C8" s="31"/>
      <c r="D8" s="31"/>
      <c r="E8" s="31"/>
      <c r="F8" s="31"/>
      <c r="G8" s="31"/>
      <c r="H8" s="31"/>
      <c r="I8" s="31"/>
      <c r="J8" s="31"/>
      <c r="K8" s="31"/>
      <c r="L8" s="31"/>
      <c r="M8" s="31"/>
      <c r="N8" s="31"/>
      <c r="O8" s="31"/>
      <c r="P8" s="31"/>
      <c r="Q8" s="31"/>
      <c r="R8" s="31"/>
      <c r="S8" s="31"/>
      <c r="T8" s="31"/>
      <c r="U8" s="31"/>
      <c r="V8" s="31"/>
      <c r="W8" s="31"/>
      <c r="X8" s="31"/>
      <c r="Y8" s="31"/>
      <c r="Z8" s="31"/>
      <c r="AA8" s="31"/>
    </row>
    <row r="9" spans="1:27" ht="15.75" thickBot="1">
      <c r="A9" s="34" t="s">
        <v>51</v>
      </c>
      <c r="B9" s="22"/>
      <c r="C9" s="31"/>
      <c r="D9" s="31"/>
      <c r="E9" s="31"/>
      <c r="F9" s="31"/>
      <c r="G9" s="31"/>
      <c r="H9" s="31"/>
      <c r="I9" s="31"/>
      <c r="J9" s="31"/>
      <c r="K9" s="31"/>
      <c r="L9" s="31"/>
      <c r="M9" s="31"/>
      <c r="N9" s="31"/>
      <c r="O9" s="31"/>
      <c r="P9" s="31"/>
      <c r="Q9" s="31"/>
      <c r="R9" s="31"/>
      <c r="S9" s="31"/>
      <c r="T9" s="31"/>
      <c r="U9" s="31"/>
      <c r="V9" s="31"/>
      <c r="W9" s="31"/>
      <c r="X9" s="31"/>
      <c r="Y9" s="31"/>
      <c r="Z9" s="31"/>
      <c r="AA9" s="31"/>
    </row>
    <row r="10" spans="1:27">
      <c r="A10" s="56" t="s">
        <v>56</v>
      </c>
      <c r="B10" s="57">
        <v>100</v>
      </c>
      <c r="C10" s="58" t="s">
        <v>53</v>
      </c>
      <c r="D10" s="31"/>
      <c r="E10" s="31"/>
      <c r="F10" s="31"/>
      <c r="G10" s="31"/>
      <c r="H10" s="31"/>
      <c r="I10" s="31"/>
      <c r="J10" s="31"/>
      <c r="K10" s="31"/>
      <c r="L10" s="31"/>
      <c r="M10" s="31"/>
      <c r="N10" s="31"/>
      <c r="O10" s="31"/>
      <c r="P10" s="31"/>
      <c r="Q10" s="31"/>
      <c r="R10" s="31"/>
      <c r="S10" s="31"/>
      <c r="T10" s="31"/>
      <c r="U10" s="31"/>
      <c r="V10" s="31"/>
      <c r="W10" s="31"/>
      <c r="X10" s="31"/>
      <c r="Y10" s="31"/>
      <c r="Z10" s="31"/>
      <c r="AA10" s="31"/>
    </row>
    <row r="11" spans="1:27">
      <c r="A11" s="59" t="s">
        <v>52</v>
      </c>
      <c r="B11" s="35">
        <v>70</v>
      </c>
      <c r="C11" s="60"/>
      <c r="D11" s="31"/>
      <c r="E11" s="31"/>
      <c r="F11" s="31"/>
      <c r="G11" s="31"/>
      <c r="H11" s="31"/>
      <c r="I11" s="31"/>
      <c r="J11" s="31"/>
      <c r="K11" s="31"/>
      <c r="L11" s="31"/>
      <c r="M11" s="31"/>
      <c r="N11" s="31"/>
      <c r="O11" s="31"/>
      <c r="P11" s="31"/>
      <c r="Q11" s="31"/>
      <c r="R11" s="31"/>
      <c r="S11" s="31"/>
      <c r="T11" s="31"/>
      <c r="U11" s="31"/>
      <c r="V11" s="31"/>
      <c r="W11" s="31"/>
      <c r="X11" s="31"/>
      <c r="Y11" s="31"/>
      <c r="Z11" s="31"/>
      <c r="AA11" s="31"/>
    </row>
    <row r="12" spans="1:27">
      <c r="A12" s="59" t="s">
        <v>55</v>
      </c>
      <c r="B12" s="35">
        <f>B10*B11</f>
        <v>7000</v>
      </c>
      <c r="C12" s="61" t="s">
        <v>53</v>
      </c>
      <c r="D12" s="31"/>
      <c r="E12" s="31"/>
      <c r="F12" s="31"/>
      <c r="G12" s="31"/>
      <c r="H12" s="31"/>
      <c r="I12" s="31"/>
      <c r="J12" s="31"/>
      <c r="K12" s="31"/>
      <c r="L12" s="31"/>
      <c r="M12" s="31"/>
      <c r="N12" s="31"/>
      <c r="O12" s="31"/>
      <c r="P12" s="31"/>
      <c r="Q12" s="31"/>
      <c r="R12" s="31"/>
      <c r="S12" s="31"/>
      <c r="T12" s="31"/>
      <c r="U12" s="31"/>
      <c r="V12" s="31"/>
      <c r="W12" s="31"/>
      <c r="X12" s="31"/>
      <c r="Y12" s="31"/>
      <c r="Z12" s="31"/>
      <c r="AA12" s="31"/>
    </row>
    <row r="13" spans="1:27" ht="15.75" thickBot="1">
      <c r="A13" s="62"/>
      <c r="B13" s="63">
        <f>B12/1000</f>
        <v>7</v>
      </c>
      <c r="C13" s="64" t="s">
        <v>57</v>
      </c>
      <c r="D13" s="31"/>
      <c r="E13" s="31"/>
      <c r="F13" s="31"/>
      <c r="G13" s="31"/>
      <c r="H13" s="31"/>
      <c r="I13" s="31"/>
      <c r="J13" s="31"/>
      <c r="K13" s="31"/>
      <c r="L13" s="31"/>
      <c r="M13" s="31"/>
      <c r="N13" s="31"/>
      <c r="O13" s="31"/>
      <c r="P13" s="31"/>
      <c r="Q13" s="31"/>
      <c r="R13" s="31"/>
      <c r="S13" s="31"/>
      <c r="T13" s="31"/>
      <c r="U13" s="31"/>
      <c r="V13" s="31"/>
      <c r="W13" s="31"/>
      <c r="X13" s="31"/>
      <c r="Y13" s="31"/>
      <c r="Z13" s="31"/>
      <c r="AA13" s="31"/>
    </row>
    <row r="14" spans="1:27">
      <c r="A14" s="34"/>
      <c r="B14" s="35"/>
      <c r="C14" s="36"/>
      <c r="D14" s="31"/>
      <c r="E14" s="31"/>
      <c r="F14" s="31"/>
      <c r="G14" s="31"/>
      <c r="H14" s="31"/>
      <c r="I14" s="31"/>
      <c r="J14" s="31"/>
      <c r="K14" s="31"/>
      <c r="L14" s="31"/>
      <c r="M14" s="31"/>
      <c r="N14" s="31"/>
      <c r="O14" s="31"/>
      <c r="P14" s="31"/>
      <c r="Q14" s="31"/>
      <c r="R14" s="31"/>
      <c r="S14" s="31"/>
      <c r="T14" s="31"/>
      <c r="U14" s="31"/>
      <c r="V14" s="31"/>
      <c r="W14" s="31"/>
      <c r="X14" s="31"/>
      <c r="Y14" s="31"/>
      <c r="Z14" s="31"/>
      <c r="AA14" s="31"/>
    </row>
    <row r="15" spans="1:27">
      <c r="A15" s="37" t="s">
        <v>45</v>
      </c>
      <c r="B15" s="38"/>
      <c r="C15" s="39">
        <v>1</v>
      </c>
      <c r="D15" s="39">
        <v>2</v>
      </c>
      <c r="E15" s="39">
        <v>3</v>
      </c>
      <c r="F15" s="39">
        <v>4</v>
      </c>
      <c r="G15" s="39">
        <v>5</v>
      </c>
      <c r="H15" s="39">
        <v>6</v>
      </c>
      <c r="I15" s="39">
        <v>7</v>
      </c>
      <c r="J15" s="39">
        <v>8</v>
      </c>
      <c r="K15" s="39">
        <v>9</v>
      </c>
      <c r="L15" s="39">
        <v>10</v>
      </c>
      <c r="M15" s="39">
        <v>11</v>
      </c>
      <c r="N15" s="39">
        <v>12</v>
      </c>
      <c r="O15" s="39">
        <v>13</v>
      </c>
      <c r="P15" s="39">
        <v>14</v>
      </c>
      <c r="Q15" s="39">
        <v>15</v>
      </c>
      <c r="R15" s="39">
        <v>16</v>
      </c>
      <c r="S15" s="39">
        <v>17</v>
      </c>
      <c r="T15" s="39">
        <v>18</v>
      </c>
      <c r="U15" s="39">
        <v>19</v>
      </c>
      <c r="V15" s="39">
        <v>20</v>
      </c>
      <c r="W15" s="39">
        <v>21</v>
      </c>
      <c r="X15" s="39">
        <v>22</v>
      </c>
      <c r="Y15" s="39">
        <v>23</v>
      </c>
      <c r="Z15" s="39">
        <v>24</v>
      </c>
      <c r="AA15" s="40">
        <v>25</v>
      </c>
    </row>
    <row r="16" spans="1:27">
      <c r="A16" s="41" t="s">
        <v>46</v>
      </c>
      <c r="B16" s="42"/>
      <c r="C16" s="43"/>
      <c r="D16" s="43"/>
      <c r="E16" s="43"/>
      <c r="F16" s="43"/>
      <c r="G16" s="43"/>
      <c r="H16" s="43"/>
      <c r="I16" s="43"/>
      <c r="J16" s="43"/>
      <c r="K16" s="43"/>
      <c r="L16" s="43"/>
      <c r="M16" s="43"/>
      <c r="N16" s="43"/>
      <c r="O16" s="43"/>
      <c r="P16" s="43"/>
      <c r="Q16" s="43"/>
      <c r="R16" s="43"/>
      <c r="S16" s="43"/>
      <c r="T16" s="43"/>
      <c r="U16" s="43"/>
      <c r="V16" s="43"/>
      <c r="W16" s="43"/>
      <c r="X16" s="43"/>
      <c r="Y16" s="43"/>
      <c r="Z16" s="43"/>
      <c r="AA16" s="44"/>
    </row>
    <row r="17" spans="1:27">
      <c r="A17" s="45" t="s">
        <v>62</v>
      </c>
      <c r="B17" s="46">
        <f>+B12*B4*(1-B5)</f>
        <v>10220000</v>
      </c>
      <c r="C17" s="46"/>
      <c r="D17" s="46"/>
      <c r="E17" s="46"/>
      <c r="F17" s="46"/>
      <c r="G17" s="46"/>
      <c r="H17" s="46"/>
      <c r="I17" s="46"/>
      <c r="J17" s="46"/>
      <c r="K17" s="46"/>
      <c r="L17" s="46"/>
      <c r="M17" s="46"/>
      <c r="N17" s="46"/>
      <c r="O17" s="46"/>
      <c r="P17" s="46"/>
      <c r="Q17" s="46"/>
      <c r="R17" s="46"/>
      <c r="S17" s="46"/>
      <c r="T17" s="46"/>
      <c r="U17" s="46"/>
      <c r="V17" s="46"/>
      <c r="W17" s="46"/>
      <c r="X17" s="46"/>
      <c r="Y17" s="46"/>
      <c r="Z17" s="46"/>
      <c r="AA17" s="47"/>
    </row>
    <row r="18" spans="1:27">
      <c r="A18" s="45" t="s">
        <v>63</v>
      </c>
      <c r="B18" s="22"/>
      <c r="C18" s="48">
        <f>+B17</f>
        <v>10220000</v>
      </c>
      <c r="D18" s="48">
        <f>+B17*(1-C15*$B$6)</f>
        <v>10117800</v>
      </c>
      <c r="E18" s="48">
        <f>$C$18*(1-D15*$B$6)</f>
        <v>10015600</v>
      </c>
      <c r="F18" s="48">
        <f t="shared" ref="F18:AA18" si="0">$C$18*(1-E15*$B$6)</f>
        <v>9913400</v>
      </c>
      <c r="G18" s="48">
        <f t="shared" si="0"/>
        <v>9811200</v>
      </c>
      <c r="H18" s="48">
        <f t="shared" si="0"/>
        <v>9709000</v>
      </c>
      <c r="I18" s="48">
        <f t="shared" si="0"/>
        <v>9606800</v>
      </c>
      <c r="J18" s="48">
        <f t="shared" si="0"/>
        <v>9504600</v>
      </c>
      <c r="K18" s="48">
        <f t="shared" si="0"/>
        <v>9402400</v>
      </c>
      <c r="L18" s="48">
        <f t="shared" si="0"/>
        <v>9300200</v>
      </c>
      <c r="M18" s="48">
        <f t="shared" si="0"/>
        <v>9198000</v>
      </c>
      <c r="N18" s="48">
        <f t="shared" si="0"/>
        <v>9095800</v>
      </c>
      <c r="O18" s="48">
        <f t="shared" si="0"/>
        <v>8993600</v>
      </c>
      <c r="P18" s="48">
        <f t="shared" si="0"/>
        <v>8891400</v>
      </c>
      <c r="Q18" s="48">
        <f t="shared" si="0"/>
        <v>8789200</v>
      </c>
      <c r="R18" s="48">
        <f t="shared" si="0"/>
        <v>8687000</v>
      </c>
      <c r="S18" s="48">
        <f t="shared" si="0"/>
        <v>8584800</v>
      </c>
      <c r="T18" s="48">
        <f t="shared" si="0"/>
        <v>8482600</v>
      </c>
      <c r="U18" s="48">
        <f t="shared" si="0"/>
        <v>8380400.0000000009</v>
      </c>
      <c r="V18" s="48">
        <f t="shared" si="0"/>
        <v>8278200.0000000009</v>
      </c>
      <c r="W18" s="48">
        <f t="shared" si="0"/>
        <v>8176000</v>
      </c>
      <c r="X18" s="48">
        <f t="shared" si="0"/>
        <v>8073800</v>
      </c>
      <c r="Y18" s="48">
        <f t="shared" si="0"/>
        <v>7971600</v>
      </c>
      <c r="Z18" s="48">
        <f t="shared" si="0"/>
        <v>7869400</v>
      </c>
      <c r="AA18" s="68">
        <f t="shared" si="0"/>
        <v>7767200</v>
      </c>
    </row>
    <row r="19" spans="1:27">
      <c r="A19" s="45" t="s">
        <v>66</v>
      </c>
      <c r="B19" s="22"/>
      <c r="C19" s="48">
        <f>+C18/1000</f>
        <v>10220</v>
      </c>
      <c r="D19" s="48">
        <f t="shared" ref="D19:AA19" si="1">+D18/1000</f>
        <v>10117.799999999999</v>
      </c>
      <c r="E19" s="48">
        <f t="shared" si="1"/>
        <v>10015.6</v>
      </c>
      <c r="F19" s="48">
        <f t="shared" si="1"/>
        <v>9913.4</v>
      </c>
      <c r="G19" s="48">
        <f t="shared" si="1"/>
        <v>9811.2000000000007</v>
      </c>
      <c r="H19" s="48">
        <f t="shared" si="1"/>
        <v>9709</v>
      </c>
      <c r="I19" s="48">
        <f t="shared" si="1"/>
        <v>9606.7999999999993</v>
      </c>
      <c r="J19" s="48">
        <f t="shared" si="1"/>
        <v>9504.6</v>
      </c>
      <c r="K19" s="48">
        <f t="shared" si="1"/>
        <v>9402.4</v>
      </c>
      <c r="L19" s="48">
        <f t="shared" si="1"/>
        <v>9300.2000000000007</v>
      </c>
      <c r="M19" s="48">
        <f t="shared" si="1"/>
        <v>9198</v>
      </c>
      <c r="N19" s="48">
        <f t="shared" si="1"/>
        <v>9095.7999999999993</v>
      </c>
      <c r="O19" s="48">
        <f t="shared" si="1"/>
        <v>8993.6</v>
      </c>
      <c r="P19" s="48">
        <f t="shared" si="1"/>
        <v>8891.4</v>
      </c>
      <c r="Q19" s="48">
        <f t="shared" si="1"/>
        <v>8789.2000000000007</v>
      </c>
      <c r="R19" s="48">
        <f t="shared" si="1"/>
        <v>8687</v>
      </c>
      <c r="S19" s="48">
        <f t="shared" si="1"/>
        <v>8584.7999999999993</v>
      </c>
      <c r="T19" s="48">
        <f t="shared" si="1"/>
        <v>8482.6</v>
      </c>
      <c r="U19" s="48">
        <f t="shared" si="1"/>
        <v>8380.4000000000015</v>
      </c>
      <c r="V19" s="48">
        <f t="shared" si="1"/>
        <v>8278.2000000000007</v>
      </c>
      <c r="W19" s="48">
        <f t="shared" si="1"/>
        <v>8176</v>
      </c>
      <c r="X19" s="48">
        <f t="shared" si="1"/>
        <v>8073.8</v>
      </c>
      <c r="Y19" s="48">
        <f t="shared" si="1"/>
        <v>7971.6</v>
      </c>
      <c r="Z19" s="48">
        <f t="shared" si="1"/>
        <v>7869.4</v>
      </c>
      <c r="AA19" s="68">
        <f t="shared" si="1"/>
        <v>7767.2</v>
      </c>
    </row>
    <row r="20" spans="1:27" s="17" customFormat="1">
      <c r="A20" s="50" t="s">
        <v>54</v>
      </c>
      <c r="B20" s="51"/>
      <c r="C20" s="52">
        <f>+C19*$B$7</f>
        <v>8176</v>
      </c>
      <c r="D20" s="52">
        <f t="shared" ref="D20:AA20" si="2">+D19*$B$7</f>
        <v>8094.24</v>
      </c>
      <c r="E20" s="52">
        <f t="shared" si="2"/>
        <v>8012.4800000000005</v>
      </c>
      <c r="F20" s="52">
        <f t="shared" si="2"/>
        <v>7930.72</v>
      </c>
      <c r="G20" s="52">
        <f t="shared" si="2"/>
        <v>7848.9600000000009</v>
      </c>
      <c r="H20" s="52">
        <f t="shared" si="2"/>
        <v>7767.2000000000007</v>
      </c>
      <c r="I20" s="52">
        <f t="shared" si="2"/>
        <v>7685.44</v>
      </c>
      <c r="J20" s="52">
        <f t="shared" si="2"/>
        <v>7603.68</v>
      </c>
      <c r="K20" s="52">
        <f t="shared" si="2"/>
        <v>7521.92</v>
      </c>
      <c r="L20" s="52">
        <f t="shared" si="2"/>
        <v>7440.1600000000008</v>
      </c>
      <c r="M20" s="52">
        <f t="shared" si="2"/>
        <v>7358.4000000000005</v>
      </c>
      <c r="N20" s="52">
        <f t="shared" si="2"/>
        <v>7276.6399999999994</v>
      </c>
      <c r="O20" s="52">
        <f t="shared" si="2"/>
        <v>7194.880000000001</v>
      </c>
      <c r="P20" s="52">
        <f t="shared" si="2"/>
        <v>7113.12</v>
      </c>
      <c r="Q20" s="52">
        <f t="shared" si="2"/>
        <v>7031.3600000000006</v>
      </c>
      <c r="R20" s="52">
        <f t="shared" si="2"/>
        <v>6949.6</v>
      </c>
      <c r="S20" s="52">
        <f t="shared" si="2"/>
        <v>6867.84</v>
      </c>
      <c r="T20" s="52">
        <f t="shared" si="2"/>
        <v>6786.0800000000008</v>
      </c>
      <c r="U20" s="52">
        <f t="shared" si="2"/>
        <v>6704.3200000000015</v>
      </c>
      <c r="V20" s="52">
        <f t="shared" si="2"/>
        <v>6622.5600000000013</v>
      </c>
      <c r="W20" s="52">
        <f t="shared" si="2"/>
        <v>6540.8</v>
      </c>
      <c r="X20" s="52">
        <f t="shared" si="2"/>
        <v>6459.0400000000009</v>
      </c>
      <c r="Y20" s="52">
        <f t="shared" si="2"/>
        <v>6377.2800000000007</v>
      </c>
      <c r="Z20" s="52">
        <f t="shared" si="2"/>
        <v>6295.52</v>
      </c>
      <c r="AA20" s="69">
        <f t="shared" si="2"/>
        <v>6213.76</v>
      </c>
    </row>
    <row r="21" spans="1:27">
      <c r="A21" s="22"/>
      <c r="B21" s="49"/>
      <c r="C21" s="49"/>
      <c r="D21" s="53"/>
      <c r="E21" s="53"/>
      <c r="F21" s="53"/>
      <c r="G21" s="53"/>
      <c r="H21" s="53"/>
      <c r="I21" s="53"/>
      <c r="J21" s="53"/>
      <c r="K21" s="53"/>
      <c r="L21" s="53"/>
      <c r="M21" s="53"/>
      <c r="N21" s="53"/>
      <c r="O21" s="53"/>
      <c r="P21" s="53"/>
      <c r="Q21" s="53"/>
      <c r="R21" s="53"/>
      <c r="S21" s="53"/>
      <c r="T21" s="53"/>
      <c r="U21" s="53"/>
      <c r="V21" s="53"/>
      <c r="W21" s="53"/>
      <c r="X21" s="53"/>
      <c r="Y21" s="53"/>
      <c r="Z21" s="53"/>
      <c r="AA21" s="53"/>
    </row>
    <row r="22" spans="1:27">
      <c r="A22" s="22"/>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row>
    <row r="24" spans="1:27" ht="20.25">
      <c r="A24" s="3" t="s">
        <v>3</v>
      </c>
      <c r="B24" s="6"/>
      <c r="C24" s="6"/>
      <c r="D24" s="6"/>
      <c r="E24" s="6"/>
      <c r="F24" s="4"/>
    </row>
    <row r="25" spans="1:27" ht="60">
      <c r="A25" s="21" t="s">
        <v>4</v>
      </c>
      <c r="B25" s="21" t="s">
        <v>5</v>
      </c>
      <c r="C25" s="21" t="s">
        <v>6</v>
      </c>
      <c r="D25" s="21" t="s">
        <v>7</v>
      </c>
      <c r="E25" s="21" t="s">
        <v>8</v>
      </c>
      <c r="F25" s="4"/>
    </row>
    <row r="26" spans="1:27" ht="16.5">
      <c r="A26" s="21"/>
      <c r="B26" s="8" t="s">
        <v>9</v>
      </c>
      <c r="C26" s="8" t="s">
        <v>9</v>
      </c>
      <c r="D26" s="8" t="s">
        <v>9</v>
      </c>
      <c r="E26" s="8" t="s">
        <v>9</v>
      </c>
      <c r="F26" s="4"/>
    </row>
    <row r="27" spans="1:27">
      <c r="A27" s="9" t="s">
        <v>10</v>
      </c>
      <c r="B27" s="10">
        <f>C20</f>
        <v>8176</v>
      </c>
      <c r="C27" s="10">
        <v>0</v>
      </c>
      <c r="D27" s="11">
        <v>0</v>
      </c>
      <c r="E27" s="10">
        <f>B27-C27</f>
        <v>8176</v>
      </c>
      <c r="F27" s="4"/>
    </row>
    <row r="28" spans="1:27">
      <c r="A28" s="9" t="s">
        <v>11</v>
      </c>
      <c r="B28" s="10">
        <f>D20</f>
        <v>8094.24</v>
      </c>
      <c r="C28" s="10">
        <v>0</v>
      </c>
      <c r="D28" s="11">
        <v>0</v>
      </c>
      <c r="E28" s="10">
        <f t="shared" ref="E28:E51" si="3">B28-C28</f>
        <v>8094.24</v>
      </c>
      <c r="F28" s="70"/>
      <c r="G28" s="75"/>
    </row>
    <row r="29" spans="1:27">
      <c r="A29" s="9" t="s">
        <v>12</v>
      </c>
      <c r="B29" s="10">
        <f>E20</f>
        <v>8012.4800000000005</v>
      </c>
      <c r="C29" s="10">
        <v>0</v>
      </c>
      <c r="D29" s="11">
        <v>0</v>
      </c>
      <c r="E29" s="10">
        <f t="shared" si="3"/>
        <v>8012.4800000000005</v>
      </c>
      <c r="F29" s="70"/>
      <c r="G29" s="75"/>
    </row>
    <row r="30" spans="1:27">
      <c r="A30" s="9" t="s">
        <v>13</v>
      </c>
      <c r="B30" s="10">
        <f>F20</f>
        <v>7930.72</v>
      </c>
      <c r="C30" s="10">
        <v>0</v>
      </c>
      <c r="D30" s="11">
        <v>0</v>
      </c>
      <c r="E30" s="10">
        <f t="shared" si="3"/>
        <v>7930.72</v>
      </c>
      <c r="F30" s="70"/>
      <c r="G30" s="75"/>
    </row>
    <row r="31" spans="1:27">
      <c r="A31" s="9" t="s">
        <v>14</v>
      </c>
      <c r="B31" s="10">
        <f>G20</f>
        <v>7848.9600000000009</v>
      </c>
      <c r="C31" s="10">
        <v>0</v>
      </c>
      <c r="D31" s="11">
        <v>0</v>
      </c>
      <c r="E31" s="10">
        <f t="shared" si="3"/>
        <v>7848.9600000000009</v>
      </c>
      <c r="F31" s="70"/>
      <c r="G31" s="75"/>
    </row>
    <row r="32" spans="1:27">
      <c r="A32" s="9" t="s">
        <v>15</v>
      </c>
      <c r="B32" s="10">
        <f>H20</f>
        <v>7767.2000000000007</v>
      </c>
      <c r="C32" s="10">
        <v>0</v>
      </c>
      <c r="D32" s="11">
        <v>0</v>
      </c>
      <c r="E32" s="10">
        <f t="shared" si="3"/>
        <v>7767.2000000000007</v>
      </c>
      <c r="F32" s="72">
        <f>SUM(E27:E32)</f>
        <v>47829.600000000006</v>
      </c>
      <c r="G32" s="75"/>
    </row>
    <row r="33" spans="1:7">
      <c r="A33" s="9" t="s">
        <v>16</v>
      </c>
      <c r="B33" s="10">
        <f>I20</f>
        <v>7685.44</v>
      </c>
      <c r="C33" s="10">
        <v>0</v>
      </c>
      <c r="D33" s="11">
        <v>0</v>
      </c>
      <c r="E33" s="10">
        <f t="shared" si="3"/>
        <v>7685.44</v>
      </c>
      <c r="F33" s="70"/>
      <c r="G33" s="75"/>
    </row>
    <row r="34" spans="1:7">
      <c r="A34" s="9" t="s">
        <v>17</v>
      </c>
      <c r="B34" s="10">
        <f>J20</f>
        <v>7603.68</v>
      </c>
      <c r="C34" s="10">
        <v>0</v>
      </c>
      <c r="D34" s="11">
        <v>0</v>
      </c>
      <c r="E34" s="10">
        <f t="shared" si="3"/>
        <v>7603.68</v>
      </c>
      <c r="F34" s="71"/>
      <c r="G34" s="75"/>
    </row>
    <row r="35" spans="1:7">
      <c r="A35" s="9" t="s">
        <v>18</v>
      </c>
      <c r="B35" s="10">
        <f>K20</f>
        <v>7521.92</v>
      </c>
      <c r="C35" s="10">
        <v>0</v>
      </c>
      <c r="D35" s="11">
        <v>0</v>
      </c>
      <c r="E35" s="10">
        <f t="shared" si="3"/>
        <v>7521.92</v>
      </c>
      <c r="F35" s="70"/>
      <c r="G35" s="75"/>
    </row>
    <row r="36" spans="1:7">
      <c r="A36" s="9" t="s">
        <v>19</v>
      </c>
      <c r="B36" s="10">
        <f>L20</f>
        <v>7440.1600000000008</v>
      </c>
      <c r="C36" s="10">
        <v>0</v>
      </c>
      <c r="D36" s="11">
        <v>0</v>
      </c>
      <c r="E36" s="10">
        <f t="shared" si="3"/>
        <v>7440.1600000000008</v>
      </c>
      <c r="F36" s="72">
        <f>SUM(E27:E36)</f>
        <v>78080.800000000017</v>
      </c>
      <c r="G36" s="75"/>
    </row>
    <row r="37" spans="1:7">
      <c r="A37" s="9" t="s">
        <v>20</v>
      </c>
      <c r="B37" s="10">
        <f>M20</f>
        <v>7358.4000000000005</v>
      </c>
      <c r="C37" s="10">
        <v>0</v>
      </c>
      <c r="D37" s="11">
        <v>0</v>
      </c>
      <c r="E37" s="10">
        <f t="shared" si="3"/>
        <v>7358.4000000000005</v>
      </c>
      <c r="F37" s="71"/>
      <c r="G37" s="75"/>
    </row>
    <row r="38" spans="1:7">
      <c r="A38" s="9" t="s">
        <v>21</v>
      </c>
      <c r="B38" s="10">
        <f>N20</f>
        <v>7276.6399999999994</v>
      </c>
      <c r="C38" s="10">
        <v>0</v>
      </c>
      <c r="D38" s="11">
        <v>0</v>
      </c>
      <c r="E38" s="10">
        <f t="shared" si="3"/>
        <v>7276.6399999999994</v>
      </c>
      <c r="F38" s="71"/>
      <c r="G38" s="75"/>
    </row>
    <row r="39" spans="1:7">
      <c r="A39" s="9" t="s">
        <v>22</v>
      </c>
      <c r="B39" s="10">
        <f>O20</f>
        <v>7194.880000000001</v>
      </c>
      <c r="C39" s="10">
        <v>0</v>
      </c>
      <c r="D39" s="11">
        <v>0</v>
      </c>
      <c r="E39" s="10">
        <f t="shared" si="3"/>
        <v>7194.880000000001</v>
      </c>
      <c r="F39" s="71"/>
      <c r="G39" s="75"/>
    </row>
    <row r="40" spans="1:7">
      <c r="A40" s="9" t="s">
        <v>23</v>
      </c>
      <c r="B40" s="10">
        <f>P20</f>
        <v>7113.12</v>
      </c>
      <c r="C40" s="10">
        <v>0</v>
      </c>
      <c r="D40" s="11">
        <v>0</v>
      </c>
      <c r="E40" s="10">
        <f t="shared" si="3"/>
        <v>7113.12</v>
      </c>
      <c r="F40" s="71"/>
      <c r="G40" s="75"/>
    </row>
    <row r="41" spans="1:7">
      <c r="A41" s="9" t="s">
        <v>24</v>
      </c>
      <c r="B41" s="10">
        <f>Q20</f>
        <v>7031.3600000000006</v>
      </c>
      <c r="C41" s="10">
        <v>0</v>
      </c>
      <c r="D41" s="11">
        <v>0</v>
      </c>
      <c r="E41" s="10">
        <f t="shared" si="3"/>
        <v>7031.3600000000006</v>
      </c>
      <c r="F41" s="71"/>
      <c r="G41" s="75"/>
    </row>
    <row r="42" spans="1:7">
      <c r="A42" s="9" t="s">
        <v>25</v>
      </c>
      <c r="B42" s="10">
        <f>R20</f>
        <v>6949.6</v>
      </c>
      <c r="C42" s="10">
        <v>0</v>
      </c>
      <c r="D42" s="11">
        <v>0</v>
      </c>
      <c r="E42" s="10">
        <f t="shared" si="3"/>
        <v>6949.6</v>
      </c>
      <c r="F42" s="71"/>
      <c r="G42" s="75"/>
    </row>
    <row r="43" spans="1:7">
      <c r="A43" s="9" t="s">
        <v>26</v>
      </c>
      <c r="B43" s="10">
        <f>S20</f>
        <v>6867.84</v>
      </c>
      <c r="C43" s="10">
        <v>0</v>
      </c>
      <c r="D43" s="11">
        <v>0</v>
      </c>
      <c r="E43" s="10">
        <f t="shared" si="3"/>
        <v>6867.84</v>
      </c>
      <c r="F43" s="71"/>
      <c r="G43" s="75"/>
    </row>
    <row r="44" spans="1:7">
      <c r="A44" s="9" t="s">
        <v>27</v>
      </c>
      <c r="B44" s="10">
        <f>T20</f>
        <v>6786.0800000000008</v>
      </c>
      <c r="C44" s="10">
        <v>0</v>
      </c>
      <c r="D44" s="11">
        <v>0</v>
      </c>
      <c r="E44" s="10">
        <f t="shared" si="3"/>
        <v>6786.0800000000008</v>
      </c>
      <c r="F44" s="71"/>
      <c r="G44" s="75"/>
    </row>
    <row r="45" spans="1:7">
      <c r="A45" s="9" t="s">
        <v>28</v>
      </c>
      <c r="B45" s="10">
        <f>U20</f>
        <v>6704.3200000000015</v>
      </c>
      <c r="C45" s="10">
        <v>0</v>
      </c>
      <c r="D45" s="11">
        <v>0</v>
      </c>
      <c r="E45" s="10">
        <f t="shared" si="3"/>
        <v>6704.3200000000015</v>
      </c>
      <c r="F45" s="71"/>
      <c r="G45" s="75"/>
    </row>
    <row r="46" spans="1:7">
      <c r="A46" s="9" t="s">
        <v>29</v>
      </c>
      <c r="B46" s="10">
        <f>V20</f>
        <v>6622.5600000000013</v>
      </c>
      <c r="C46" s="10">
        <v>0</v>
      </c>
      <c r="D46" s="11">
        <v>0</v>
      </c>
      <c r="E46" s="10">
        <f t="shared" si="3"/>
        <v>6622.5600000000013</v>
      </c>
      <c r="F46" s="73">
        <f>SUM(E27:E46)</f>
        <v>147985.60000000001</v>
      </c>
      <c r="G46" s="75"/>
    </row>
    <row r="47" spans="1:7">
      <c r="A47" s="9" t="s">
        <v>30</v>
      </c>
      <c r="B47" s="10">
        <f>W20</f>
        <v>6540.8</v>
      </c>
      <c r="C47" s="10">
        <v>0</v>
      </c>
      <c r="D47" s="11">
        <v>0</v>
      </c>
      <c r="E47" s="10">
        <f t="shared" si="3"/>
        <v>6540.8</v>
      </c>
      <c r="F47" s="71"/>
      <c r="G47" s="75"/>
    </row>
    <row r="48" spans="1:7">
      <c r="A48" s="9" t="s">
        <v>31</v>
      </c>
      <c r="B48" s="10">
        <f>X20</f>
        <v>6459.0400000000009</v>
      </c>
      <c r="C48" s="10">
        <v>0</v>
      </c>
      <c r="D48" s="11">
        <v>0</v>
      </c>
      <c r="E48" s="10">
        <f t="shared" si="3"/>
        <v>6459.0400000000009</v>
      </c>
      <c r="F48" s="71"/>
      <c r="G48" s="75"/>
    </row>
    <row r="49" spans="1:6">
      <c r="A49" s="9" t="s">
        <v>32</v>
      </c>
      <c r="B49" s="10">
        <f>Y20</f>
        <v>6377.2800000000007</v>
      </c>
      <c r="C49" s="10">
        <v>0</v>
      </c>
      <c r="D49" s="11">
        <v>0</v>
      </c>
      <c r="E49" s="10">
        <f t="shared" si="3"/>
        <v>6377.2800000000007</v>
      </c>
      <c r="F49"/>
    </row>
    <row r="50" spans="1:6">
      <c r="A50" s="9" t="s">
        <v>33</v>
      </c>
      <c r="B50" s="10">
        <f>Z20</f>
        <v>6295.52</v>
      </c>
      <c r="C50" s="10">
        <v>0</v>
      </c>
      <c r="D50" s="11">
        <v>0</v>
      </c>
      <c r="E50" s="10">
        <f t="shared" si="3"/>
        <v>6295.52</v>
      </c>
      <c r="F50"/>
    </row>
    <row r="51" spans="1:6">
      <c r="A51" s="9" t="s">
        <v>34</v>
      </c>
      <c r="B51" s="10">
        <f>AA20</f>
        <v>6213.76</v>
      </c>
      <c r="C51" s="10">
        <v>0</v>
      </c>
      <c r="D51" s="11">
        <v>0</v>
      </c>
      <c r="E51" s="10">
        <f t="shared" si="3"/>
        <v>6213.76</v>
      </c>
      <c r="F51"/>
    </row>
    <row r="52" spans="1:6" ht="33.75">
      <c r="A52" s="13" t="s">
        <v>35</v>
      </c>
      <c r="B52" s="11">
        <f>SUM(B27:B51)</f>
        <v>179872</v>
      </c>
      <c r="C52" s="11">
        <f>SUM(C27:C33)</f>
        <v>0</v>
      </c>
      <c r="D52" s="11">
        <f>SUM(D27:D33)</f>
        <v>0</v>
      </c>
      <c r="E52" s="11">
        <f>B52-C52-D52</f>
        <v>179872</v>
      </c>
      <c r="F52" s="4"/>
    </row>
    <row r="53" spans="1:6">
      <c r="A53"/>
      <c r="B53"/>
      <c r="C53"/>
      <c r="D53"/>
      <c r="E53"/>
      <c r="F53"/>
    </row>
    <row r="54" spans="1:6">
      <c r="A54" s="15"/>
      <c r="B54" s="14"/>
      <c r="C54"/>
      <c r="D54" s="16"/>
      <c r="E54"/>
      <c r="F54"/>
    </row>
    <row r="55" spans="1:6">
      <c r="A55"/>
      <c r="B55"/>
      <c r="C55"/>
      <c r="D55" s="16"/>
      <c r="E55"/>
      <c r="F55"/>
    </row>
    <row r="56" spans="1:6">
      <c r="A56" t="s">
        <v>36</v>
      </c>
      <c r="B56" s="12">
        <f>SUM(E27:E32)</f>
        <v>47829.600000000006</v>
      </c>
      <c r="D56"/>
      <c r="E56"/>
      <c r="F56"/>
    </row>
    <row r="57" spans="1:6">
      <c r="A57" t="s">
        <v>37</v>
      </c>
      <c r="B57" s="12">
        <f>SUM(E27:E36)</f>
        <v>78080.800000000017</v>
      </c>
      <c r="D57"/>
      <c r="E57"/>
      <c r="F57"/>
    </row>
    <row r="58" spans="1:6">
      <c r="A58" t="s">
        <v>38</v>
      </c>
      <c r="B58" s="12">
        <f>SUM(E27:E46)</f>
        <v>147985.60000000001</v>
      </c>
      <c r="D58"/>
      <c r="E58"/>
      <c r="F58"/>
    </row>
    <row r="59" spans="1:6">
      <c r="A59" t="s">
        <v>39</v>
      </c>
      <c r="B59" s="12">
        <f>E52</f>
        <v>179872</v>
      </c>
      <c r="D59"/>
      <c r="E59"/>
      <c r="F59"/>
    </row>
    <row r="60" spans="1:6">
      <c r="A60"/>
      <c r="B60"/>
      <c r="C60"/>
      <c r="D60"/>
      <c r="E60"/>
      <c r="F6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0"/>
  <sheetViews>
    <sheetView zoomScale="55" zoomScaleNormal="55" workbookViewId="0">
      <selection activeCell="B6" sqref="B6"/>
    </sheetView>
  </sheetViews>
  <sheetFormatPr defaultColWidth="11.42578125" defaultRowHeight="15"/>
  <cols>
    <col min="1" max="1" width="62.5703125" style="18" customWidth="1"/>
    <col min="2" max="2" width="15.42578125" style="18" customWidth="1"/>
    <col min="3" max="3" width="20.85546875" style="18" customWidth="1"/>
    <col min="4" max="22" width="15.7109375" style="18" customWidth="1"/>
    <col min="23" max="23" width="15" style="18" customWidth="1"/>
    <col min="24" max="24" width="17.28515625" style="18" customWidth="1"/>
    <col min="25" max="25" width="17.42578125" style="18" customWidth="1"/>
    <col min="26" max="26" width="16.28515625" style="18" customWidth="1"/>
    <col min="27" max="27" width="14.85546875" style="18" customWidth="1"/>
    <col min="28" max="16384" width="11.42578125" style="18"/>
  </cols>
  <sheetData>
    <row r="1" spans="1:27">
      <c r="A1" s="22"/>
      <c r="B1" s="22"/>
      <c r="C1" s="22"/>
      <c r="D1" s="22"/>
      <c r="E1" s="22"/>
      <c r="F1" s="22"/>
      <c r="G1" s="22"/>
      <c r="H1" s="22"/>
      <c r="I1" s="22"/>
      <c r="J1" s="22"/>
      <c r="K1" s="22"/>
      <c r="L1" s="22"/>
      <c r="M1" s="22"/>
      <c r="N1" s="22"/>
      <c r="O1" s="22"/>
      <c r="P1" s="22"/>
      <c r="Q1" s="22"/>
      <c r="R1" s="22"/>
      <c r="S1" s="22"/>
      <c r="T1" s="22"/>
      <c r="U1" s="22"/>
      <c r="V1" s="22"/>
      <c r="W1" s="22"/>
      <c r="X1" s="22"/>
      <c r="Y1" s="22"/>
      <c r="Z1" s="22"/>
      <c r="AA1" s="22"/>
    </row>
    <row r="2" spans="1:27" ht="15.75" thickBot="1">
      <c r="A2" s="34" t="s">
        <v>60</v>
      </c>
      <c r="B2" s="22"/>
      <c r="C2" s="22"/>
      <c r="D2" s="22"/>
      <c r="E2" s="22"/>
      <c r="F2" s="22"/>
      <c r="G2" s="22"/>
      <c r="H2" s="22"/>
      <c r="I2" s="22"/>
      <c r="J2" s="22"/>
      <c r="K2" s="22"/>
      <c r="L2" s="22"/>
      <c r="M2" s="22"/>
      <c r="N2" s="22"/>
      <c r="O2" s="22"/>
      <c r="P2" s="22"/>
      <c r="Q2" s="22"/>
      <c r="R2" s="22"/>
      <c r="S2" s="22"/>
      <c r="T2" s="22"/>
      <c r="U2" s="22"/>
      <c r="V2" s="22"/>
      <c r="W2" s="22"/>
      <c r="X2" s="22"/>
      <c r="Y2" s="22"/>
      <c r="Z2" s="22"/>
      <c r="AA2" s="22"/>
    </row>
    <row r="3" spans="1:27">
      <c r="A3" s="54" t="s">
        <v>61</v>
      </c>
      <c r="B3" s="23">
        <v>5</v>
      </c>
      <c r="C3" s="24" t="s">
        <v>48</v>
      </c>
      <c r="D3" s="22"/>
      <c r="E3" s="22"/>
      <c r="F3" s="22"/>
      <c r="G3" s="22"/>
      <c r="H3" s="22"/>
      <c r="I3" s="22"/>
      <c r="J3" s="22"/>
      <c r="K3" s="22"/>
      <c r="L3" s="22"/>
      <c r="M3" s="22"/>
      <c r="N3" s="22"/>
      <c r="O3" s="22"/>
      <c r="P3" s="22"/>
      <c r="Q3" s="22"/>
      <c r="R3" s="22"/>
      <c r="S3" s="22"/>
      <c r="T3" s="22"/>
      <c r="U3" s="22"/>
      <c r="V3" s="22"/>
      <c r="W3" s="22"/>
      <c r="X3" s="22"/>
      <c r="Y3" s="22"/>
      <c r="Z3" s="22"/>
      <c r="AA3" s="22"/>
    </row>
    <row r="4" spans="1:27">
      <c r="A4" s="25" t="s">
        <v>49</v>
      </c>
      <c r="B4" s="26">
        <f>B3*365</f>
        <v>1825</v>
      </c>
      <c r="C4" s="27" t="s">
        <v>50</v>
      </c>
      <c r="D4" s="22"/>
      <c r="E4" s="22"/>
      <c r="F4" s="22"/>
      <c r="G4" s="22"/>
      <c r="H4" s="22"/>
      <c r="I4" s="22"/>
      <c r="J4" s="22"/>
      <c r="K4" s="22"/>
      <c r="L4" s="22"/>
      <c r="M4" s="22"/>
      <c r="N4" s="22"/>
      <c r="O4" s="22"/>
      <c r="P4" s="22"/>
      <c r="Q4" s="22"/>
      <c r="R4" s="22"/>
      <c r="S4" s="22"/>
      <c r="T4" s="22"/>
      <c r="U4" s="22"/>
      <c r="V4" s="22"/>
      <c r="W4" s="22"/>
      <c r="X4" s="22"/>
      <c r="Y4" s="22"/>
      <c r="Z4" s="22"/>
      <c r="AA4" s="22"/>
    </row>
    <row r="5" spans="1:27">
      <c r="A5" s="55" t="s">
        <v>59</v>
      </c>
      <c r="B5" s="28">
        <v>0.2</v>
      </c>
      <c r="C5" s="27"/>
      <c r="D5" s="22"/>
      <c r="E5" s="22"/>
      <c r="F5" s="22"/>
      <c r="G5" s="22"/>
      <c r="H5" s="22"/>
      <c r="I5" s="22"/>
      <c r="J5" s="22"/>
      <c r="K5" s="22"/>
      <c r="L5" s="22"/>
      <c r="M5" s="22"/>
      <c r="N5" s="22"/>
      <c r="O5" s="22"/>
      <c r="P5" s="22"/>
      <c r="Q5" s="22"/>
      <c r="R5" s="22"/>
      <c r="S5" s="22"/>
      <c r="T5" s="22"/>
      <c r="U5" s="22"/>
      <c r="V5" s="22"/>
      <c r="W5" s="22"/>
      <c r="X5" s="22"/>
      <c r="Y5" s="22"/>
      <c r="Z5" s="22"/>
      <c r="AA5" s="22"/>
    </row>
    <row r="6" spans="1:27">
      <c r="A6" s="25" t="s">
        <v>47</v>
      </c>
      <c r="B6" s="28">
        <v>0.01</v>
      </c>
      <c r="C6" s="27"/>
      <c r="D6" s="22"/>
      <c r="E6" s="22"/>
      <c r="F6" s="22"/>
      <c r="G6" s="22"/>
      <c r="H6" s="22"/>
      <c r="I6" s="22"/>
      <c r="J6" s="22"/>
      <c r="K6" s="22"/>
      <c r="L6" s="22"/>
      <c r="M6" s="22"/>
      <c r="N6" s="22"/>
      <c r="O6" s="22"/>
      <c r="P6" s="22"/>
      <c r="Q6" s="22"/>
      <c r="R6" s="22"/>
      <c r="S6" s="22"/>
      <c r="T6" s="22"/>
      <c r="U6" s="22"/>
      <c r="V6" s="22"/>
      <c r="W6" s="22"/>
      <c r="X6" s="22"/>
      <c r="Y6" s="22"/>
      <c r="Z6" s="22"/>
      <c r="AA6" s="22"/>
    </row>
    <row r="7" spans="1:27" ht="15.75" thickBot="1">
      <c r="A7" s="32" t="s">
        <v>65</v>
      </c>
      <c r="B7" s="33">
        <v>0.8</v>
      </c>
      <c r="C7" s="67" t="s">
        <v>64</v>
      </c>
      <c r="D7" s="29"/>
      <c r="E7" s="30"/>
      <c r="F7" s="30"/>
      <c r="G7" s="31"/>
      <c r="H7" s="31"/>
      <c r="I7" s="31"/>
      <c r="J7" s="31"/>
      <c r="K7" s="31"/>
      <c r="L7" s="31"/>
      <c r="M7" s="31"/>
      <c r="N7" s="31"/>
      <c r="O7" s="31"/>
      <c r="P7" s="31"/>
      <c r="Q7" s="31"/>
      <c r="R7" s="31"/>
      <c r="S7" s="31"/>
      <c r="T7" s="31"/>
      <c r="U7" s="31"/>
      <c r="V7" s="31"/>
      <c r="W7" s="31"/>
      <c r="X7" s="31"/>
      <c r="Y7" s="31"/>
      <c r="Z7" s="31"/>
      <c r="AA7" s="31"/>
    </row>
    <row r="8" spans="1:27">
      <c r="A8" s="34"/>
      <c r="B8" s="22"/>
      <c r="C8" s="31"/>
      <c r="D8" s="31"/>
      <c r="E8" s="31"/>
      <c r="F8" s="31"/>
      <c r="G8" s="31"/>
      <c r="H8" s="31"/>
      <c r="I8" s="31"/>
      <c r="J8" s="31"/>
      <c r="K8" s="31"/>
      <c r="L8" s="31"/>
      <c r="M8" s="31"/>
      <c r="N8" s="31"/>
      <c r="O8" s="31"/>
      <c r="P8" s="31"/>
      <c r="Q8" s="31"/>
      <c r="R8" s="31"/>
      <c r="S8" s="31"/>
      <c r="T8" s="31"/>
      <c r="U8" s="31"/>
      <c r="V8" s="31"/>
      <c r="W8" s="31"/>
      <c r="X8" s="31"/>
      <c r="Y8" s="31"/>
      <c r="Z8" s="31"/>
      <c r="AA8" s="31"/>
    </row>
    <row r="9" spans="1:27" ht="15.75" thickBot="1">
      <c r="A9" s="34" t="s">
        <v>51</v>
      </c>
      <c r="B9" s="22"/>
      <c r="C9" s="31"/>
      <c r="D9" s="31"/>
      <c r="E9" s="31"/>
      <c r="F9" s="31"/>
      <c r="G9" s="31"/>
      <c r="H9" s="31"/>
      <c r="I9" s="31"/>
      <c r="J9" s="31"/>
      <c r="K9" s="31"/>
      <c r="L9" s="31"/>
      <c r="M9" s="31"/>
      <c r="N9" s="31"/>
      <c r="O9" s="31"/>
      <c r="P9" s="31"/>
      <c r="Q9" s="31"/>
      <c r="R9" s="31"/>
      <c r="S9" s="31"/>
      <c r="T9" s="31"/>
      <c r="U9" s="31"/>
      <c r="V9" s="31"/>
      <c r="W9" s="31"/>
      <c r="X9" s="31"/>
      <c r="Y9" s="31"/>
      <c r="Z9" s="31"/>
      <c r="AA9" s="31"/>
    </row>
    <row r="10" spans="1:27">
      <c r="A10" s="56" t="s">
        <v>56</v>
      </c>
      <c r="B10" s="57">
        <v>100</v>
      </c>
      <c r="C10" s="58" t="s">
        <v>53</v>
      </c>
      <c r="D10" s="31"/>
      <c r="E10" s="31"/>
      <c r="F10" s="31"/>
      <c r="G10" s="31"/>
      <c r="H10" s="31"/>
      <c r="I10" s="31"/>
      <c r="J10" s="31"/>
      <c r="K10" s="31"/>
      <c r="L10" s="31"/>
      <c r="M10" s="31"/>
      <c r="N10" s="31"/>
      <c r="O10" s="31"/>
      <c r="P10" s="31"/>
      <c r="Q10" s="31"/>
      <c r="R10" s="31"/>
      <c r="S10" s="31"/>
      <c r="T10" s="31"/>
      <c r="U10" s="31"/>
      <c r="V10" s="31"/>
      <c r="W10" s="31"/>
      <c r="X10" s="31"/>
      <c r="Y10" s="31"/>
      <c r="Z10" s="31"/>
      <c r="AA10" s="31"/>
    </row>
    <row r="11" spans="1:27">
      <c r="A11" s="59" t="s">
        <v>52</v>
      </c>
      <c r="B11" s="35">
        <v>71</v>
      </c>
      <c r="C11" s="60"/>
      <c r="D11" s="31"/>
      <c r="E11" s="31"/>
      <c r="F11" s="31"/>
      <c r="G11" s="31"/>
      <c r="H11" s="31"/>
      <c r="I11" s="31"/>
      <c r="J11" s="31"/>
      <c r="K11" s="31"/>
      <c r="L11" s="31"/>
      <c r="M11" s="31"/>
      <c r="N11" s="31"/>
      <c r="O11" s="31"/>
      <c r="P11" s="31"/>
      <c r="Q11" s="31"/>
      <c r="R11" s="31"/>
      <c r="S11" s="31"/>
      <c r="T11" s="31"/>
      <c r="U11" s="31"/>
      <c r="V11" s="31"/>
      <c r="W11" s="31"/>
      <c r="X11" s="31"/>
      <c r="Y11" s="31"/>
      <c r="Z11" s="31"/>
      <c r="AA11" s="31"/>
    </row>
    <row r="12" spans="1:27">
      <c r="A12" s="59" t="s">
        <v>55</v>
      </c>
      <c r="B12" s="35">
        <f>B10*B11</f>
        <v>7100</v>
      </c>
      <c r="C12" s="61" t="s">
        <v>53</v>
      </c>
      <c r="D12" s="31"/>
      <c r="E12" s="31"/>
      <c r="F12" s="31"/>
      <c r="G12" s="31"/>
      <c r="H12" s="31"/>
      <c r="I12" s="31"/>
      <c r="J12" s="31"/>
      <c r="K12" s="31"/>
      <c r="L12" s="31"/>
      <c r="M12" s="31"/>
      <c r="N12" s="31"/>
      <c r="O12" s="31"/>
      <c r="P12" s="31"/>
      <c r="Q12" s="31"/>
      <c r="R12" s="31"/>
      <c r="S12" s="31"/>
      <c r="T12" s="31"/>
      <c r="U12" s="31"/>
      <c r="V12" s="31"/>
      <c r="W12" s="31"/>
      <c r="X12" s="31"/>
      <c r="Y12" s="31"/>
      <c r="Z12" s="31"/>
      <c r="AA12" s="31"/>
    </row>
    <row r="13" spans="1:27" ht="15.75" thickBot="1">
      <c r="A13" s="62"/>
      <c r="B13" s="63">
        <f>B12/1000</f>
        <v>7.1</v>
      </c>
      <c r="C13" s="64" t="s">
        <v>57</v>
      </c>
      <c r="D13" s="31"/>
      <c r="E13" s="31"/>
      <c r="F13" s="31"/>
      <c r="G13" s="31"/>
      <c r="H13" s="31"/>
      <c r="I13" s="31"/>
      <c r="J13" s="31"/>
      <c r="K13" s="31"/>
      <c r="L13" s="31"/>
      <c r="M13" s="31"/>
      <c r="N13" s="31"/>
      <c r="O13" s="31"/>
      <c r="P13" s="31"/>
      <c r="Q13" s="31"/>
      <c r="R13" s="31"/>
      <c r="S13" s="31"/>
      <c r="T13" s="31"/>
      <c r="U13" s="31"/>
      <c r="V13" s="31"/>
      <c r="W13" s="31"/>
      <c r="X13" s="31"/>
      <c r="Y13" s="31"/>
      <c r="Z13" s="31"/>
      <c r="AA13" s="31"/>
    </row>
    <row r="14" spans="1:27">
      <c r="A14" s="34"/>
      <c r="B14" s="35"/>
      <c r="C14" s="36"/>
      <c r="D14" s="31"/>
      <c r="E14" s="31"/>
      <c r="F14" s="31"/>
      <c r="G14" s="31"/>
      <c r="H14" s="31"/>
      <c r="I14" s="31"/>
      <c r="J14" s="31"/>
      <c r="K14" s="31"/>
      <c r="L14" s="31"/>
      <c r="M14" s="31"/>
      <c r="N14" s="31"/>
      <c r="O14" s="31"/>
      <c r="P14" s="31"/>
      <c r="Q14" s="31"/>
      <c r="R14" s="31"/>
      <c r="S14" s="31"/>
      <c r="T14" s="31"/>
      <c r="U14" s="31"/>
      <c r="V14" s="31"/>
      <c r="W14" s="31"/>
      <c r="X14" s="31"/>
      <c r="Y14" s="31"/>
      <c r="Z14" s="31"/>
      <c r="AA14" s="31"/>
    </row>
    <row r="15" spans="1:27">
      <c r="A15" s="37" t="s">
        <v>45</v>
      </c>
      <c r="B15" s="38"/>
      <c r="C15" s="39">
        <v>1</v>
      </c>
      <c r="D15" s="39">
        <v>2</v>
      </c>
      <c r="E15" s="39">
        <v>3</v>
      </c>
      <c r="F15" s="39">
        <v>4</v>
      </c>
      <c r="G15" s="39">
        <v>5</v>
      </c>
      <c r="H15" s="39">
        <v>6</v>
      </c>
      <c r="I15" s="39">
        <v>7</v>
      </c>
      <c r="J15" s="39">
        <v>8</v>
      </c>
      <c r="K15" s="39">
        <v>9</v>
      </c>
      <c r="L15" s="39">
        <v>10</v>
      </c>
      <c r="M15" s="39">
        <v>11</v>
      </c>
      <c r="N15" s="39">
        <v>12</v>
      </c>
      <c r="O15" s="39">
        <v>13</v>
      </c>
      <c r="P15" s="39">
        <v>14</v>
      </c>
      <c r="Q15" s="39">
        <v>15</v>
      </c>
      <c r="R15" s="39">
        <v>16</v>
      </c>
      <c r="S15" s="39">
        <v>17</v>
      </c>
      <c r="T15" s="39">
        <v>18</v>
      </c>
      <c r="U15" s="39">
        <v>19</v>
      </c>
      <c r="V15" s="39">
        <v>20</v>
      </c>
      <c r="W15" s="39">
        <v>21</v>
      </c>
      <c r="X15" s="39">
        <v>22</v>
      </c>
      <c r="Y15" s="39">
        <v>23</v>
      </c>
      <c r="Z15" s="39">
        <v>24</v>
      </c>
      <c r="AA15" s="40">
        <v>25</v>
      </c>
    </row>
    <row r="16" spans="1:27">
      <c r="A16" s="41" t="s">
        <v>46</v>
      </c>
      <c r="B16" s="42"/>
      <c r="C16" s="43"/>
      <c r="D16" s="43"/>
      <c r="E16" s="43"/>
      <c r="F16" s="43"/>
      <c r="G16" s="43"/>
      <c r="H16" s="43"/>
      <c r="I16" s="43"/>
      <c r="J16" s="43"/>
      <c r="K16" s="43"/>
      <c r="L16" s="43"/>
      <c r="M16" s="43"/>
      <c r="N16" s="43"/>
      <c r="O16" s="43"/>
      <c r="P16" s="43"/>
      <c r="Q16" s="43"/>
      <c r="R16" s="43"/>
      <c r="S16" s="43"/>
      <c r="T16" s="43"/>
      <c r="U16" s="43"/>
      <c r="V16" s="43"/>
      <c r="W16" s="43"/>
      <c r="X16" s="43"/>
      <c r="Y16" s="43"/>
      <c r="Z16" s="43"/>
      <c r="AA16" s="44"/>
    </row>
    <row r="17" spans="1:27">
      <c r="A17" s="45" t="s">
        <v>62</v>
      </c>
      <c r="B17" s="46">
        <f>+B12*B4*(1-B5)</f>
        <v>10366000</v>
      </c>
      <c r="C17" s="46"/>
      <c r="D17" s="46"/>
      <c r="E17" s="46"/>
      <c r="F17" s="46"/>
      <c r="G17" s="46"/>
      <c r="H17" s="46"/>
      <c r="I17" s="46"/>
      <c r="J17" s="46"/>
      <c r="K17" s="46"/>
      <c r="L17" s="46"/>
      <c r="M17" s="46"/>
      <c r="N17" s="46"/>
      <c r="O17" s="46"/>
      <c r="P17" s="46"/>
      <c r="Q17" s="46"/>
      <c r="R17" s="46"/>
      <c r="S17" s="46"/>
      <c r="T17" s="46"/>
      <c r="U17" s="46"/>
      <c r="V17" s="46"/>
      <c r="W17" s="46"/>
      <c r="X17" s="46"/>
      <c r="Y17" s="46"/>
      <c r="Z17" s="46"/>
      <c r="AA17" s="47"/>
    </row>
    <row r="18" spans="1:27">
      <c r="A18" s="45" t="s">
        <v>63</v>
      </c>
      <c r="B18" s="22"/>
      <c r="C18" s="48">
        <f>+B17</f>
        <v>10366000</v>
      </c>
      <c r="D18" s="48">
        <f>+B17*(1-C15*$B$6)</f>
        <v>10262340</v>
      </c>
      <c r="E18" s="48">
        <f>$C$18*(1-D15*$B$6)</f>
        <v>10158680</v>
      </c>
      <c r="F18" s="48">
        <f t="shared" ref="F18:AA18" si="0">$C$18*(1-E15*$B$6)</f>
        <v>10055020</v>
      </c>
      <c r="G18" s="48">
        <f t="shared" si="0"/>
        <v>9951360</v>
      </c>
      <c r="H18" s="48">
        <f t="shared" si="0"/>
        <v>9847700</v>
      </c>
      <c r="I18" s="48">
        <f t="shared" si="0"/>
        <v>9744040</v>
      </c>
      <c r="J18" s="48">
        <f t="shared" si="0"/>
        <v>9640380</v>
      </c>
      <c r="K18" s="48">
        <f t="shared" si="0"/>
        <v>9536720</v>
      </c>
      <c r="L18" s="48">
        <f t="shared" si="0"/>
        <v>9433060</v>
      </c>
      <c r="M18" s="48">
        <f t="shared" si="0"/>
        <v>9329400</v>
      </c>
      <c r="N18" s="48">
        <f t="shared" si="0"/>
        <v>9225740</v>
      </c>
      <c r="O18" s="48">
        <f t="shared" si="0"/>
        <v>9122080</v>
      </c>
      <c r="P18" s="48">
        <f t="shared" si="0"/>
        <v>9018420</v>
      </c>
      <c r="Q18" s="48">
        <f t="shared" si="0"/>
        <v>8914760</v>
      </c>
      <c r="R18" s="48">
        <f t="shared" si="0"/>
        <v>8811100</v>
      </c>
      <c r="S18" s="48">
        <f t="shared" si="0"/>
        <v>8707440</v>
      </c>
      <c r="T18" s="48">
        <f t="shared" si="0"/>
        <v>8603780</v>
      </c>
      <c r="U18" s="48">
        <f t="shared" si="0"/>
        <v>8500120</v>
      </c>
      <c r="V18" s="48">
        <f t="shared" si="0"/>
        <v>8396460</v>
      </c>
      <c r="W18" s="48">
        <f t="shared" si="0"/>
        <v>8292800</v>
      </c>
      <c r="X18" s="48">
        <f t="shared" si="0"/>
        <v>8189140</v>
      </c>
      <c r="Y18" s="48">
        <f t="shared" si="0"/>
        <v>8085480</v>
      </c>
      <c r="Z18" s="48">
        <f t="shared" si="0"/>
        <v>7981820</v>
      </c>
      <c r="AA18" s="68">
        <f t="shared" si="0"/>
        <v>7878160</v>
      </c>
    </row>
    <row r="19" spans="1:27">
      <c r="A19" s="45" t="s">
        <v>66</v>
      </c>
      <c r="B19" s="22"/>
      <c r="C19" s="48">
        <f>+C18/1000</f>
        <v>10366</v>
      </c>
      <c r="D19" s="48">
        <f t="shared" ref="D19:AA19" si="1">+D18/1000</f>
        <v>10262.34</v>
      </c>
      <c r="E19" s="48">
        <f t="shared" si="1"/>
        <v>10158.68</v>
      </c>
      <c r="F19" s="48">
        <f t="shared" si="1"/>
        <v>10055.02</v>
      </c>
      <c r="G19" s="48">
        <f t="shared" si="1"/>
        <v>9951.36</v>
      </c>
      <c r="H19" s="48">
        <f t="shared" si="1"/>
        <v>9847.7000000000007</v>
      </c>
      <c r="I19" s="48">
        <f t="shared" si="1"/>
        <v>9744.0400000000009</v>
      </c>
      <c r="J19" s="48">
        <f t="shared" si="1"/>
        <v>9640.3799999999992</v>
      </c>
      <c r="K19" s="48">
        <f t="shared" si="1"/>
        <v>9536.7199999999993</v>
      </c>
      <c r="L19" s="48">
        <f t="shared" si="1"/>
        <v>9433.06</v>
      </c>
      <c r="M19" s="48">
        <f t="shared" si="1"/>
        <v>9329.4</v>
      </c>
      <c r="N19" s="48">
        <f t="shared" si="1"/>
        <v>9225.74</v>
      </c>
      <c r="O19" s="48">
        <f t="shared" si="1"/>
        <v>9122.08</v>
      </c>
      <c r="P19" s="48">
        <f t="shared" si="1"/>
        <v>9018.42</v>
      </c>
      <c r="Q19" s="48">
        <f t="shared" si="1"/>
        <v>8914.76</v>
      </c>
      <c r="R19" s="48">
        <f t="shared" si="1"/>
        <v>8811.1</v>
      </c>
      <c r="S19" s="48">
        <f t="shared" si="1"/>
        <v>8707.44</v>
      </c>
      <c r="T19" s="48">
        <f t="shared" si="1"/>
        <v>8603.7800000000007</v>
      </c>
      <c r="U19" s="48">
        <f t="shared" si="1"/>
        <v>8500.1200000000008</v>
      </c>
      <c r="V19" s="48">
        <f t="shared" si="1"/>
        <v>8396.4599999999991</v>
      </c>
      <c r="W19" s="48">
        <f t="shared" si="1"/>
        <v>8292.7999999999993</v>
      </c>
      <c r="X19" s="48">
        <f t="shared" si="1"/>
        <v>8189.14</v>
      </c>
      <c r="Y19" s="48">
        <f t="shared" si="1"/>
        <v>8085.48</v>
      </c>
      <c r="Z19" s="48">
        <f t="shared" si="1"/>
        <v>7981.82</v>
      </c>
      <c r="AA19" s="68">
        <f t="shared" si="1"/>
        <v>7878.16</v>
      </c>
    </row>
    <row r="20" spans="1:27" s="17" customFormat="1">
      <c r="A20" s="50" t="s">
        <v>54</v>
      </c>
      <c r="B20" s="51"/>
      <c r="C20" s="52">
        <f>+C19*$B$7</f>
        <v>8292.8000000000011</v>
      </c>
      <c r="D20" s="52">
        <f t="shared" ref="D20:AA20" si="2">+D19*$B$7</f>
        <v>8209.8720000000012</v>
      </c>
      <c r="E20" s="52">
        <f t="shared" si="2"/>
        <v>8126.9440000000004</v>
      </c>
      <c r="F20" s="52">
        <f t="shared" si="2"/>
        <v>8044.0160000000005</v>
      </c>
      <c r="G20" s="52">
        <f t="shared" si="2"/>
        <v>7961.0880000000006</v>
      </c>
      <c r="H20" s="52">
        <f t="shared" si="2"/>
        <v>7878.1600000000008</v>
      </c>
      <c r="I20" s="52">
        <f t="shared" si="2"/>
        <v>7795.2320000000009</v>
      </c>
      <c r="J20" s="52">
        <f t="shared" si="2"/>
        <v>7712.3040000000001</v>
      </c>
      <c r="K20" s="52">
        <f t="shared" si="2"/>
        <v>7629.3760000000002</v>
      </c>
      <c r="L20" s="52">
        <f t="shared" si="2"/>
        <v>7546.4480000000003</v>
      </c>
      <c r="M20" s="52">
        <f t="shared" si="2"/>
        <v>7463.52</v>
      </c>
      <c r="N20" s="52">
        <f t="shared" si="2"/>
        <v>7380.5920000000006</v>
      </c>
      <c r="O20" s="52">
        <f t="shared" si="2"/>
        <v>7297.6640000000007</v>
      </c>
      <c r="P20" s="52">
        <f t="shared" si="2"/>
        <v>7214.7360000000008</v>
      </c>
      <c r="Q20" s="52">
        <f t="shared" si="2"/>
        <v>7131.8080000000009</v>
      </c>
      <c r="R20" s="52">
        <f t="shared" si="2"/>
        <v>7048.880000000001</v>
      </c>
      <c r="S20" s="52">
        <f t="shared" si="2"/>
        <v>6965.9520000000011</v>
      </c>
      <c r="T20" s="52">
        <f t="shared" si="2"/>
        <v>6883.0240000000013</v>
      </c>
      <c r="U20" s="52">
        <f t="shared" si="2"/>
        <v>6800.0960000000014</v>
      </c>
      <c r="V20" s="52">
        <f t="shared" si="2"/>
        <v>6717.1679999999997</v>
      </c>
      <c r="W20" s="52">
        <f t="shared" si="2"/>
        <v>6634.24</v>
      </c>
      <c r="X20" s="52">
        <f t="shared" si="2"/>
        <v>6551.3120000000008</v>
      </c>
      <c r="Y20" s="52">
        <f t="shared" si="2"/>
        <v>6468.384</v>
      </c>
      <c r="Z20" s="52">
        <f t="shared" si="2"/>
        <v>6385.4560000000001</v>
      </c>
      <c r="AA20" s="69">
        <f t="shared" si="2"/>
        <v>6302.5280000000002</v>
      </c>
    </row>
    <row r="21" spans="1:27">
      <c r="A21" s="22"/>
      <c r="B21" s="49"/>
      <c r="C21" s="49"/>
      <c r="D21" s="53"/>
      <c r="E21" s="53"/>
      <c r="F21" s="53"/>
      <c r="G21" s="53"/>
      <c r="H21" s="53"/>
      <c r="I21" s="53"/>
      <c r="J21" s="53"/>
      <c r="K21" s="53"/>
      <c r="L21" s="53"/>
      <c r="M21" s="53"/>
      <c r="N21" s="53"/>
      <c r="O21" s="53"/>
      <c r="P21" s="53"/>
      <c r="Q21" s="53"/>
      <c r="R21" s="53"/>
      <c r="S21" s="53"/>
      <c r="T21" s="53"/>
      <c r="U21" s="53"/>
      <c r="V21" s="53"/>
      <c r="W21" s="53"/>
      <c r="X21" s="53"/>
      <c r="Y21" s="53"/>
      <c r="Z21" s="53"/>
      <c r="AA21" s="53"/>
    </row>
    <row r="22" spans="1:27">
      <c r="A22" s="22"/>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row>
    <row r="24" spans="1:27" ht="20.25">
      <c r="A24" s="3" t="s">
        <v>3</v>
      </c>
      <c r="B24" s="6"/>
      <c r="C24" s="6"/>
      <c r="D24" s="6"/>
      <c r="E24" s="6"/>
      <c r="F24" s="4"/>
    </row>
    <row r="25" spans="1:27" ht="60">
      <c r="A25" s="21" t="s">
        <v>4</v>
      </c>
      <c r="B25" s="21" t="s">
        <v>5</v>
      </c>
      <c r="C25" s="21" t="s">
        <v>6</v>
      </c>
      <c r="D25" s="21" t="s">
        <v>7</v>
      </c>
      <c r="E25" s="21" t="s">
        <v>8</v>
      </c>
      <c r="F25" s="4"/>
    </row>
    <row r="26" spans="1:27" ht="16.5">
      <c r="A26" s="21"/>
      <c r="B26" s="8" t="s">
        <v>9</v>
      </c>
      <c r="C26" s="8" t="s">
        <v>9</v>
      </c>
      <c r="D26" s="8" t="s">
        <v>9</v>
      </c>
      <c r="E26" s="8" t="s">
        <v>9</v>
      </c>
      <c r="F26" s="4"/>
    </row>
    <row r="27" spans="1:27">
      <c r="A27" s="9" t="s">
        <v>10</v>
      </c>
      <c r="B27" s="10">
        <f>C20</f>
        <v>8292.8000000000011</v>
      </c>
      <c r="C27" s="10">
        <v>0</v>
      </c>
      <c r="D27" s="11">
        <v>0</v>
      </c>
      <c r="E27" s="10">
        <f>B27-C27</f>
        <v>8292.8000000000011</v>
      </c>
      <c r="F27" s="4"/>
    </row>
    <row r="28" spans="1:27">
      <c r="A28" s="9" t="s">
        <v>11</v>
      </c>
      <c r="B28" s="10">
        <f>D20</f>
        <v>8209.8720000000012</v>
      </c>
      <c r="C28" s="10">
        <v>0</v>
      </c>
      <c r="D28" s="11">
        <v>0</v>
      </c>
      <c r="E28" s="10">
        <f t="shared" ref="E28:E51" si="3">B28-C28</f>
        <v>8209.8720000000012</v>
      </c>
      <c r="F28" s="4"/>
    </row>
    <row r="29" spans="1:27">
      <c r="A29" s="9" t="s">
        <v>12</v>
      </c>
      <c r="B29" s="10">
        <f>E20</f>
        <v>8126.9440000000004</v>
      </c>
      <c r="C29" s="10">
        <v>0</v>
      </c>
      <c r="D29" s="11">
        <v>0</v>
      </c>
      <c r="E29" s="10">
        <f t="shared" si="3"/>
        <v>8126.9440000000004</v>
      </c>
      <c r="F29" s="4"/>
    </row>
    <row r="30" spans="1:27">
      <c r="A30" s="9" t="s">
        <v>13</v>
      </c>
      <c r="B30" s="10">
        <f>F20</f>
        <v>8044.0160000000005</v>
      </c>
      <c r="C30" s="10">
        <v>0</v>
      </c>
      <c r="D30" s="11">
        <v>0</v>
      </c>
      <c r="E30" s="10">
        <f t="shared" si="3"/>
        <v>8044.0160000000005</v>
      </c>
      <c r="F30" s="4"/>
    </row>
    <row r="31" spans="1:27">
      <c r="A31" s="9" t="s">
        <v>14</v>
      </c>
      <c r="B31" s="10">
        <f>G20</f>
        <v>7961.0880000000006</v>
      </c>
      <c r="C31" s="10">
        <v>0</v>
      </c>
      <c r="D31" s="11">
        <v>0</v>
      </c>
      <c r="E31" s="10">
        <f t="shared" si="3"/>
        <v>7961.0880000000006</v>
      </c>
      <c r="F31" s="70"/>
      <c r="G31" s="75"/>
    </row>
    <row r="32" spans="1:27">
      <c r="A32" s="9" t="s">
        <v>15</v>
      </c>
      <c r="B32" s="10">
        <f>H20</f>
        <v>7878.1600000000008</v>
      </c>
      <c r="C32" s="10">
        <v>0</v>
      </c>
      <c r="D32" s="11">
        <v>0</v>
      </c>
      <c r="E32" s="10">
        <f t="shared" si="3"/>
        <v>7878.1600000000008</v>
      </c>
      <c r="F32" s="72">
        <f>SUM(E27:E32)</f>
        <v>48512.880000000005</v>
      </c>
      <c r="G32" s="75"/>
    </row>
    <row r="33" spans="1:7">
      <c r="A33" s="9" t="s">
        <v>16</v>
      </c>
      <c r="B33" s="10">
        <f>I20</f>
        <v>7795.2320000000009</v>
      </c>
      <c r="C33" s="10">
        <v>0</v>
      </c>
      <c r="D33" s="11">
        <v>0</v>
      </c>
      <c r="E33" s="10">
        <f t="shared" si="3"/>
        <v>7795.2320000000009</v>
      </c>
      <c r="F33" s="70"/>
      <c r="G33" s="75"/>
    </row>
    <row r="34" spans="1:7">
      <c r="A34" s="9" t="s">
        <v>17</v>
      </c>
      <c r="B34" s="10">
        <f>J20</f>
        <v>7712.3040000000001</v>
      </c>
      <c r="C34" s="10">
        <v>0</v>
      </c>
      <c r="D34" s="11">
        <v>0</v>
      </c>
      <c r="E34" s="10">
        <f t="shared" si="3"/>
        <v>7712.3040000000001</v>
      </c>
      <c r="F34" s="71"/>
      <c r="G34" s="75"/>
    </row>
    <row r="35" spans="1:7">
      <c r="A35" s="9" t="s">
        <v>18</v>
      </c>
      <c r="B35" s="10">
        <f>K20</f>
        <v>7629.3760000000002</v>
      </c>
      <c r="C35" s="10">
        <v>0</v>
      </c>
      <c r="D35" s="11">
        <v>0</v>
      </c>
      <c r="E35" s="10">
        <f t="shared" si="3"/>
        <v>7629.3760000000002</v>
      </c>
      <c r="F35" s="70"/>
      <c r="G35" s="75"/>
    </row>
    <row r="36" spans="1:7">
      <c r="A36" s="9" t="s">
        <v>19</v>
      </c>
      <c r="B36" s="10">
        <f>L20</f>
        <v>7546.4480000000003</v>
      </c>
      <c r="C36" s="10">
        <v>0</v>
      </c>
      <c r="D36" s="11">
        <v>0</v>
      </c>
      <c r="E36" s="10">
        <f t="shared" si="3"/>
        <v>7546.4480000000003</v>
      </c>
      <c r="F36" s="72">
        <f>SUM(E27:E36)</f>
        <v>79196.24000000002</v>
      </c>
      <c r="G36" s="75"/>
    </row>
    <row r="37" spans="1:7">
      <c r="A37" s="9" t="s">
        <v>20</v>
      </c>
      <c r="B37" s="10">
        <f>M20</f>
        <v>7463.52</v>
      </c>
      <c r="C37" s="10">
        <v>0</v>
      </c>
      <c r="D37" s="11">
        <v>0</v>
      </c>
      <c r="E37" s="10">
        <f t="shared" si="3"/>
        <v>7463.52</v>
      </c>
      <c r="F37" s="71"/>
      <c r="G37" s="75"/>
    </row>
    <row r="38" spans="1:7">
      <c r="A38" s="9" t="s">
        <v>21</v>
      </c>
      <c r="B38" s="10">
        <f>N20</f>
        <v>7380.5920000000006</v>
      </c>
      <c r="C38" s="10">
        <v>0</v>
      </c>
      <c r="D38" s="11">
        <v>0</v>
      </c>
      <c r="E38" s="10">
        <f t="shared" si="3"/>
        <v>7380.5920000000006</v>
      </c>
      <c r="F38" s="71"/>
      <c r="G38" s="75"/>
    </row>
    <row r="39" spans="1:7">
      <c r="A39" s="9" t="s">
        <v>22</v>
      </c>
      <c r="B39" s="10">
        <f>O20</f>
        <v>7297.6640000000007</v>
      </c>
      <c r="C39" s="10">
        <v>0</v>
      </c>
      <c r="D39" s="11">
        <v>0</v>
      </c>
      <c r="E39" s="10">
        <f t="shared" si="3"/>
        <v>7297.6640000000007</v>
      </c>
      <c r="F39" s="71"/>
      <c r="G39" s="75"/>
    </row>
    <row r="40" spans="1:7">
      <c r="A40" s="9" t="s">
        <v>23</v>
      </c>
      <c r="B40" s="10">
        <f>P20</f>
        <v>7214.7360000000008</v>
      </c>
      <c r="C40" s="10">
        <v>0</v>
      </c>
      <c r="D40" s="11">
        <v>0</v>
      </c>
      <c r="E40" s="10">
        <f t="shared" si="3"/>
        <v>7214.7360000000008</v>
      </c>
      <c r="F40" s="71"/>
      <c r="G40" s="75"/>
    </row>
    <row r="41" spans="1:7">
      <c r="A41" s="9" t="s">
        <v>24</v>
      </c>
      <c r="B41" s="10">
        <f>Q20</f>
        <v>7131.8080000000009</v>
      </c>
      <c r="C41" s="10">
        <v>0</v>
      </c>
      <c r="D41" s="11">
        <v>0</v>
      </c>
      <c r="E41" s="10">
        <f t="shared" si="3"/>
        <v>7131.8080000000009</v>
      </c>
      <c r="F41" s="71"/>
      <c r="G41" s="75"/>
    </row>
    <row r="42" spans="1:7">
      <c r="A42" s="9" t="s">
        <v>25</v>
      </c>
      <c r="B42" s="10">
        <f>R20</f>
        <v>7048.880000000001</v>
      </c>
      <c r="C42" s="10">
        <v>0</v>
      </c>
      <c r="D42" s="11">
        <v>0</v>
      </c>
      <c r="E42" s="10">
        <f t="shared" si="3"/>
        <v>7048.880000000001</v>
      </c>
      <c r="F42" s="71"/>
      <c r="G42" s="75"/>
    </row>
    <row r="43" spans="1:7">
      <c r="A43" s="9" t="s">
        <v>26</v>
      </c>
      <c r="B43" s="10">
        <f>S20</f>
        <v>6965.9520000000011</v>
      </c>
      <c r="C43" s="10">
        <v>0</v>
      </c>
      <c r="D43" s="11">
        <v>0</v>
      </c>
      <c r="E43" s="10">
        <f t="shared" si="3"/>
        <v>6965.9520000000011</v>
      </c>
      <c r="F43" s="71"/>
      <c r="G43" s="75"/>
    </row>
    <row r="44" spans="1:7">
      <c r="A44" s="9" t="s">
        <v>27</v>
      </c>
      <c r="B44" s="10">
        <f>T20</f>
        <v>6883.0240000000013</v>
      </c>
      <c r="C44" s="10">
        <v>0</v>
      </c>
      <c r="D44" s="11">
        <v>0</v>
      </c>
      <c r="E44" s="10">
        <f t="shared" si="3"/>
        <v>6883.0240000000013</v>
      </c>
      <c r="F44" s="71"/>
      <c r="G44" s="75"/>
    </row>
    <row r="45" spans="1:7">
      <c r="A45" s="9" t="s">
        <v>28</v>
      </c>
      <c r="B45" s="10">
        <f>U20</f>
        <v>6800.0960000000014</v>
      </c>
      <c r="C45" s="10">
        <v>0</v>
      </c>
      <c r="D45" s="11">
        <v>0</v>
      </c>
      <c r="E45" s="10">
        <f t="shared" si="3"/>
        <v>6800.0960000000014</v>
      </c>
      <c r="F45" s="71"/>
      <c r="G45" s="75"/>
    </row>
    <row r="46" spans="1:7">
      <c r="A46" s="9" t="s">
        <v>29</v>
      </c>
      <c r="B46" s="10">
        <f>V20</f>
        <v>6717.1679999999997</v>
      </c>
      <c r="C46" s="10">
        <v>0</v>
      </c>
      <c r="D46" s="11">
        <v>0</v>
      </c>
      <c r="E46" s="10">
        <f t="shared" si="3"/>
        <v>6717.1679999999997</v>
      </c>
      <c r="F46" s="73">
        <f>SUM(E27:E46)</f>
        <v>150099.68000000005</v>
      </c>
      <c r="G46" s="75"/>
    </row>
    <row r="47" spans="1:7">
      <c r="A47" s="9" t="s">
        <v>30</v>
      </c>
      <c r="B47" s="10">
        <f>W20</f>
        <v>6634.24</v>
      </c>
      <c r="C47" s="10">
        <v>0</v>
      </c>
      <c r="D47" s="11">
        <v>0</v>
      </c>
      <c r="E47" s="10">
        <f t="shared" si="3"/>
        <v>6634.24</v>
      </c>
      <c r="F47"/>
    </row>
    <row r="48" spans="1:7">
      <c r="A48" s="9" t="s">
        <v>31</v>
      </c>
      <c r="B48" s="10">
        <f>X20</f>
        <v>6551.3120000000008</v>
      </c>
      <c r="C48" s="10">
        <v>0</v>
      </c>
      <c r="D48" s="11">
        <v>0</v>
      </c>
      <c r="E48" s="10">
        <f t="shared" si="3"/>
        <v>6551.3120000000008</v>
      </c>
      <c r="F48"/>
    </row>
    <row r="49" spans="1:6">
      <c r="A49" s="9" t="s">
        <v>32</v>
      </c>
      <c r="B49" s="10">
        <f>Y20</f>
        <v>6468.384</v>
      </c>
      <c r="C49" s="10">
        <v>0</v>
      </c>
      <c r="D49" s="11">
        <v>0</v>
      </c>
      <c r="E49" s="10">
        <f t="shared" si="3"/>
        <v>6468.384</v>
      </c>
      <c r="F49"/>
    </row>
    <row r="50" spans="1:6">
      <c r="A50" s="9" t="s">
        <v>33</v>
      </c>
      <c r="B50" s="10">
        <f>Z20</f>
        <v>6385.4560000000001</v>
      </c>
      <c r="C50" s="10">
        <v>0</v>
      </c>
      <c r="D50" s="11">
        <v>0</v>
      </c>
      <c r="E50" s="10">
        <f t="shared" si="3"/>
        <v>6385.4560000000001</v>
      </c>
      <c r="F50"/>
    </row>
    <row r="51" spans="1:6">
      <c r="A51" s="9" t="s">
        <v>34</v>
      </c>
      <c r="B51" s="10">
        <f>AA20</f>
        <v>6302.5280000000002</v>
      </c>
      <c r="C51" s="10">
        <v>0</v>
      </c>
      <c r="D51" s="11">
        <v>0</v>
      </c>
      <c r="E51" s="10">
        <f t="shared" si="3"/>
        <v>6302.5280000000002</v>
      </c>
      <c r="F51"/>
    </row>
    <row r="52" spans="1:6" ht="33.75">
      <c r="A52" s="13" t="s">
        <v>35</v>
      </c>
      <c r="B52" s="11">
        <f>SUM(B27:B51)</f>
        <v>182441.60000000003</v>
      </c>
      <c r="C52" s="11">
        <f>SUM(C27:C33)</f>
        <v>0</v>
      </c>
      <c r="D52" s="11">
        <f>SUM(D27:D33)</f>
        <v>0</v>
      </c>
      <c r="E52" s="11">
        <f>B52-C52-D52</f>
        <v>182441.60000000003</v>
      </c>
      <c r="F52" s="4"/>
    </row>
    <row r="53" spans="1:6">
      <c r="A53"/>
      <c r="B53"/>
      <c r="C53"/>
      <c r="D53"/>
      <c r="E53"/>
      <c r="F53"/>
    </row>
    <row r="54" spans="1:6">
      <c r="A54" s="15"/>
      <c r="B54" s="14"/>
      <c r="C54"/>
      <c r="D54" s="16"/>
      <c r="E54"/>
      <c r="F54"/>
    </row>
    <row r="55" spans="1:6">
      <c r="A55"/>
      <c r="B55"/>
      <c r="C55"/>
      <c r="D55" s="16"/>
      <c r="E55"/>
      <c r="F55"/>
    </row>
    <row r="56" spans="1:6">
      <c r="A56" t="s">
        <v>36</v>
      </c>
      <c r="B56" s="12">
        <f>SUM(E27:E32)</f>
        <v>48512.880000000005</v>
      </c>
      <c r="D56"/>
      <c r="E56"/>
      <c r="F56"/>
    </row>
    <row r="57" spans="1:6">
      <c r="A57" t="s">
        <v>37</v>
      </c>
      <c r="B57" s="12">
        <f>SUM(E27:E36)</f>
        <v>79196.24000000002</v>
      </c>
      <c r="D57"/>
      <c r="E57"/>
      <c r="F57"/>
    </row>
    <row r="58" spans="1:6">
      <c r="A58" t="s">
        <v>38</v>
      </c>
      <c r="B58" s="12">
        <f>SUM(E27:E46)</f>
        <v>150099.68000000005</v>
      </c>
      <c r="D58"/>
      <c r="E58"/>
      <c r="F58"/>
    </row>
    <row r="59" spans="1:6">
      <c r="A59" t="s">
        <v>39</v>
      </c>
      <c r="B59" s="12">
        <f>E52</f>
        <v>182441.60000000003</v>
      </c>
      <c r="D59"/>
      <c r="E59"/>
      <c r="F59"/>
    </row>
    <row r="60" spans="1:6">
      <c r="A60"/>
      <c r="B60"/>
      <c r="C60"/>
      <c r="D60"/>
      <c r="E60"/>
      <c r="F60"/>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0"/>
  <sheetViews>
    <sheetView zoomScale="55" zoomScaleNormal="55" workbookViewId="0">
      <selection activeCell="B6" sqref="B6"/>
    </sheetView>
  </sheetViews>
  <sheetFormatPr defaultColWidth="11.42578125" defaultRowHeight="15"/>
  <cols>
    <col min="1" max="1" width="62.5703125" style="18" customWidth="1"/>
    <col min="2" max="2" width="15.42578125" style="18" customWidth="1"/>
    <col min="3" max="3" width="20.85546875" style="18" customWidth="1"/>
    <col min="4" max="22" width="15.7109375" style="18" customWidth="1"/>
    <col min="23" max="23" width="15" style="18" customWidth="1"/>
    <col min="24" max="24" width="17.28515625" style="18" customWidth="1"/>
    <col min="25" max="25" width="17.42578125" style="18" customWidth="1"/>
    <col min="26" max="26" width="16.28515625" style="18" customWidth="1"/>
    <col min="27" max="27" width="14.85546875" style="18" customWidth="1"/>
    <col min="28" max="16384" width="11.42578125" style="18"/>
  </cols>
  <sheetData>
    <row r="1" spans="1:27">
      <c r="A1" s="22"/>
      <c r="B1" s="22"/>
      <c r="C1" s="22"/>
      <c r="D1" s="22"/>
      <c r="E1" s="22"/>
      <c r="F1" s="22"/>
      <c r="G1" s="22"/>
      <c r="H1" s="22"/>
      <c r="I1" s="22"/>
      <c r="J1" s="22"/>
      <c r="K1" s="22"/>
      <c r="L1" s="22"/>
      <c r="M1" s="22"/>
      <c r="N1" s="22"/>
      <c r="O1" s="22"/>
      <c r="P1" s="22"/>
      <c r="Q1" s="22"/>
      <c r="R1" s="22"/>
      <c r="S1" s="22"/>
      <c r="T1" s="22"/>
      <c r="U1" s="22"/>
      <c r="V1" s="22"/>
      <c r="W1" s="22"/>
      <c r="X1" s="22"/>
      <c r="Y1" s="22"/>
      <c r="Z1" s="22"/>
      <c r="AA1" s="22"/>
    </row>
    <row r="2" spans="1:27" ht="15.75" thickBot="1">
      <c r="A2" s="34" t="s">
        <v>60</v>
      </c>
      <c r="B2" s="22"/>
      <c r="C2" s="22"/>
      <c r="D2" s="22"/>
      <c r="E2" s="22"/>
      <c r="F2" s="22"/>
      <c r="G2" s="22"/>
      <c r="H2" s="22"/>
      <c r="I2" s="22"/>
      <c r="J2" s="22"/>
      <c r="K2" s="22"/>
      <c r="L2" s="22"/>
      <c r="M2" s="22"/>
      <c r="N2" s="22"/>
      <c r="O2" s="22"/>
      <c r="P2" s="22"/>
      <c r="Q2" s="22"/>
      <c r="R2" s="22"/>
      <c r="S2" s="22"/>
      <c r="T2" s="22"/>
      <c r="U2" s="22"/>
      <c r="V2" s="22"/>
      <c r="W2" s="22"/>
      <c r="X2" s="22"/>
      <c r="Y2" s="22"/>
      <c r="Z2" s="22"/>
      <c r="AA2" s="22"/>
    </row>
    <row r="3" spans="1:27">
      <c r="A3" s="54" t="s">
        <v>61</v>
      </c>
      <c r="B3" s="23">
        <v>5</v>
      </c>
      <c r="C3" s="24" t="s">
        <v>48</v>
      </c>
      <c r="D3" s="22"/>
      <c r="E3" s="22"/>
      <c r="F3" s="22"/>
      <c r="G3" s="22"/>
      <c r="H3" s="22"/>
      <c r="I3" s="22"/>
      <c r="J3" s="22"/>
      <c r="K3" s="22"/>
      <c r="L3" s="22"/>
      <c r="M3" s="22"/>
      <c r="N3" s="22"/>
      <c r="O3" s="22"/>
      <c r="P3" s="22"/>
      <c r="Q3" s="22"/>
      <c r="R3" s="22"/>
      <c r="S3" s="22"/>
      <c r="T3" s="22"/>
      <c r="U3" s="22"/>
      <c r="V3" s="22"/>
      <c r="W3" s="22"/>
      <c r="X3" s="22"/>
      <c r="Y3" s="22"/>
      <c r="Z3" s="22"/>
      <c r="AA3" s="22"/>
    </row>
    <row r="4" spans="1:27">
      <c r="A4" s="25" t="s">
        <v>49</v>
      </c>
      <c r="B4" s="26">
        <f>B3*365</f>
        <v>1825</v>
      </c>
      <c r="C4" s="27" t="s">
        <v>50</v>
      </c>
      <c r="D4" s="22"/>
      <c r="E4" s="22"/>
      <c r="F4" s="22"/>
      <c r="G4" s="22"/>
      <c r="H4" s="22"/>
      <c r="I4" s="22"/>
      <c r="J4" s="22"/>
      <c r="K4" s="22"/>
      <c r="L4" s="22"/>
      <c r="M4" s="22"/>
      <c r="N4" s="22"/>
      <c r="O4" s="22"/>
      <c r="P4" s="22"/>
      <c r="Q4" s="22"/>
      <c r="R4" s="22"/>
      <c r="S4" s="22"/>
      <c r="T4" s="22"/>
      <c r="U4" s="22"/>
      <c r="V4" s="22"/>
      <c r="W4" s="22"/>
      <c r="X4" s="22"/>
      <c r="Y4" s="22"/>
      <c r="Z4" s="22"/>
      <c r="AA4" s="22"/>
    </row>
    <row r="5" spans="1:27">
      <c r="A5" s="55" t="s">
        <v>59</v>
      </c>
      <c r="B5" s="28">
        <v>0.2</v>
      </c>
      <c r="C5" s="27"/>
      <c r="D5" s="22"/>
      <c r="E5" s="22"/>
      <c r="F5" s="22"/>
      <c r="G5" s="22"/>
      <c r="H5" s="22"/>
      <c r="I5" s="22"/>
      <c r="J5" s="22"/>
      <c r="K5" s="22"/>
      <c r="L5" s="22"/>
      <c r="M5" s="22"/>
      <c r="N5" s="22"/>
      <c r="O5" s="22"/>
      <c r="P5" s="22"/>
      <c r="Q5" s="22"/>
      <c r="R5" s="22"/>
      <c r="S5" s="22"/>
      <c r="T5" s="22"/>
      <c r="U5" s="22"/>
      <c r="V5" s="22"/>
      <c r="W5" s="22"/>
      <c r="X5" s="22"/>
      <c r="Y5" s="22"/>
      <c r="Z5" s="22"/>
      <c r="AA5" s="22"/>
    </row>
    <row r="6" spans="1:27">
      <c r="A6" s="25" t="s">
        <v>47</v>
      </c>
      <c r="B6" s="28">
        <v>0.01</v>
      </c>
      <c r="C6" s="27"/>
      <c r="D6" s="22"/>
      <c r="E6" s="22"/>
      <c r="F6" s="22"/>
      <c r="G6" s="22"/>
      <c r="H6" s="22"/>
      <c r="I6" s="22"/>
      <c r="J6" s="22"/>
      <c r="K6" s="22"/>
      <c r="L6" s="22"/>
      <c r="M6" s="22"/>
      <c r="N6" s="22"/>
      <c r="O6" s="22"/>
      <c r="P6" s="22"/>
      <c r="Q6" s="22"/>
      <c r="R6" s="22"/>
      <c r="S6" s="22"/>
      <c r="T6" s="22"/>
      <c r="U6" s="22"/>
      <c r="V6" s="22"/>
      <c r="W6" s="22"/>
      <c r="X6" s="22"/>
      <c r="Y6" s="22"/>
      <c r="Z6" s="22"/>
      <c r="AA6" s="22"/>
    </row>
    <row r="7" spans="1:27" ht="15.75" thickBot="1">
      <c r="A7" s="32" t="s">
        <v>65</v>
      </c>
      <c r="B7" s="33">
        <v>0.8</v>
      </c>
      <c r="C7" s="67" t="s">
        <v>64</v>
      </c>
      <c r="D7" s="29"/>
      <c r="E7" s="30"/>
      <c r="F7" s="30"/>
      <c r="G7" s="31"/>
      <c r="H7" s="31"/>
      <c r="I7" s="31"/>
      <c r="J7" s="31"/>
      <c r="K7" s="31"/>
      <c r="L7" s="31"/>
      <c r="M7" s="31"/>
      <c r="N7" s="31"/>
      <c r="O7" s="31"/>
      <c r="P7" s="31"/>
      <c r="Q7" s="31"/>
      <c r="R7" s="31"/>
      <c r="S7" s="31"/>
      <c r="T7" s="31"/>
      <c r="U7" s="31"/>
      <c r="V7" s="31"/>
      <c r="W7" s="31"/>
      <c r="X7" s="31"/>
      <c r="Y7" s="31"/>
      <c r="Z7" s="31"/>
      <c r="AA7" s="31"/>
    </row>
    <row r="8" spans="1:27">
      <c r="A8" s="34"/>
      <c r="B8" s="22"/>
      <c r="C8" s="31"/>
      <c r="D8" s="31"/>
      <c r="E8" s="31"/>
      <c r="F8" s="31"/>
      <c r="G8" s="31"/>
      <c r="H8" s="31"/>
      <c r="I8" s="31"/>
      <c r="J8" s="31"/>
      <c r="K8" s="31"/>
      <c r="L8" s="31"/>
      <c r="M8" s="31"/>
      <c r="N8" s="31"/>
      <c r="O8" s="31"/>
      <c r="P8" s="31"/>
      <c r="Q8" s="31"/>
      <c r="R8" s="31"/>
      <c r="S8" s="31"/>
      <c r="T8" s="31"/>
      <c r="U8" s="31"/>
      <c r="V8" s="31"/>
      <c r="W8" s="31"/>
      <c r="X8" s="31"/>
      <c r="Y8" s="31"/>
      <c r="Z8" s="31"/>
      <c r="AA8" s="31"/>
    </row>
    <row r="9" spans="1:27" ht="15.75" thickBot="1">
      <c r="A9" s="34" t="s">
        <v>51</v>
      </c>
      <c r="B9" s="22"/>
      <c r="C9" s="31"/>
      <c r="D9" s="31"/>
      <c r="E9" s="31"/>
      <c r="F9" s="31"/>
      <c r="G9" s="31"/>
      <c r="H9" s="31"/>
      <c r="I9" s="31"/>
      <c r="J9" s="31"/>
      <c r="K9" s="31"/>
      <c r="L9" s="31"/>
      <c r="M9" s="31"/>
      <c r="N9" s="31"/>
      <c r="O9" s="31"/>
      <c r="P9" s="31"/>
      <c r="Q9" s="31"/>
      <c r="R9" s="31"/>
      <c r="S9" s="31"/>
      <c r="T9" s="31"/>
      <c r="U9" s="31"/>
      <c r="V9" s="31"/>
      <c r="W9" s="31"/>
      <c r="X9" s="31"/>
      <c r="Y9" s="31"/>
      <c r="Z9" s="31"/>
      <c r="AA9" s="31"/>
    </row>
    <row r="10" spans="1:27">
      <c r="A10" s="56" t="s">
        <v>56</v>
      </c>
      <c r="B10" s="57">
        <v>100</v>
      </c>
      <c r="C10" s="58" t="s">
        <v>53</v>
      </c>
      <c r="D10" s="31"/>
      <c r="E10" s="31"/>
      <c r="F10" s="31"/>
      <c r="G10" s="31"/>
      <c r="H10" s="31"/>
      <c r="I10" s="31"/>
      <c r="J10" s="31"/>
      <c r="K10" s="31"/>
      <c r="L10" s="31"/>
      <c r="M10" s="31"/>
      <c r="N10" s="31"/>
      <c r="O10" s="31"/>
      <c r="P10" s="31"/>
      <c r="Q10" s="31"/>
      <c r="R10" s="31"/>
      <c r="S10" s="31"/>
      <c r="T10" s="31"/>
      <c r="U10" s="31"/>
      <c r="V10" s="31"/>
      <c r="W10" s="31"/>
      <c r="X10" s="31"/>
      <c r="Y10" s="31"/>
      <c r="Z10" s="31"/>
      <c r="AA10" s="31"/>
    </row>
    <row r="11" spans="1:27">
      <c r="A11" s="59" t="s">
        <v>52</v>
      </c>
      <c r="B11" s="35">
        <v>70</v>
      </c>
      <c r="C11" s="60"/>
      <c r="D11" s="31"/>
      <c r="E11" s="31"/>
      <c r="F11" s="31"/>
      <c r="G11" s="31"/>
      <c r="H11" s="31"/>
      <c r="I11" s="31"/>
      <c r="J11" s="31"/>
      <c r="K11" s="31"/>
      <c r="L11" s="31"/>
      <c r="M11" s="31"/>
      <c r="N11" s="31"/>
      <c r="O11" s="31"/>
      <c r="P11" s="31"/>
      <c r="Q11" s="31"/>
      <c r="R11" s="31"/>
      <c r="S11" s="31"/>
      <c r="T11" s="31"/>
      <c r="U11" s="31"/>
      <c r="V11" s="31"/>
      <c r="W11" s="31"/>
      <c r="X11" s="31"/>
      <c r="Y11" s="31"/>
      <c r="Z11" s="31"/>
      <c r="AA11" s="31"/>
    </row>
    <row r="12" spans="1:27">
      <c r="A12" s="59" t="s">
        <v>55</v>
      </c>
      <c r="B12" s="35">
        <f>B10*B11</f>
        <v>7000</v>
      </c>
      <c r="C12" s="61" t="s">
        <v>53</v>
      </c>
      <c r="D12" s="31"/>
      <c r="E12" s="31"/>
      <c r="F12" s="31"/>
      <c r="G12" s="31"/>
      <c r="H12" s="31"/>
      <c r="I12" s="31"/>
      <c r="J12" s="31"/>
      <c r="K12" s="31"/>
      <c r="L12" s="31"/>
      <c r="M12" s="31"/>
      <c r="N12" s="31"/>
      <c r="O12" s="31"/>
      <c r="P12" s="31"/>
      <c r="Q12" s="31"/>
      <c r="R12" s="31"/>
      <c r="S12" s="31"/>
      <c r="T12" s="31"/>
      <c r="U12" s="31"/>
      <c r="V12" s="31"/>
      <c r="W12" s="31"/>
      <c r="X12" s="31"/>
      <c r="Y12" s="31"/>
      <c r="Z12" s="31"/>
      <c r="AA12" s="31"/>
    </row>
    <row r="13" spans="1:27" ht="15.75" thickBot="1">
      <c r="A13" s="62"/>
      <c r="B13" s="63">
        <f>B12/1000</f>
        <v>7</v>
      </c>
      <c r="C13" s="64" t="s">
        <v>57</v>
      </c>
      <c r="D13" s="31"/>
      <c r="E13" s="31"/>
      <c r="F13" s="31"/>
      <c r="G13" s="31"/>
      <c r="H13" s="31"/>
      <c r="I13" s="31"/>
      <c r="J13" s="31"/>
      <c r="K13" s="31"/>
      <c r="L13" s="31"/>
      <c r="M13" s="31"/>
      <c r="N13" s="31"/>
      <c r="O13" s="31"/>
      <c r="P13" s="31"/>
      <c r="Q13" s="31"/>
      <c r="R13" s="31"/>
      <c r="S13" s="31"/>
      <c r="T13" s="31"/>
      <c r="U13" s="31"/>
      <c r="V13" s="31"/>
      <c r="W13" s="31"/>
      <c r="X13" s="31"/>
      <c r="Y13" s="31"/>
      <c r="Z13" s="31"/>
      <c r="AA13" s="31"/>
    </row>
    <row r="14" spans="1:27">
      <c r="A14" s="34"/>
      <c r="B14" s="35"/>
      <c r="C14" s="36"/>
      <c r="D14" s="31"/>
      <c r="E14" s="31"/>
      <c r="F14" s="31"/>
      <c r="G14" s="31"/>
      <c r="H14" s="31"/>
      <c r="I14" s="31"/>
      <c r="J14" s="31"/>
      <c r="K14" s="31"/>
      <c r="L14" s="31"/>
      <c r="M14" s="31"/>
      <c r="N14" s="31"/>
      <c r="O14" s="31"/>
      <c r="P14" s="31"/>
      <c r="Q14" s="31"/>
      <c r="R14" s="31"/>
      <c r="S14" s="31"/>
      <c r="T14" s="31"/>
      <c r="U14" s="31"/>
      <c r="V14" s="31"/>
      <c r="W14" s="31"/>
      <c r="X14" s="31"/>
      <c r="Y14" s="31"/>
      <c r="Z14" s="31"/>
      <c r="AA14" s="31"/>
    </row>
    <row r="15" spans="1:27">
      <c r="A15" s="37" t="s">
        <v>45</v>
      </c>
      <c r="B15" s="38"/>
      <c r="C15" s="39">
        <v>1</v>
      </c>
      <c r="D15" s="39">
        <v>2</v>
      </c>
      <c r="E15" s="39">
        <v>3</v>
      </c>
      <c r="F15" s="39">
        <v>4</v>
      </c>
      <c r="G15" s="39">
        <v>5</v>
      </c>
      <c r="H15" s="39">
        <v>6</v>
      </c>
      <c r="I15" s="39">
        <v>7</v>
      </c>
      <c r="J15" s="39">
        <v>8</v>
      </c>
      <c r="K15" s="39">
        <v>9</v>
      </c>
      <c r="L15" s="39">
        <v>10</v>
      </c>
      <c r="M15" s="39">
        <v>11</v>
      </c>
      <c r="N15" s="39">
        <v>12</v>
      </c>
      <c r="O15" s="39">
        <v>13</v>
      </c>
      <c r="P15" s="39">
        <v>14</v>
      </c>
      <c r="Q15" s="39">
        <v>15</v>
      </c>
      <c r="R15" s="39">
        <v>16</v>
      </c>
      <c r="S15" s="39">
        <v>17</v>
      </c>
      <c r="T15" s="39">
        <v>18</v>
      </c>
      <c r="U15" s="39">
        <v>19</v>
      </c>
      <c r="V15" s="39">
        <v>20</v>
      </c>
      <c r="W15" s="39">
        <v>21</v>
      </c>
      <c r="X15" s="39">
        <v>22</v>
      </c>
      <c r="Y15" s="39">
        <v>23</v>
      </c>
      <c r="Z15" s="39">
        <v>24</v>
      </c>
      <c r="AA15" s="40">
        <v>25</v>
      </c>
    </row>
    <row r="16" spans="1:27">
      <c r="A16" s="41" t="s">
        <v>46</v>
      </c>
      <c r="B16" s="42"/>
      <c r="C16" s="43"/>
      <c r="D16" s="43"/>
      <c r="E16" s="43"/>
      <c r="F16" s="43"/>
      <c r="G16" s="43"/>
      <c r="H16" s="43"/>
      <c r="I16" s="43"/>
      <c r="J16" s="43"/>
      <c r="K16" s="43"/>
      <c r="L16" s="43"/>
      <c r="M16" s="43"/>
      <c r="N16" s="43"/>
      <c r="O16" s="43"/>
      <c r="P16" s="43"/>
      <c r="Q16" s="43"/>
      <c r="R16" s="43"/>
      <c r="S16" s="43"/>
      <c r="T16" s="43"/>
      <c r="U16" s="43"/>
      <c r="V16" s="43"/>
      <c r="W16" s="43"/>
      <c r="X16" s="43"/>
      <c r="Y16" s="43"/>
      <c r="Z16" s="43"/>
      <c r="AA16" s="44"/>
    </row>
    <row r="17" spans="1:27">
      <c r="A17" s="45" t="s">
        <v>62</v>
      </c>
      <c r="B17" s="46">
        <f>+B12*B4*(1-B5)</f>
        <v>10220000</v>
      </c>
      <c r="C17" s="46"/>
      <c r="D17" s="46"/>
      <c r="E17" s="46"/>
      <c r="F17" s="46"/>
      <c r="G17" s="46"/>
      <c r="H17" s="46"/>
      <c r="I17" s="46"/>
      <c r="J17" s="46"/>
      <c r="K17" s="46"/>
      <c r="L17" s="46"/>
      <c r="M17" s="46"/>
      <c r="N17" s="46"/>
      <c r="O17" s="46"/>
      <c r="P17" s="46"/>
      <c r="Q17" s="46"/>
      <c r="R17" s="46"/>
      <c r="S17" s="46"/>
      <c r="T17" s="46"/>
      <c r="U17" s="46"/>
      <c r="V17" s="46"/>
      <c r="W17" s="46"/>
      <c r="X17" s="46"/>
      <c r="Y17" s="46"/>
      <c r="Z17" s="46"/>
      <c r="AA17" s="47"/>
    </row>
    <row r="18" spans="1:27">
      <c r="A18" s="45" t="s">
        <v>63</v>
      </c>
      <c r="B18" s="22"/>
      <c r="C18" s="48">
        <f>+B17</f>
        <v>10220000</v>
      </c>
      <c r="D18" s="48">
        <f>+B17*(1-C15*$B$6)</f>
        <v>10117800</v>
      </c>
      <c r="E18" s="48">
        <f>$C$18*(1-D15*$B$6)</f>
        <v>10015600</v>
      </c>
      <c r="F18" s="48">
        <f t="shared" ref="F18:AA18" si="0">$C$18*(1-E15*$B$6)</f>
        <v>9913400</v>
      </c>
      <c r="G18" s="48">
        <f t="shared" si="0"/>
        <v>9811200</v>
      </c>
      <c r="H18" s="48">
        <f t="shared" si="0"/>
        <v>9709000</v>
      </c>
      <c r="I18" s="48">
        <f t="shared" si="0"/>
        <v>9606800</v>
      </c>
      <c r="J18" s="48">
        <f t="shared" si="0"/>
        <v>9504600</v>
      </c>
      <c r="K18" s="48">
        <f t="shared" si="0"/>
        <v>9402400</v>
      </c>
      <c r="L18" s="48">
        <f t="shared" si="0"/>
        <v>9300200</v>
      </c>
      <c r="M18" s="48">
        <f t="shared" si="0"/>
        <v>9198000</v>
      </c>
      <c r="N18" s="48">
        <f t="shared" si="0"/>
        <v>9095800</v>
      </c>
      <c r="O18" s="48">
        <f t="shared" si="0"/>
        <v>8993600</v>
      </c>
      <c r="P18" s="48">
        <f t="shared" si="0"/>
        <v>8891400</v>
      </c>
      <c r="Q18" s="48">
        <f t="shared" si="0"/>
        <v>8789200</v>
      </c>
      <c r="R18" s="48">
        <f t="shared" si="0"/>
        <v>8687000</v>
      </c>
      <c r="S18" s="48">
        <f t="shared" si="0"/>
        <v>8584800</v>
      </c>
      <c r="T18" s="48">
        <f t="shared" si="0"/>
        <v>8482600</v>
      </c>
      <c r="U18" s="48">
        <f t="shared" si="0"/>
        <v>8380400.0000000009</v>
      </c>
      <c r="V18" s="48">
        <f t="shared" si="0"/>
        <v>8278200.0000000009</v>
      </c>
      <c r="W18" s="48">
        <f t="shared" si="0"/>
        <v>8176000</v>
      </c>
      <c r="X18" s="48">
        <f t="shared" si="0"/>
        <v>8073800</v>
      </c>
      <c r="Y18" s="48">
        <f t="shared" si="0"/>
        <v>7971600</v>
      </c>
      <c r="Z18" s="48">
        <f t="shared" si="0"/>
        <v>7869400</v>
      </c>
      <c r="AA18" s="68">
        <f t="shared" si="0"/>
        <v>7767200</v>
      </c>
    </row>
    <row r="19" spans="1:27">
      <c r="A19" s="45" t="s">
        <v>66</v>
      </c>
      <c r="B19" s="22"/>
      <c r="C19" s="48">
        <f>+C18/1000</f>
        <v>10220</v>
      </c>
      <c r="D19" s="48">
        <f t="shared" ref="D19:AA19" si="1">+D18/1000</f>
        <v>10117.799999999999</v>
      </c>
      <c r="E19" s="48">
        <f t="shared" si="1"/>
        <v>10015.6</v>
      </c>
      <c r="F19" s="48">
        <f t="shared" si="1"/>
        <v>9913.4</v>
      </c>
      <c r="G19" s="48">
        <f t="shared" si="1"/>
        <v>9811.2000000000007</v>
      </c>
      <c r="H19" s="48">
        <f t="shared" si="1"/>
        <v>9709</v>
      </c>
      <c r="I19" s="48">
        <f t="shared" si="1"/>
        <v>9606.7999999999993</v>
      </c>
      <c r="J19" s="48">
        <f t="shared" si="1"/>
        <v>9504.6</v>
      </c>
      <c r="K19" s="48">
        <f t="shared" si="1"/>
        <v>9402.4</v>
      </c>
      <c r="L19" s="48">
        <f t="shared" si="1"/>
        <v>9300.2000000000007</v>
      </c>
      <c r="M19" s="48">
        <f t="shared" si="1"/>
        <v>9198</v>
      </c>
      <c r="N19" s="48">
        <f t="shared" si="1"/>
        <v>9095.7999999999993</v>
      </c>
      <c r="O19" s="48">
        <f t="shared" si="1"/>
        <v>8993.6</v>
      </c>
      <c r="P19" s="48">
        <f t="shared" si="1"/>
        <v>8891.4</v>
      </c>
      <c r="Q19" s="48">
        <f t="shared" si="1"/>
        <v>8789.2000000000007</v>
      </c>
      <c r="R19" s="48">
        <f t="shared" si="1"/>
        <v>8687</v>
      </c>
      <c r="S19" s="48">
        <f t="shared" si="1"/>
        <v>8584.7999999999993</v>
      </c>
      <c r="T19" s="48">
        <f t="shared" si="1"/>
        <v>8482.6</v>
      </c>
      <c r="U19" s="48">
        <f t="shared" si="1"/>
        <v>8380.4000000000015</v>
      </c>
      <c r="V19" s="48">
        <f t="shared" si="1"/>
        <v>8278.2000000000007</v>
      </c>
      <c r="W19" s="48">
        <f t="shared" si="1"/>
        <v>8176</v>
      </c>
      <c r="X19" s="48">
        <f t="shared" si="1"/>
        <v>8073.8</v>
      </c>
      <c r="Y19" s="48">
        <f t="shared" si="1"/>
        <v>7971.6</v>
      </c>
      <c r="Z19" s="48">
        <f t="shared" si="1"/>
        <v>7869.4</v>
      </c>
      <c r="AA19" s="68">
        <f t="shared" si="1"/>
        <v>7767.2</v>
      </c>
    </row>
    <row r="20" spans="1:27" s="17" customFormat="1">
      <c r="A20" s="50" t="s">
        <v>54</v>
      </c>
      <c r="B20" s="51"/>
      <c r="C20" s="52">
        <f>+C19*$B$7</f>
        <v>8176</v>
      </c>
      <c r="D20" s="52">
        <f t="shared" ref="D20:AA20" si="2">+D19*$B$7</f>
        <v>8094.24</v>
      </c>
      <c r="E20" s="52">
        <f t="shared" si="2"/>
        <v>8012.4800000000005</v>
      </c>
      <c r="F20" s="52">
        <f t="shared" si="2"/>
        <v>7930.72</v>
      </c>
      <c r="G20" s="52">
        <f t="shared" si="2"/>
        <v>7848.9600000000009</v>
      </c>
      <c r="H20" s="52">
        <f t="shared" si="2"/>
        <v>7767.2000000000007</v>
      </c>
      <c r="I20" s="52">
        <f t="shared" si="2"/>
        <v>7685.44</v>
      </c>
      <c r="J20" s="52">
        <f t="shared" si="2"/>
        <v>7603.68</v>
      </c>
      <c r="K20" s="52">
        <f t="shared" si="2"/>
        <v>7521.92</v>
      </c>
      <c r="L20" s="52">
        <f t="shared" si="2"/>
        <v>7440.1600000000008</v>
      </c>
      <c r="M20" s="52">
        <f t="shared" si="2"/>
        <v>7358.4000000000005</v>
      </c>
      <c r="N20" s="52">
        <f t="shared" si="2"/>
        <v>7276.6399999999994</v>
      </c>
      <c r="O20" s="52">
        <f t="shared" si="2"/>
        <v>7194.880000000001</v>
      </c>
      <c r="P20" s="52">
        <f t="shared" si="2"/>
        <v>7113.12</v>
      </c>
      <c r="Q20" s="52">
        <f t="shared" si="2"/>
        <v>7031.3600000000006</v>
      </c>
      <c r="R20" s="52">
        <f t="shared" si="2"/>
        <v>6949.6</v>
      </c>
      <c r="S20" s="52">
        <f t="shared" si="2"/>
        <v>6867.84</v>
      </c>
      <c r="T20" s="52">
        <f t="shared" si="2"/>
        <v>6786.0800000000008</v>
      </c>
      <c r="U20" s="52">
        <f t="shared" si="2"/>
        <v>6704.3200000000015</v>
      </c>
      <c r="V20" s="52">
        <f t="shared" si="2"/>
        <v>6622.5600000000013</v>
      </c>
      <c r="W20" s="52">
        <f t="shared" si="2"/>
        <v>6540.8</v>
      </c>
      <c r="X20" s="52">
        <f t="shared" si="2"/>
        <v>6459.0400000000009</v>
      </c>
      <c r="Y20" s="52">
        <f t="shared" si="2"/>
        <v>6377.2800000000007</v>
      </c>
      <c r="Z20" s="52">
        <f t="shared" si="2"/>
        <v>6295.52</v>
      </c>
      <c r="AA20" s="69">
        <f t="shared" si="2"/>
        <v>6213.76</v>
      </c>
    </row>
    <row r="21" spans="1:27">
      <c r="A21" s="22"/>
      <c r="B21" s="49"/>
      <c r="C21" s="49"/>
      <c r="D21" s="53"/>
      <c r="E21" s="53"/>
      <c r="F21" s="53"/>
      <c r="G21" s="53"/>
      <c r="H21" s="53"/>
      <c r="I21" s="53"/>
      <c r="J21" s="53"/>
      <c r="K21" s="53"/>
      <c r="L21" s="53"/>
      <c r="M21" s="53"/>
      <c r="N21" s="53"/>
      <c r="O21" s="53"/>
      <c r="P21" s="53"/>
      <c r="Q21" s="53"/>
      <c r="R21" s="53"/>
      <c r="S21" s="53"/>
      <c r="T21" s="53"/>
      <c r="U21" s="53"/>
      <c r="V21" s="53"/>
      <c r="W21" s="53"/>
      <c r="X21" s="53"/>
      <c r="Y21" s="53"/>
      <c r="Z21" s="53"/>
      <c r="AA21" s="53"/>
    </row>
    <row r="22" spans="1:27">
      <c r="A22" s="22"/>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row>
    <row r="24" spans="1:27" ht="20.25">
      <c r="A24" s="3" t="s">
        <v>3</v>
      </c>
      <c r="B24" s="6"/>
      <c r="C24" s="6"/>
      <c r="D24" s="6"/>
      <c r="E24" s="6"/>
      <c r="F24" s="4"/>
    </row>
    <row r="25" spans="1:27" ht="60">
      <c r="A25" s="21" t="s">
        <v>4</v>
      </c>
      <c r="B25" s="21" t="s">
        <v>5</v>
      </c>
      <c r="C25" s="21" t="s">
        <v>6</v>
      </c>
      <c r="D25" s="21" t="s">
        <v>7</v>
      </c>
      <c r="E25" s="21" t="s">
        <v>8</v>
      </c>
      <c r="F25" s="4"/>
    </row>
    <row r="26" spans="1:27" ht="16.5">
      <c r="A26" s="21"/>
      <c r="B26" s="8" t="s">
        <v>9</v>
      </c>
      <c r="C26" s="8" t="s">
        <v>9</v>
      </c>
      <c r="D26" s="8" t="s">
        <v>9</v>
      </c>
      <c r="E26" s="8" t="s">
        <v>9</v>
      </c>
      <c r="F26" s="4"/>
    </row>
    <row r="27" spans="1:27">
      <c r="A27" s="9" t="s">
        <v>10</v>
      </c>
      <c r="B27" s="10">
        <f>C20</f>
        <v>8176</v>
      </c>
      <c r="C27" s="10">
        <v>0</v>
      </c>
      <c r="D27" s="11">
        <v>0</v>
      </c>
      <c r="E27" s="10">
        <f>B27-C27</f>
        <v>8176</v>
      </c>
      <c r="F27" s="4"/>
    </row>
    <row r="28" spans="1:27">
      <c r="A28" s="9" t="s">
        <v>11</v>
      </c>
      <c r="B28" s="10">
        <f>D20</f>
        <v>8094.24</v>
      </c>
      <c r="C28" s="10">
        <v>0</v>
      </c>
      <c r="D28" s="11">
        <v>0</v>
      </c>
      <c r="E28" s="10">
        <f t="shared" ref="E28:E51" si="3">B28-C28</f>
        <v>8094.24</v>
      </c>
      <c r="F28" s="4"/>
    </row>
    <row r="29" spans="1:27">
      <c r="A29" s="9" t="s">
        <v>12</v>
      </c>
      <c r="B29" s="10">
        <f>E20</f>
        <v>8012.4800000000005</v>
      </c>
      <c r="C29" s="10">
        <v>0</v>
      </c>
      <c r="D29" s="11">
        <v>0</v>
      </c>
      <c r="E29" s="10">
        <f t="shared" si="3"/>
        <v>8012.4800000000005</v>
      </c>
      <c r="F29" s="70"/>
      <c r="G29" s="75"/>
    </row>
    <row r="30" spans="1:27">
      <c r="A30" s="9" t="s">
        <v>13</v>
      </c>
      <c r="B30" s="10">
        <f>F20</f>
        <v>7930.72</v>
      </c>
      <c r="C30" s="10">
        <v>0</v>
      </c>
      <c r="D30" s="11">
        <v>0</v>
      </c>
      <c r="E30" s="10">
        <f t="shared" si="3"/>
        <v>7930.72</v>
      </c>
      <c r="F30" s="70"/>
      <c r="G30" s="75"/>
    </row>
    <row r="31" spans="1:27">
      <c r="A31" s="9" t="s">
        <v>14</v>
      </c>
      <c r="B31" s="10">
        <f>G20</f>
        <v>7848.9600000000009</v>
      </c>
      <c r="C31" s="10">
        <v>0</v>
      </c>
      <c r="D31" s="11">
        <v>0</v>
      </c>
      <c r="E31" s="10">
        <f t="shared" si="3"/>
        <v>7848.9600000000009</v>
      </c>
      <c r="F31" s="70"/>
      <c r="G31" s="75"/>
    </row>
    <row r="32" spans="1:27">
      <c r="A32" s="9" t="s">
        <v>15</v>
      </c>
      <c r="B32" s="10">
        <f>H20</f>
        <v>7767.2000000000007</v>
      </c>
      <c r="C32" s="10">
        <v>0</v>
      </c>
      <c r="D32" s="11">
        <v>0</v>
      </c>
      <c r="E32" s="10">
        <f t="shared" si="3"/>
        <v>7767.2000000000007</v>
      </c>
      <c r="F32" s="72">
        <f>SUM(E27:E32)</f>
        <v>47829.600000000006</v>
      </c>
      <c r="G32" s="75"/>
    </row>
    <row r="33" spans="1:7">
      <c r="A33" s="9" t="s">
        <v>16</v>
      </c>
      <c r="B33" s="10">
        <f>I20</f>
        <v>7685.44</v>
      </c>
      <c r="C33" s="10">
        <v>0</v>
      </c>
      <c r="D33" s="11">
        <v>0</v>
      </c>
      <c r="E33" s="10">
        <f t="shared" si="3"/>
        <v>7685.44</v>
      </c>
      <c r="F33" s="70"/>
      <c r="G33" s="75"/>
    </row>
    <row r="34" spans="1:7">
      <c r="A34" s="9" t="s">
        <v>17</v>
      </c>
      <c r="B34" s="10">
        <f>J20</f>
        <v>7603.68</v>
      </c>
      <c r="C34" s="10">
        <v>0</v>
      </c>
      <c r="D34" s="11">
        <v>0</v>
      </c>
      <c r="E34" s="10">
        <f t="shared" si="3"/>
        <v>7603.68</v>
      </c>
      <c r="F34" s="71"/>
      <c r="G34" s="75"/>
    </row>
    <row r="35" spans="1:7">
      <c r="A35" s="9" t="s">
        <v>18</v>
      </c>
      <c r="B35" s="10">
        <f>K20</f>
        <v>7521.92</v>
      </c>
      <c r="C35" s="10">
        <v>0</v>
      </c>
      <c r="D35" s="11">
        <v>0</v>
      </c>
      <c r="E35" s="10">
        <f t="shared" si="3"/>
        <v>7521.92</v>
      </c>
      <c r="F35" s="70"/>
      <c r="G35" s="75"/>
    </row>
    <row r="36" spans="1:7">
      <c r="A36" s="9" t="s">
        <v>19</v>
      </c>
      <c r="B36" s="10">
        <f>L20</f>
        <v>7440.1600000000008</v>
      </c>
      <c r="C36" s="10">
        <v>0</v>
      </c>
      <c r="D36" s="11">
        <v>0</v>
      </c>
      <c r="E36" s="10">
        <f t="shared" si="3"/>
        <v>7440.1600000000008</v>
      </c>
      <c r="F36" s="72">
        <f>SUM(E27:E36)</f>
        <v>78080.800000000017</v>
      </c>
      <c r="G36" s="75"/>
    </row>
    <row r="37" spans="1:7">
      <c r="A37" s="9" t="s">
        <v>20</v>
      </c>
      <c r="B37" s="10">
        <f>M20</f>
        <v>7358.4000000000005</v>
      </c>
      <c r="C37" s="10">
        <v>0</v>
      </c>
      <c r="D37" s="11">
        <v>0</v>
      </c>
      <c r="E37" s="10">
        <f t="shared" si="3"/>
        <v>7358.4000000000005</v>
      </c>
      <c r="F37" s="71"/>
      <c r="G37" s="75"/>
    </row>
    <row r="38" spans="1:7">
      <c r="A38" s="9" t="s">
        <v>21</v>
      </c>
      <c r="B38" s="10">
        <f>N20</f>
        <v>7276.6399999999994</v>
      </c>
      <c r="C38" s="10">
        <v>0</v>
      </c>
      <c r="D38" s="11">
        <v>0</v>
      </c>
      <c r="E38" s="10">
        <f t="shared" si="3"/>
        <v>7276.6399999999994</v>
      </c>
      <c r="F38" s="71"/>
      <c r="G38" s="75"/>
    </row>
    <row r="39" spans="1:7">
      <c r="A39" s="9" t="s">
        <v>22</v>
      </c>
      <c r="B39" s="10">
        <f>O20</f>
        <v>7194.880000000001</v>
      </c>
      <c r="C39" s="10">
        <v>0</v>
      </c>
      <c r="D39" s="11">
        <v>0</v>
      </c>
      <c r="E39" s="10">
        <f t="shared" si="3"/>
        <v>7194.880000000001</v>
      </c>
      <c r="F39" s="71"/>
      <c r="G39" s="75"/>
    </row>
    <row r="40" spans="1:7">
      <c r="A40" s="9" t="s">
        <v>23</v>
      </c>
      <c r="B40" s="10">
        <f>P20</f>
        <v>7113.12</v>
      </c>
      <c r="C40" s="10">
        <v>0</v>
      </c>
      <c r="D40" s="11">
        <v>0</v>
      </c>
      <c r="E40" s="10">
        <f t="shared" si="3"/>
        <v>7113.12</v>
      </c>
      <c r="F40" s="71"/>
      <c r="G40" s="75"/>
    </row>
    <row r="41" spans="1:7">
      <c r="A41" s="9" t="s">
        <v>24</v>
      </c>
      <c r="B41" s="10">
        <f>Q20</f>
        <v>7031.3600000000006</v>
      </c>
      <c r="C41" s="10">
        <v>0</v>
      </c>
      <c r="D41" s="11">
        <v>0</v>
      </c>
      <c r="E41" s="10">
        <f t="shared" si="3"/>
        <v>7031.3600000000006</v>
      </c>
      <c r="F41" s="71"/>
      <c r="G41" s="75"/>
    </row>
    <row r="42" spans="1:7">
      <c r="A42" s="9" t="s">
        <v>25</v>
      </c>
      <c r="B42" s="10">
        <f>R20</f>
        <v>6949.6</v>
      </c>
      <c r="C42" s="10">
        <v>0</v>
      </c>
      <c r="D42" s="11">
        <v>0</v>
      </c>
      <c r="E42" s="10">
        <f t="shared" si="3"/>
        <v>6949.6</v>
      </c>
      <c r="F42" s="71"/>
      <c r="G42" s="75"/>
    </row>
    <row r="43" spans="1:7">
      <c r="A43" s="9" t="s">
        <v>26</v>
      </c>
      <c r="B43" s="10">
        <f>S20</f>
        <v>6867.84</v>
      </c>
      <c r="C43" s="10">
        <v>0</v>
      </c>
      <c r="D43" s="11">
        <v>0</v>
      </c>
      <c r="E43" s="10">
        <f t="shared" si="3"/>
        <v>6867.84</v>
      </c>
      <c r="F43" s="71"/>
      <c r="G43" s="75"/>
    </row>
    <row r="44" spans="1:7">
      <c r="A44" s="9" t="s">
        <v>27</v>
      </c>
      <c r="B44" s="10">
        <f>T20</f>
        <v>6786.0800000000008</v>
      </c>
      <c r="C44" s="10">
        <v>0</v>
      </c>
      <c r="D44" s="11">
        <v>0</v>
      </c>
      <c r="E44" s="10">
        <f t="shared" si="3"/>
        <v>6786.0800000000008</v>
      </c>
      <c r="F44" s="71"/>
      <c r="G44" s="75"/>
    </row>
    <row r="45" spans="1:7">
      <c r="A45" s="9" t="s">
        <v>28</v>
      </c>
      <c r="B45" s="10">
        <f>U20</f>
        <v>6704.3200000000015</v>
      </c>
      <c r="C45" s="10">
        <v>0</v>
      </c>
      <c r="D45" s="11">
        <v>0</v>
      </c>
      <c r="E45" s="10">
        <f t="shared" si="3"/>
        <v>6704.3200000000015</v>
      </c>
      <c r="F45" s="71"/>
      <c r="G45" s="75"/>
    </row>
    <row r="46" spans="1:7">
      <c r="A46" s="9" t="s">
        <v>29</v>
      </c>
      <c r="B46" s="10">
        <f>V20</f>
        <v>6622.5600000000013</v>
      </c>
      <c r="C46" s="10">
        <v>0</v>
      </c>
      <c r="D46" s="11">
        <v>0</v>
      </c>
      <c r="E46" s="10">
        <f t="shared" si="3"/>
        <v>6622.5600000000013</v>
      </c>
      <c r="F46" s="73">
        <f>SUM(E27:E46)</f>
        <v>147985.60000000001</v>
      </c>
      <c r="G46" s="75"/>
    </row>
    <row r="47" spans="1:7">
      <c r="A47" s="9" t="s">
        <v>30</v>
      </c>
      <c r="B47" s="10">
        <f>W20</f>
        <v>6540.8</v>
      </c>
      <c r="C47" s="10">
        <v>0</v>
      </c>
      <c r="D47" s="11">
        <v>0</v>
      </c>
      <c r="E47" s="10">
        <f t="shared" si="3"/>
        <v>6540.8</v>
      </c>
      <c r="F47" s="71"/>
      <c r="G47" s="75"/>
    </row>
    <row r="48" spans="1:7">
      <c r="A48" s="9" t="s">
        <v>31</v>
      </c>
      <c r="B48" s="10">
        <f>X20</f>
        <v>6459.0400000000009</v>
      </c>
      <c r="C48" s="10">
        <v>0</v>
      </c>
      <c r="D48" s="11">
        <v>0</v>
      </c>
      <c r="E48" s="10">
        <f t="shared" si="3"/>
        <v>6459.0400000000009</v>
      </c>
      <c r="F48"/>
    </row>
    <row r="49" spans="1:6">
      <c r="A49" s="9" t="s">
        <v>32</v>
      </c>
      <c r="B49" s="10">
        <f>Y20</f>
        <v>6377.2800000000007</v>
      </c>
      <c r="C49" s="10">
        <v>0</v>
      </c>
      <c r="D49" s="11">
        <v>0</v>
      </c>
      <c r="E49" s="10">
        <f t="shared" si="3"/>
        <v>6377.2800000000007</v>
      </c>
      <c r="F49"/>
    </row>
    <row r="50" spans="1:6">
      <c r="A50" s="9" t="s">
        <v>33</v>
      </c>
      <c r="B50" s="10">
        <f>Z20</f>
        <v>6295.52</v>
      </c>
      <c r="C50" s="10">
        <v>0</v>
      </c>
      <c r="D50" s="11">
        <v>0</v>
      </c>
      <c r="E50" s="10">
        <f t="shared" si="3"/>
        <v>6295.52</v>
      </c>
      <c r="F50"/>
    </row>
    <row r="51" spans="1:6">
      <c r="A51" s="9" t="s">
        <v>34</v>
      </c>
      <c r="B51" s="10">
        <f>AA20</f>
        <v>6213.76</v>
      </c>
      <c r="C51" s="10">
        <v>0</v>
      </c>
      <c r="D51" s="11">
        <v>0</v>
      </c>
      <c r="E51" s="10">
        <f t="shared" si="3"/>
        <v>6213.76</v>
      </c>
      <c r="F51"/>
    </row>
    <row r="52" spans="1:6" ht="33.75">
      <c r="A52" s="13" t="s">
        <v>35</v>
      </c>
      <c r="B52" s="11">
        <f>SUM(B27:B51)</f>
        <v>179872</v>
      </c>
      <c r="C52" s="11">
        <f>SUM(C27:C33)</f>
        <v>0</v>
      </c>
      <c r="D52" s="11">
        <f>SUM(D27:D33)</f>
        <v>0</v>
      </c>
      <c r="E52" s="11">
        <f>B52-C52-D52</f>
        <v>179872</v>
      </c>
      <c r="F52" s="4"/>
    </row>
    <row r="53" spans="1:6">
      <c r="A53"/>
      <c r="B53"/>
      <c r="C53"/>
      <c r="D53"/>
      <c r="E53"/>
      <c r="F53"/>
    </row>
    <row r="54" spans="1:6">
      <c r="A54" s="15"/>
      <c r="B54" s="14"/>
      <c r="C54"/>
      <c r="D54" s="16"/>
      <c r="E54"/>
      <c r="F54"/>
    </row>
    <row r="55" spans="1:6">
      <c r="A55"/>
      <c r="B55"/>
      <c r="C55"/>
      <c r="D55" s="16"/>
      <c r="E55"/>
      <c r="F55"/>
    </row>
    <row r="56" spans="1:6">
      <c r="A56" t="s">
        <v>36</v>
      </c>
      <c r="B56" s="12">
        <f>SUM(E27:E32)</f>
        <v>47829.600000000006</v>
      </c>
      <c r="D56"/>
      <c r="E56"/>
      <c r="F56"/>
    </row>
    <row r="57" spans="1:6">
      <c r="A57" t="s">
        <v>37</v>
      </c>
      <c r="B57" s="12">
        <f>SUM(E27:E36)</f>
        <v>78080.800000000017</v>
      </c>
      <c r="D57"/>
      <c r="E57"/>
      <c r="F57"/>
    </row>
    <row r="58" spans="1:6">
      <c r="A58" t="s">
        <v>38</v>
      </c>
      <c r="B58" s="12">
        <f>SUM(E27:E46)</f>
        <v>147985.60000000001</v>
      </c>
      <c r="D58"/>
      <c r="E58"/>
      <c r="F58"/>
    </row>
    <row r="59" spans="1:6">
      <c r="A59" t="s">
        <v>39</v>
      </c>
      <c r="B59" s="12">
        <f>E52</f>
        <v>179872</v>
      </c>
      <c r="D59"/>
      <c r="E59"/>
      <c r="F59"/>
    </row>
    <row r="60" spans="1:6">
      <c r="A60"/>
      <c r="B60"/>
      <c r="C60"/>
      <c r="D60"/>
      <c r="E60"/>
      <c r="F6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01BB6B31-F35B-43E5-9B79-C5F063459D9B}"/>
</file>

<file path=customXml/itemProps2.xml><?xml version="1.0" encoding="utf-8"?>
<ds:datastoreItem xmlns:ds="http://schemas.openxmlformats.org/officeDocument/2006/customXml" ds:itemID="{F6382479-0640-4EEB-93B8-3935980C63C7}"/>
</file>

<file path=customXml/itemProps3.xml><?xml version="1.0" encoding="utf-8"?>
<ds:datastoreItem xmlns:ds="http://schemas.openxmlformats.org/officeDocument/2006/customXml" ds:itemID="{907A4376-002E-4F3B-ADBA-3175D0A3925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Cover Page</vt:lpstr>
      <vt:lpstr>Methodology References</vt:lpstr>
      <vt:lpstr>Data and Assumption</vt:lpstr>
      <vt:lpstr>Emission Reduction Summary</vt:lpstr>
      <vt:lpstr>Burkina Faso</vt:lpstr>
      <vt:lpstr>Mali</vt:lpstr>
      <vt:lpstr>Niger</vt:lpstr>
      <vt:lpstr>Gambia</vt:lpstr>
      <vt:lpstr>Mauritania</vt:lpstr>
      <vt:lpstr>Chad</vt:lpstr>
      <vt:lpstr>Senegal</vt:lpstr>
      <vt:lpstr>Monitoring Plan Methodology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AMOUSSOU Eric</dc:creator>
  <cp:lastModifiedBy>IFAD</cp:lastModifiedBy>
  <cp:lastPrinted>2020-12-01T06:49:48Z</cp:lastPrinted>
  <dcterms:created xsi:type="dcterms:W3CDTF">2020-11-30T11:02:11Z</dcterms:created>
  <dcterms:modified xsi:type="dcterms:W3CDTF">2021-02-19T16:07:55Z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