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h\Documents\Botswana GCF Project\Review and Responses\"/>
    </mc:Choice>
  </mc:AlternateContent>
  <xr:revisionPtr revIDLastSave="0" documentId="8_{6FDB5782-BB47-4DA8-8E2C-2B83FCCC75E3}" xr6:coauthVersionLast="45" xr6:coauthVersionMax="45" xr10:uidLastSave="{00000000-0000-0000-0000-000000000000}"/>
  <bookViews>
    <workbookView xWindow="-120" yWindow="-120" windowWidth="20730" windowHeight="11160" activeTab="1" xr2:uid="{9AF8FC38-753F-415C-8373-36F7EC379573}"/>
  </bookViews>
  <sheets>
    <sheet name="Summary" sheetId="4" state="hidden" r:id="rId1"/>
    <sheet name="Target Calculations" sheetId="5" r:id="rId2"/>
    <sheet name="Gender Calculations " sheetId="7" r:id="rId3"/>
    <sheet name="Village data" sheetId="1" r:id="rId4"/>
    <sheet name="Using ESIA Pop Stats" sheetId="3" state="hidden" r:id="rId5"/>
  </sheets>
  <definedNames>
    <definedName name="_xlnm._FilterDatabase" localSheetId="2" hidden="1">'Gender Calculations '!$A$8:$F$116</definedName>
    <definedName name="_xlnm._FilterDatabase" localSheetId="1" hidden="1">'Target Calculations'!$A$9:$F$115</definedName>
    <definedName name="_xlnm._FilterDatabase" localSheetId="4" hidden="1">'Using ESIA Pop Stats'!$A$1:$F$108</definedName>
    <definedName name="_xlnm._FilterDatabase" localSheetId="3" hidden="1">'Village data'!$A$1:$F$108</definedName>
    <definedName name="_ftn1" localSheetId="0">Summary!$A$8</definedName>
    <definedName name="_ftnref1" localSheetId="0">Summary!$C$1</definedName>
    <definedName name="_Hlk26885601" localSheetId="0">Summary!$A$1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1" i="5" l="1"/>
  <c r="N12" i="5"/>
  <c r="N13" i="5"/>
  <c r="N15" i="5"/>
  <c r="P15" i="5" l="1"/>
  <c r="P21" i="5" s="1"/>
  <c r="O31" i="7"/>
  <c r="N31" i="7"/>
  <c r="H33" i="7" l="1"/>
  <c r="H34" i="7" s="1"/>
  <c r="AE16" i="7"/>
  <c r="H15" i="7"/>
  <c r="N22" i="7" s="1"/>
  <c r="I14" i="7"/>
  <c r="H14" i="7"/>
  <c r="J14" i="7" s="1"/>
  <c r="L12" i="7"/>
  <c r="J12" i="7"/>
  <c r="L11" i="7"/>
  <c r="M11" i="7" s="1"/>
  <c r="J11" i="7"/>
  <c r="L10" i="7"/>
  <c r="M10" i="7" s="1"/>
  <c r="J10" i="7"/>
  <c r="S5" i="7"/>
  <c r="O10" i="7" l="1"/>
  <c r="H5" i="7"/>
  <c r="H21" i="7"/>
  <c r="H22" i="7"/>
  <c r="H31" i="7"/>
  <c r="O11" i="7"/>
  <c r="P11" i="7" s="1"/>
  <c r="H27" i="7"/>
  <c r="P10" i="7"/>
  <c r="L14" i="7"/>
  <c r="M12" i="7"/>
  <c r="AE16" i="5"/>
  <c r="O12" i="7" l="1"/>
  <c r="O14" i="7" s="1"/>
  <c r="M14" i="7"/>
  <c r="I33" i="5"/>
  <c r="I34" i="5" s="1"/>
  <c r="O17" i="7" l="1"/>
  <c r="N20" i="7"/>
  <c r="N21" i="7" s="1"/>
  <c r="X10" i="7"/>
  <c r="X11" i="7"/>
  <c r="X12" i="7"/>
  <c r="Q12" i="7" s="1"/>
  <c r="J21" i="7"/>
  <c r="J22" i="7"/>
  <c r="P12" i="7"/>
  <c r="P14" i="7" s="1"/>
  <c r="J15" i="5"/>
  <c r="I15" i="5"/>
  <c r="O13" i="5"/>
  <c r="L13" i="5" s="1"/>
  <c r="K13" i="5"/>
  <c r="O12" i="5"/>
  <c r="L12" i="5" s="1"/>
  <c r="K12" i="5"/>
  <c r="O11" i="5"/>
  <c r="L11" i="5" s="1"/>
  <c r="K11" i="5"/>
  <c r="T12" i="7" l="1"/>
  <c r="R12" i="7"/>
  <c r="S12" i="7"/>
  <c r="S10" i="7"/>
  <c r="Q10" i="7"/>
  <c r="U10" i="7"/>
  <c r="T10" i="7"/>
  <c r="R10" i="7"/>
  <c r="U12" i="7"/>
  <c r="U11" i="7"/>
  <c r="T11" i="7"/>
  <c r="S11" i="7"/>
  <c r="Q11" i="7"/>
  <c r="R11" i="7"/>
  <c r="S11" i="5"/>
  <c r="O15" i="5"/>
  <c r="I6" i="5"/>
  <c r="S13" i="5"/>
  <c r="S12" i="5"/>
  <c r="K15" i="5"/>
  <c r="P20" i="5" l="1"/>
  <c r="L15" i="5"/>
  <c r="P22" i="5" s="1"/>
  <c r="V10" i="7"/>
  <c r="U14" i="7"/>
  <c r="V11" i="7"/>
  <c r="W11" i="7" s="1"/>
  <c r="V12" i="7"/>
  <c r="W12" i="7" s="1"/>
  <c r="R11" i="5"/>
  <c r="R12" i="5"/>
  <c r="S15" i="5"/>
  <c r="R13" i="5"/>
  <c r="B5" i="4"/>
  <c r="V14" i="7" l="1"/>
  <c r="P31" i="7" s="1"/>
  <c r="W10" i="7"/>
  <c r="W14" i="7" s="1"/>
  <c r="I31" i="5"/>
  <c r="M7" i="3"/>
  <c r="M4" i="3"/>
  <c r="M5" i="3"/>
  <c r="M3" i="3"/>
  <c r="S16" i="3" l="1"/>
  <c r="S7" i="3"/>
  <c r="R7" i="3"/>
  <c r="I7" i="3"/>
  <c r="L5" i="3"/>
  <c r="N5" i="3" s="1"/>
  <c r="J5" i="3"/>
  <c r="L4" i="3"/>
  <c r="N4" i="3" s="1"/>
  <c r="J4" i="3"/>
  <c r="H3" i="3"/>
  <c r="L3" i="3" s="1"/>
  <c r="L7" i="3" l="1"/>
  <c r="N3" i="3"/>
  <c r="H7" i="3"/>
  <c r="J3" i="3"/>
  <c r="N7" i="3" l="1"/>
  <c r="S17" i="3"/>
  <c r="J7" i="3"/>
  <c r="N14" i="3" l="1"/>
  <c r="N13" i="3"/>
  <c r="S15" i="3"/>
  <c r="L19" i="3" s="1"/>
  <c r="O4" i="3"/>
  <c r="O5" i="3"/>
  <c r="O3" i="3"/>
  <c r="X4" i="3" l="1"/>
  <c r="P4" i="3"/>
  <c r="Z4" i="3"/>
  <c r="V4" i="3"/>
  <c r="AA4" i="3"/>
  <c r="W4" i="3"/>
  <c r="S4" i="3"/>
  <c r="Y4" i="3"/>
  <c r="Q4" i="3"/>
  <c r="U4" i="3" s="1"/>
  <c r="R4" i="3"/>
  <c r="Y3" i="3"/>
  <c r="X3" i="3"/>
  <c r="P3" i="3"/>
  <c r="T3" i="3" s="1"/>
  <c r="AA3" i="3"/>
  <c r="S3" i="3"/>
  <c r="Z3" i="3"/>
  <c r="V3" i="3"/>
  <c r="R3" i="3"/>
  <c r="Q3" i="3"/>
  <c r="U3" i="3" s="1"/>
  <c r="W3" i="3"/>
  <c r="AA5" i="3"/>
  <c r="W5" i="3"/>
  <c r="S5" i="3"/>
  <c r="Z5" i="3"/>
  <c r="V5" i="3"/>
  <c r="R5" i="3"/>
  <c r="Q5" i="3"/>
  <c r="U5" i="3" s="1"/>
  <c r="X5" i="3"/>
  <c r="P5" i="3"/>
  <c r="T5" i="3" s="1"/>
  <c r="Y5" i="3"/>
  <c r="U7" i="3" l="1"/>
  <c r="L23" i="3" s="1"/>
  <c r="T4" i="3"/>
  <c r="T7" i="3"/>
  <c r="S13" i="3" l="1"/>
  <c r="L18" i="3" s="1"/>
  <c r="L22" i="3"/>
  <c r="L24" i="3" s="1"/>
</calcChain>
</file>

<file path=xl/sharedStrings.xml><?xml version="1.0" encoding="utf-8"?>
<sst xmlns="http://schemas.openxmlformats.org/spreadsheetml/2006/main" count="1001" uniqueCount="196">
  <si>
    <t>Village</t>
  </si>
  <si>
    <t>District</t>
  </si>
  <si>
    <t>Male</t>
  </si>
  <si>
    <t>Female</t>
  </si>
  <si>
    <t>Total</t>
  </si>
  <si>
    <t>Bodibeng</t>
  </si>
  <si>
    <t>Botlhatlogo</t>
  </si>
  <si>
    <t>Chanoga</t>
  </si>
  <si>
    <t>Habu</t>
  </si>
  <si>
    <t>Kareng</t>
  </si>
  <si>
    <t>Kgakge/Makakung</t>
  </si>
  <si>
    <t>Komana</t>
  </si>
  <si>
    <t>Mababe</t>
  </si>
  <si>
    <t>Makalamabedi</t>
  </si>
  <si>
    <t>Matlapana</t>
  </si>
  <si>
    <t>Maun</t>
  </si>
  <si>
    <t>Other Ngami East District</t>
  </si>
  <si>
    <t>Phuduhudu - Ngami East</t>
  </si>
  <si>
    <t>Sakapane</t>
  </si>
  <si>
    <t>Sankuyo</t>
  </si>
  <si>
    <t>Sehithwa</t>
  </si>
  <si>
    <t>Semboyo</t>
  </si>
  <si>
    <t>Shorobe</t>
  </si>
  <si>
    <t>Toteng</t>
  </si>
  <si>
    <t>Tsao</t>
  </si>
  <si>
    <t>Beetsha</t>
  </si>
  <si>
    <t>Eretsha</t>
  </si>
  <si>
    <t>Etsha 1</t>
  </si>
  <si>
    <t>Etsha 13</t>
  </si>
  <si>
    <t>Etsha 6</t>
  </si>
  <si>
    <t>Gani</t>
  </si>
  <si>
    <t>Gonutsuga</t>
  </si>
  <si>
    <t>Gudingwa</t>
  </si>
  <si>
    <t>Gumare</t>
  </si>
  <si>
    <t>Ikoga</t>
  </si>
  <si>
    <t>Kauxwhi</t>
  </si>
  <si>
    <t>Mogomotho</t>
  </si>
  <si>
    <t>Mohembo East</t>
  </si>
  <si>
    <t>Mohembo West</t>
  </si>
  <si>
    <t>Ngarange</t>
  </si>
  <si>
    <t>Nokaneng</t>
  </si>
  <si>
    <t>Nxamasere</t>
  </si>
  <si>
    <t>Nxaunxau</t>
  </si>
  <si>
    <t>Other Ngami West District</t>
  </si>
  <si>
    <t>Qangwa</t>
  </si>
  <si>
    <t>Samochema</t>
  </si>
  <si>
    <t>Sekondomboro</t>
  </si>
  <si>
    <t>Sepopa</t>
  </si>
  <si>
    <t>Seronga</t>
  </si>
  <si>
    <t>Shakawe</t>
  </si>
  <si>
    <t>Tubu</t>
  </si>
  <si>
    <t>Xakao</t>
  </si>
  <si>
    <t>Xaxa</t>
  </si>
  <si>
    <t>Xhauga</t>
  </si>
  <si>
    <t>Bobonong</t>
  </si>
  <si>
    <t>Damochojena</t>
  </si>
  <si>
    <t>Kobojango</t>
  </si>
  <si>
    <t>Lepokole</t>
  </si>
  <si>
    <t>Mabolwe</t>
  </si>
  <si>
    <t>Mathathane</t>
  </si>
  <si>
    <t>Mmadinare</t>
  </si>
  <si>
    <t>Molalatau</t>
  </si>
  <si>
    <t>Moletemane</t>
  </si>
  <si>
    <t>Motlhabaneng</t>
  </si>
  <si>
    <t>Other Central Bobonong</t>
  </si>
  <si>
    <t>Robelela</t>
  </si>
  <si>
    <t>Sefophe</t>
  </si>
  <si>
    <t>Semolale</t>
  </si>
  <si>
    <t>Tobane</t>
  </si>
  <si>
    <t>Tsetsebjwe</t>
  </si>
  <si>
    <t>Tshokwe</t>
  </si>
  <si>
    <t>Hukuntsi</t>
  </si>
  <si>
    <t>Hunhukwe</t>
  </si>
  <si>
    <t>Inalegolo</t>
  </si>
  <si>
    <t>Kang</t>
  </si>
  <si>
    <t>Lehututu</t>
  </si>
  <si>
    <t>Lokgwabe</t>
  </si>
  <si>
    <t>Other Kgalagadi North District</t>
  </si>
  <si>
    <t>Phuduhudu - Kgalagadi North</t>
  </si>
  <si>
    <t>Tshane</t>
  </si>
  <si>
    <t>Ukwi</t>
  </si>
  <si>
    <t>Zutswa</t>
  </si>
  <si>
    <t>Bokspits</t>
  </si>
  <si>
    <t>Bray</t>
  </si>
  <si>
    <t>Gachibana</t>
  </si>
  <si>
    <t>Khawa</t>
  </si>
  <si>
    <t>Khuis</t>
  </si>
  <si>
    <t>Kokotsha</t>
  </si>
  <si>
    <t>Kolonkwane</t>
  </si>
  <si>
    <t>Makopong</t>
  </si>
  <si>
    <t>Maleshe</t>
  </si>
  <si>
    <t>Maralaleng</t>
  </si>
  <si>
    <t>Maubelo</t>
  </si>
  <si>
    <t>Middlepits</t>
  </si>
  <si>
    <t>Omaweneno</t>
  </si>
  <si>
    <t>Other Kgalagadi South District</t>
  </si>
  <si>
    <t>Phepheng/Draaihoek</t>
  </si>
  <si>
    <t>Struizendam</t>
  </si>
  <si>
    <t>Tshabong</t>
  </si>
  <si>
    <t>Werda</t>
  </si>
  <si>
    <t>Itholoke</t>
  </si>
  <si>
    <t>Keng</t>
  </si>
  <si>
    <t>Khakhea</t>
  </si>
  <si>
    <t>Khonkhwa</t>
  </si>
  <si>
    <t>Kokong</t>
  </si>
  <si>
    <t>Mabutsane</t>
  </si>
  <si>
    <t>Mahotshwane</t>
  </si>
  <si>
    <t>Morwamosu</t>
  </si>
  <si>
    <t>Other Ngwaketse West</t>
  </si>
  <si>
    <t>Sekoma</t>
  </si>
  <si>
    <t xml:space="preserve"># of VDCs </t>
  </si>
  <si>
    <t>Bobirwa</t>
  </si>
  <si>
    <t>Avg Pop per VDC</t>
  </si>
  <si>
    <t>Kgalagadi</t>
  </si>
  <si>
    <t>Ngamiland</t>
  </si>
  <si>
    <t>Project target 80%</t>
  </si>
  <si>
    <t xml:space="preserve">Total pop involved in communal livestock </t>
  </si>
  <si>
    <t>% of Pop communal livestock (as estimated by the Regional District Agric Coord)</t>
  </si>
  <si>
    <t>*Note that VDC and village names do not correspond in that some villages do not have a dedicated VDC and are integrated with larger neighboring community.  Exact relationships and populations per VDC will be gathered at the start of each engagement for optimising accuracy.</t>
  </si>
  <si>
    <t>Total population per Area (2015 census published of 2011 data)</t>
  </si>
  <si>
    <t>Women</t>
  </si>
  <si>
    <t>Men</t>
  </si>
  <si>
    <t>Project Area</t>
  </si>
  <si>
    <t>Total Direct Beneficiaries</t>
  </si>
  <si>
    <t>Farmers</t>
  </si>
  <si>
    <t>Individuals receiving training and support for development of livelihoods linked to sustainable livestock value-chains (e.g. fodder, agri-tourism, butcheries, etc)</t>
  </si>
  <si>
    <t>Rangeland Restoration Employment &amp; Training</t>
  </si>
  <si>
    <t>Area Target as % of total</t>
  </si>
  <si>
    <t>Dependents per individual</t>
  </si>
  <si>
    <t>TOTAL</t>
  </si>
  <si>
    <t>Direct beneficiaries</t>
  </si>
  <si>
    <t>80% of the population in communal livestock farming across the project areas</t>
  </si>
  <si>
    <t>As calculated above</t>
  </si>
  <si>
    <t>Direct/Indirect beneficiaries</t>
  </si>
  <si>
    <t>Indirect beneficiaries--ES and EbA</t>
  </si>
  <si>
    <t>Male/female pop ratio for the project areas:</t>
  </si>
  <si>
    <t>Dependents of Direct Beneficiaries (conservative estimate of 2 per individual (w equitable gender split) based on average household size of 4-5 in the project areas)</t>
  </si>
  <si>
    <t>54% women</t>
  </si>
  <si>
    <t>46% men</t>
  </si>
  <si>
    <t>Gender report</t>
  </si>
  <si>
    <t>Direct</t>
  </si>
  <si>
    <t>Indire</t>
  </si>
  <si>
    <t xml:space="preserve">% of the Total Pop= </t>
  </si>
  <si>
    <t>Mid Term (25%)</t>
  </si>
  <si>
    <t>% Farmers Signatories to Grazing Agreements  by end of project= 6000 or 40%</t>
  </si>
  <si>
    <t>Mid-term target</t>
  </si>
  <si>
    <t>Project Area/District</t>
  </si>
  <si>
    <t>Size</t>
  </si>
  <si>
    <t>Total Population[1]</t>
  </si>
  <si>
    <t>% of population below the national poverty line</t>
  </si>
  <si>
    <t>Bobirwa/Central</t>
  </si>
  <si>
    <t>Ngamiland/Ngamiland</t>
  </si>
  <si>
    <t>Kgalagadi/Kgalagadi</t>
  </si>
  <si>
    <t xml:space="preserve">[1] Estimated 2019 population from 2011 Population Census.  Delta population are individuals living and working at tourism facilities whose livelihoods also are impacted by climate change. </t>
  </si>
  <si>
    <t>Total Population=</t>
  </si>
  <si>
    <t>Indirect</t>
  </si>
  <si>
    <t>Projected total population per Area (extrapolation of 2015 census data)</t>
  </si>
  <si>
    <t>Project Total Cost:</t>
  </si>
  <si>
    <t>GCF Cost</t>
  </si>
  <si>
    <t>80% of total pop</t>
  </si>
  <si>
    <t xml:space="preserve">Indirect </t>
  </si>
  <si>
    <t>Cost to benefit for 80% of the District population</t>
  </si>
  <si>
    <t>Estimate % of Project Area Populations benefitting from improved rangelands and livestock livelihoods</t>
  </si>
  <si>
    <t>Total population benefiting from interventions at improving rangeland and livestock interventions</t>
  </si>
  <si>
    <t>Rural economy beneficiaries</t>
  </si>
  <si>
    <t>Direct beneficiaries of project activities as calculated above</t>
  </si>
  <si>
    <t>Direct beneficiaries of project impact in target areas improved economic and environmental resilience</t>
  </si>
  <si>
    <t>Total direct beneficiaries</t>
  </si>
  <si>
    <t>80% of the population benefitting from increased savings assets and ecosystem resilience of communal farming in the project areas</t>
  </si>
  <si>
    <t>% pop male</t>
  </si>
  <si>
    <t>% pop female</t>
  </si>
  <si>
    <t>2020 StatsBotswana Projection</t>
  </si>
  <si>
    <t>Individuals with increased economic resilience via resilient regional economies</t>
  </si>
  <si>
    <t>Gender Target       Sub-set of Farming Households Employed in Rangeland Restoration Employment &amp; Training</t>
  </si>
  <si>
    <t>Gender Target                    Sub-set of Individuals receiving training and support for development of livelihoods linked to sustainable livestock value-chains (e.g. fodder, agri-tourism, butcheries, etc)</t>
  </si>
  <si>
    <t>Gender Target       Broader Regional Economy Beneficiaries</t>
  </si>
  <si>
    <t>INDIRECT</t>
  </si>
  <si>
    <t>DIRECT</t>
  </si>
  <si>
    <t>Gender Target Farming Population Beneficiaries Per Region</t>
  </si>
  <si>
    <t xml:space="preserve"> Farming Population Final Target (57% of Project Areas population)</t>
  </si>
  <si>
    <t>Other Project Area Population (23% of Total Area Population)</t>
  </si>
  <si>
    <t>Mid-term Target (25% of the Farming Population)</t>
  </si>
  <si>
    <t xml:space="preserve">Women as beneficiaries </t>
  </si>
  <si>
    <t>Farming</t>
  </si>
  <si>
    <t>Employment</t>
  </si>
  <si>
    <t>Value-chain</t>
  </si>
  <si>
    <t>Regional economy</t>
  </si>
  <si>
    <t>*Percentage estimated by the regional District Agricultural Coordinators</t>
  </si>
  <si>
    <t>Calculated estimate of total populations whose livelihoods are linked to Village Grazing Areas</t>
  </si>
  <si>
    <t>Total Beneficiaries (80% of the Project Area Population)</t>
  </si>
  <si>
    <t>Estimate % of Project Area Populations Involved in Livestock Farming in Village Grazing Areas*</t>
  </si>
  <si>
    <t xml:space="preserve"> Farming Population Final Target (80% of the Farming Population)</t>
  </si>
  <si>
    <t>Gender Targets</t>
  </si>
  <si>
    <t xml:space="preserve">Annex 02 - Feasibility Study - Section 4 - Appendix 4.9 Beneficiary Calculation </t>
  </si>
  <si>
    <t>Cost per beneficiary for 80% of the District populations</t>
  </si>
  <si>
    <t>2020 StatsBotswana Projection - 2030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</si>
</sst>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* #,##0.0_);_(* \(#,##0.0\);_(* &quot;-&quot;?_);_(@_)"/>
    <numFmt numFmtId="168" formatCode="_(* #,##0.0_);_(* \(#,##0.0\);_(* &quot;-&quot;??_);_(@_)"/>
    <numFmt numFmtId="169" formatCode="_(&quot;$&quot;* #,##0_);_(&quot;$&quot;* \(#,##0\);_(&quot;$&quot;* &quot;-&quot;??_);_(@_)"/>
    <numFmt numFmtId="170" formatCode="_-* #,##0.0_-;\-* #,##0.0_-;_-* &quot;-&quot;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FFFF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Helvetica Neue"/>
      <family val="2"/>
    </font>
    <font>
      <b/>
      <sz val="11"/>
      <color theme="1"/>
      <name val="Helvetica Neue"/>
      <family val="2"/>
    </font>
    <font>
      <b/>
      <sz val="14"/>
      <color theme="1"/>
      <name val="Helvetica Neue"/>
      <family val="2"/>
    </font>
    <font>
      <b/>
      <sz val="10"/>
      <color theme="1"/>
      <name val="Helvetica Neue"/>
      <family val="2"/>
    </font>
    <font>
      <sz val="9"/>
      <color theme="1"/>
      <name val="Helvetica Neue"/>
      <family val="2"/>
    </font>
    <font>
      <sz val="10"/>
      <color theme="1"/>
      <name val="Helvetica Neue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  <border>
      <left/>
      <right style="medium">
        <color rgb="FF666666"/>
      </right>
      <top/>
      <bottom style="medium">
        <color rgb="FF66666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203">
    <xf numFmtId="0" fontId="0" fillId="0" borderId="0" xfId="0"/>
    <xf numFmtId="3" fontId="0" fillId="0" borderId="0" xfId="0" applyNumberFormat="1"/>
    <xf numFmtId="166" fontId="0" fillId="0" borderId="0" xfId="1" applyNumberFormat="1" applyFont="1"/>
    <xf numFmtId="167" fontId="0" fillId="0" borderId="0" xfId="0" applyNumberFormat="1"/>
    <xf numFmtId="9" fontId="0" fillId="0" borderId="0" xfId="2" applyFont="1"/>
    <xf numFmtId="0" fontId="0" fillId="2" borderId="0" xfId="0" applyFill="1"/>
    <xf numFmtId="0" fontId="2" fillId="0" borderId="0" xfId="0" applyFont="1"/>
    <xf numFmtId="166" fontId="2" fillId="0" borderId="0" xfId="1" applyNumberFormat="1" applyFont="1"/>
    <xf numFmtId="165" fontId="2" fillId="0" borderId="0" xfId="0" applyNumberFormat="1" applyFont="1"/>
    <xf numFmtId="166" fontId="0" fillId="0" borderId="0" xfId="0" applyNumberFormat="1"/>
    <xf numFmtId="166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3" borderId="0" xfId="0" applyFill="1"/>
    <xf numFmtId="166" fontId="0" fillId="3" borderId="0" xfId="0" applyNumberFormat="1" applyFill="1"/>
    <xf numFmtId="0" fontId="0" fillId="4" borderId="0" xfId="0" applyFill="1"/>
    <xf numFmtId="0" fontId="2" fillId="3" borderId="0" xfId="0" applyFont="1" applyFill="1" applyAlignment="1">
      <alignment wrapText="1"/>
    </xf>
    <xf numFmtId="166" fontId="0" fillId="3" borderId="0" xfId="1" applyNumberFormat="1" applyFont="1" applyFill="1"/>
    <xf numFmtId="0" fontId="3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166" fontId="2" fillId="3" borderId="0" xfId="0" applyNumberFormat="1" applyFont="1" applyFill="1"/>
    <xf numFmtId="166" fontId="2" fillId="3" borderId="0" xfId="1" applyNumberFormat="1" applyFont="1" applyFill="1"/>
    <xf numFmtId="0" fontId="2" fillId="3" borderId="0" xfId="0" applyFont="1" applyFill="1"/>
    <xf numFmtId="0" fontId="3" fillId="0" borderId="0" xfId="0" applyFont="1" applyAlignment="1">
      <alignment horizontal="center" wrapText="1"/>
    </xf>
    <xf numFmtId="3" fontId="5" fillId="0" borderId="0" xfId="0" applyNumberFormat="1" applyFont="1"/>
    <xf numFmtId="3" fontId="5" fillId="0" borderId="1" xfId="0" applyNumberFormat="1" applyFont="1" applyBorder="1" applyAlignment="1">
      <alignment horizontal="right" vertical="center"/>
    </xf>
    <xf numFmtId="3" fontId="5" fillId="0" borderId="2" xfId="0" applyNumberFormat="1" applyFont="1" applyBorder="1" applyAlignment="1">
      <alignment horizontal="right" vertical="center"/>
    </xf>
    <xf numFmtId="0" fontId="8" fillId="5" borderId="3" xfId="0" applyFont="1" applyFill="1" applyBorder="1" applyAlignment="1">
      <alignment horizontal="justify" vertical="center" wrapText="1"/>
    </xf>
    <xf numFmtId="0" fontId="8" fillId="5" borderId="4" xfId="0" applyFont="1" applyFill="1" applyBorder="1" applyAlignment="1">
      <alignment horizontal="justify" vertical="center" wrapText="1"/>
    </xf>
    <xf numFmtId="0" fontId="11" fillId="5" borderId="4" xfId="3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justify" vertical="center" wrapText="1"/>
    </xf>
    <xf numFmtId="0" fontId="6" fillId="6" borderId="7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11" fillId="0" borderId="0" xfId="3" applyAlignment="1">
      <alignment vertical="center"/>
    </xf>
    <xf numFmtId="166" fontId="6" fillId="6" borderId="7" xfId="1" applyNumberFormat="1" applyFont="1" applyFill="1" applyBorder="1" applyAlignment="1">
      <alignment horizontal="justify" vertical="center" wrapText="1"/>
    </xf>
    <xf numFmtId="166" fontId="6" fillId="0" borderId="7" xfId="1" applyNumberFormat="1" applyFont="1" applyBorder="1" applyAlignment="1">
      <alignment horizontal="justify" vertical="center" wrapText="1"/>
    </xf>
    <xf numFmtId="166" fontId="10" fillId="6" borderId="7" xfId="1" applyNumberFormat="1" applyFont="1" applyFill="1" applyBorder="1" applyAlignment="1">
      <alignment horizontal="justify" vertical="center" wrapText="1"/>
    </xf>
    <xf numFmtId="166" fontId="6" fillId="0" borderId="7" xfId="0" applyNumberFormat="1" applyFont="1" applyBorder="1" applyAlignment="1">
      <alignment horizontal="justify" vertical="center" wrapText="1"/>
    </xf>
    <xf numFmtId="3" fontId="6" fillId="6" borderId="7" xfId="0" applyNumberFormat="1" applyFont="1" applyFill="1" applyBorder="1" applyAlignment="1">
      <alignment horizontal="justify" vertical="center" wrapText="1"/>
    </xf>
    <xf numFmtId="0" fontId="0" fillId="0" borderId="0" xfId="0" applyFill="1"/>
    <xf numFmtId="0" fontId="2" fillId="0" borderId="0" xfId="0" applyFont="1" applyFill="1"/>
    <xf numFmtId="9" fontId="0" fillId="3" borderId="0" xfId="2" applyFont="1" applyFill="1"/>
    <xf numFmtId="0" fontId="7" fillId="0" borderId="0" xfId="0" applyFont="1"/>
    <xf numFmtId="0" fontId="6" fillId="0" borderId="0" xfId="0" applyFont="1"/>
    <xf numFmtId="166" fontId="6" fillId="0" borderId="0" xfId="1" applyNumberFormat="1" applyFont="1"/>
    <xf numFmtId="9" fontId="6" fillId="0" borderId="0" xfId="2" applyFont="1"/>
    <xf numFmtId="166" fontId="6" fillId="0" borderId="0" xfId="0" applyNumberFormat="1" applyFont="1"/>
    <xf numFmtId="166" fontId="7" fillId="3" borderId="0" xfId="0" applyNumberFormat="1" applyFont="1" applyFill="1"/>
    <xf numFmtId="166" fontId="7" fillId="0" borderId="0" xfId="1" applyNumberFormat="1" applyFont="1"/>
    <xf numFmtId="165" fontId="7" fillId="0" borderId="0" xfId="0" applyNumberFormat="1" applyFont="1"/>
    <xf numFmtId="166" fontId="7" fillId="0" borderId="0" xfId="0" applyNumberFormat="1" applyFont="1"/>
    <xf numFmtId="0" fontId="6" fillId="2" borderId="0" xfId="0" applyFont="1" applyFill="1"/>
    <xf numFmtId="0" fontId="6" fillId="4" borderId="0" xfId="0" applyFont="1" applyFill="1"/>
    <xf numFmtId="0" fontId="7" fillId="3" borderId="0" xfId="0" applyFont="1" applyFill="1" applyAlignment="1">
      <alignment wrapText="1"/>
    </xf>
    <xf numFmtId="0" fontId="6" fillId="3" borderId="0" xfId="0" applyFont="1" applyFill="1"/>
    <xf numFmtId="166" fontId="6" fillId="3" borderId="0" xfId="1" applyNumberFormat="1" applyFont="1" applyFill="1"/>
    <xf numFmtId="0" fontId="7" fillId="3" borderId="0" xfId="0" applyFont="1" applyFill="1"/>
    <xf numFmtId="9" fontId="6" fillId="3" borderId="0" xfId="2" applyFont="1" applyFill="1"/>
    <xf numFmtId="0" fontId="13" fillId="0" borderId="0" xfId="0" applyFont="1" applyAlignment="1">
      <alignment wrapText="1"/>
    </xf>
    <xf numFmtId="0" fontId="14" fillId="0" borderId="0" xfId="0" applyFont="1" applyFill="1"/>
    <xf numFmtId="0" fontId="7" fillId="0" borderId="0" xfId="0" applyFont="1" applyFill="1"/>
    <xf numFmtId="0" fontId="14" fillId="7" borderId="8" xfId="0" applyFont="1" applyFill="1" applyBorder="1"/>
    <xf numFmtId="0" fontId="7" fillId="7" borderId="9" xfId="0" applyFont="1" applyFill="1" applyBorder="1"/>
    <xf numFmtId="0" fontId="7" fillId="7" borderId="10" xfId="0" applyFont="1" applyFill="1" applyBorder="1"/>
    <xf numFmtId="169" fontId="0" fillId="0" borderId="0" xfId="4" applyNumberFormat="1" applyFont="1"/>
    <xf numFmtId="0" fontId="0" fillId="0" borderId="0" xfId="0" applyAlignment="1">
      <alignment wrapText="1"/>
    </xf>
    <xf numFmtId="165" fontId="0" fillId="0" borderId="0" xfId="0" applyNumberFormat="1"/>
    <xf numFmtId="3" fontId="7" fillId="0" borderId="0" xfId="0" applyNumberFormat="1" applyFont="1"/>
    <xf numFmtId="9" fontId="0" fillId="0" borderId="0" xfId="0" applyNumberFormat="1" applyAlignment="1">
      <alignment wrapText="1"/>
    </xf>
    <xf numFmtId="169" fontId="2" fillId="0" borderId="0" xfId="4" applyNumberFormat="1" applyFont="1"/>
    <xf numFmtId="0" fontId="6" fillId="0" borderId="0" xfId="0" applyFont="1" applyFill="1"/>
    <xf numFmtId="165" fontId="0" fillId="3" borderId="0" xfId="1" applyFont="1" applyFill="1"/>
    <xf numFmtId="166" fontId="6" fillId="3" borderId="0" xfId="0" applyNumberFormat="1" applyFont="1" applyFill="1"/>
    <xf numFmtId="0" fontId="13" fillId="0" borderId="0" xfId="0" applyFont="1" applyAlignment="1">
      <alignment horizontal="center" wrapText="1"/>
    </xf>
    <xf numFmtId="0" fontId="13" fillId="3" borderId="0" xfId="0" applyFont="1" applyFill="1" applyAlignment="1">
      <alignment horizontal="center" wrapText="1"/>
    </xf>
    <xf numFmtId="166" fontId="6" fillId="0" borderId="0" xfId="0" applyNumberFormat="1" applyFont="1" applyFill="1"/>
    <xf numFmtId="0" fontId="12" fillId="0" borderId="0" xfId="0" applyFont="1"/>
    <xf numFmtId="0" fontId="12" fillId="8" borderId="0" xfId="0" applyFont="1" applyFill="1" applyAlignment="1">
      <alignment horizontal="center"/>
    </xf>
    <xf numFmtId="166" fontId="6" fillId="8" borderId="0" xfId="0" applyNumberFormat="1" applyFont="1" applyFill="1"/>
    <xf numFmtId="166" fontId="7" fillId="8" borderId="0" xfId="1" applyNumberFormat="1" applyFont="1" applyFill="1"/>
    <xf numFmtId="0" fontId="12" fillId="9" borderId="0" xfId="0" applyFont="1" applyFill="1" applyAlignment="1">
      <alignment horizontal="center"/>
    </xf>
    <xf numFmtId="166" fontId="6" fillId="9" borderId="0" xfId="0" applyNumberFormat="1" applyFont="1" applyFill="1"/>
    <xf numFmtId="166" fontId="7" fillId="9" borderId="0" xfId="1" applyNumberFormat="1" applyFont="1" applyFill="1"/>
    <xf numFmtId="0" fontId="12" fillId="10" borderId="0" xfId="0" applyFont="1" applyFill="1" applyAlignment="1">
      <alignment horizontal="center"/>
    </xf>
    <xf numFmtId="166" fontId="6" fillId="10" borderId="0" xfId="0" applyNumberFormat="1" applyFont="1" applyFill="1"/>
    <xf numFmtId="166" fontId="7" fillId="10" borderId="0" xfId="1" applyNumberFormat="1" applyFont="1" applyFill="1"/>
    <xf numFmtId="166" fontId="6" fillId="10" borderId="0" xfId="1" applyNumberFormat="1" applyFont="1" applyFill="1"/>
    <xf numFmtId="0" fontId="6" fillId="11" borderId="0" xfId="0" applyFont="1" applyFill="1" applyAlignment="1">
      <alignment horizontal="center"/>
    </xf>
    <xf numFmtId="166" fontId="6" fillId="11" borderId="0" xfId="0" applyNumberFormat="1" applyFont="1" applyFill="1"/>
    <xf numFmtId="0" fontId="6" fillId="11" borderId="0" xfId="0" applyFont="1" applyFill="1"/>
    <xf numFmtId="166" fontId="7" fillId="11" borderId="0" xfId="0" applyNumberFormat="1" applyFont="1" applyFill="1"/>
    <xf numFmtId="0" fontId="7" fillId="11" borderId="0" xfId="0" applyFont="1" applyFill="1" applyAlignment="1">
      <alignment horizontal="center" wrapText="1"/>
    </xf>
    <xf numFmtId="0" fontId="6" fillId="12" borderId="0" xfId="0" applyFont="1" applyFill="1" applyAlignment="1">
      <alignment horizontal="center"/>
    </xf>
    <xf numFmtId="166" fontId="6" fillId="12" borderId="0" xfId="0" applyNumberFormat="1" applyFont="1" applyFill="1"/>
    <xf numFmtId="0" fontId="6" fillId="12" borderId="0" xfId="0" applyFont="1" applyFill="1"/>
    <xf numFmtId="166" fontId="7" fillId="12" borderId="0" xfId="0" applyNumberFormat="1" applyFont="1" applyFill="1"/>
    <xf numFmtId="0" fontId="13" fillId="13" borderId="0" xfId="0" applyFont="1" applyFill="1" applyAlignment="1">
      <alignment horizontal="center" wrapText="1"/>
    </xf>
    <xf numFmtId="0" fontId="6" fillId="13" borderId="0" xfId="0" applyFont="1" applyFill="1" applyAlignment="1">
      <alignment horizontal="center"/>
    </xf>
    <xf numFmtId="9" fontId="6" fillId="13" borderId="0" xfId="2" applyFont="1" applyFill="1" applyAlignment="1">
      <alignment horizontal="center"/>
    </xf>
    <xf numFmtId="166" fontId="7" fillId="13" borderId="0" xfId="0" applyNumberFormat="1" applyFont="1" applyFill="1" applyAlignment="1">
      <alignment horizontal="center"/>
    </xf>
    <xf numFmtId="9" fontId="6" fillId="2" borderId="0" xfId="2" applyFont="1" applyFill="1"/>
    <xf numFmtId="0" fontId="12" fillId="3" borderId="0" xfId="0" applyFont="1" applyFill="1" applyAlignment="1">
      <alignment horizontal="left" wrapText="1"/>
    </xf>
    <xf numFmtId="9" fontId="12" fillId="3" borderId="0" xfId="2" applyFont="1" applyFill="1"/>
    <xf numFmtId="0" fontId="13" fillId="3" borderId="0" xfId="0" applyFont="1" applyFill="1"/>
    <xf numFmtId="166" fontId="13" fillId="3" borderId="0" xfId="0" applyNumberFormat="1" applyFont="1" applyFill="1"/>
    <xf numFmtId="167" fontId="0" fillId="0" borderId="0" xfId="0" applyNumberFormat="1" applyFill="1"/>
    <xf numFmtId="0" fontId="2" fillId="0" borderId="0" xfId="0" applyFont="1" applyFill="1" applyAlignment="1">
      <alignment horizontal="left"/>
    </xf>
    <xf numFmtId="167" fontId="2" fillId="0" borderId="0" xfId="0" applyNumberFormat="1" applyFont="1" applyFill="1"/>
    <xf numFmtId="168" fontId="2" fillId="0" borderId="0" xfId="0" applyNumberFormat="1" applyFont="1" applyFill="1"/>
    <xf numFmtId="170" fontId="2" fillId="0" borderId="0" xfId="0" applyNumberFormat="1" applyFont="1" applyFill="1"/>
    <xf numFmtId="166" fontId="0" fillId="0" borderId="0" xfId="0" applyNumberFormat="1" applyFill="1"/>
    <xf numFmtId="0" fontId="15" fillId="0" borderId="0" xfId="0" applyFont="1"/>
    <xf numFmtId="0" fontId="16" fillId="0" borderId="0" xfId="0" applyFont="1"/>
    <xf numFmtId="169" fontId="15" fillId="0" borderId="0" xfId="4" applyNumberFormat="1" applyFont="1"/>
    <xf numFmtId="9" fontId="15" fillId="0" borderId="0" xfId="0" applyNumberFormat="1" applyFont="1" applyAlignment="1">
      <alignment wrapText="1"/>
    </xf>
    <xf numFmtId="169" fontId="16" fillId="0" borderId="0" xfId="4" applyNumberFormat="1" applyFont="1"/>
    <xf numFmtId="0" fontId="15" fillId="0" borderId="0" xfId="0" applyFont="1" applyAlignment="1">
      <alignment wrapText="1"/>
    </xf>
    <xf numFmtId="166" fontId="16" fillId="0" borderId="0" xfId="0" applyNumberFormat="1" applyFont="1"/>
    <xf numFmtId="165" fontId="15" fillId="0" borderId="0" xfId="0" applyNumberFormat="1" applyFont="1"/>
    <xf numFmtId="166" fontId="15" fillId="0" borderId="0" xfId="0" applyNumberFormat="1" applyFont="1"/>
    <xf numFmtId="0" fontId="17" fillId="7" borderId="12" xfId="0" applyFont="1" applyFill="1" applyBorder="1"/>
    <xf numFmtId="0" fontId="16" fillId="7" borderId="13" xfId="0" applyFont="1" applyFill="1" applyBorder="1"/>
    <xf numFmtId="0" fontId="16" fillId="7" borderId="14" xfId="0" applyFont="1" applyFill="1" applyBorder="1"/>
    <xf numFmtId="0" fontId="17" fillId="0" borderId="0" xfId="0" applyFont="1" applyFill="1"/>
    <xf numFmtId="0" fontId="16" fillId="0" borderId="0" xfId="0" applyFont="1" applyFill="1"/>
    <xf numFmtId="0" fontId="16" fillId="0" borderId="15" xfId="0" applyFont="1" applyBorder="1"/>
    <xf numFmtId="0" fontId="18" fillId="0" borderId="16" xfId="0" applyFont="1" applyBorder="1" applyAlignment="1">
      <alignment wrapText="1"/>
    </xf>
    <xf numFmtId="0" fontId="18" fillId="0" borderId="16" xfId="0" applyFont="1" applyBorder="1" applyAlignment="1">
      <alignment horizontal="center" wrapText="1"/>
    </xf>
    <xf numFmtId="0" fontId="18" fillId="0" borderId="16" xfId="0" applyFont="1" applyFill="1" applyBorder="1" applyAlignment="1">
      <alignment horizontal="center" wrapText="1"/>
    </xf>
    <xf numFmtId="0" fontId="18" fillId="0" borderId="11" xfId="0" applyFont="1" applyFill="1" applyBorder="1" applyAlignment="1">
      <alignment horizontal="center" wrapText="1"/>
    </xf>
    <xf numFmtId="0" fontId="18" fillId="3" borderId="17" xfId="0" applyFont="1" applyFill="1" applyBorder="1" applyAlignment="1">
      <alignment horizontal="center" wrapText="1"/>
    </xf>
    <xf numFmtId="0" fontId="15" fillId="0" borderId="18" xfId="0" applyFont="1" applyBorder="1"/>
    <xf numFmtId="0" fontId="15" fillId="0" borderId="11" xfId="0" applyFont="1" applyBorder="1"/>
    <xf numFmtId="0" fontId="15" fillId="0" borderId="11" xfId="0" applyFont="1" applyFill="1" applyBorder="1"/>
    <xf numFmtId="166" fontId="15" fillId="0" borderId="11" xfId="1" applyNumberFormat="1" applyFont="1" applyBorder="1"/>
    <xf numFmtId="166" fontId="15" fillId="0" borderId="11" xfId="0" applyNumberFormat="1" applyFont="1" applyFill="1" applyBorder="1"/>
    <xf numFmtId="9" fontId="15" fillId="0" borderId="11" xfId="2" applyFont="1" applyBorder="1"/>
    <xf numFmtId="166" fontId="15" fillId="0" borderId="11" xfId="0" applyNumberFormat="1" applyFont="1" applyBorder="1"/>
    <xf numFmtId="0" fontId="16" fillId="0" borderId="18" xfId="0" applyFont="1" applyBorder="1"/>
    <xf numFmtId="166" fontId="16" fillId="0" borderId="11" xfId="1" applyNumberFormat="1" applyFont="1" applyBorder="1"/>
    <xf numFmtId="166" fontId="16" fillId="0" borderId="11" xfId="0" applyNumberFormat="1" applyFont="1" applyFill="1" applyBorder="1"/>
    <xf numFmtId="165" fontId="16" fillId="0" borderId="11" xfId="0" applyNumberFormat="1" applyFont="1" applyBorder="1"/>
    <xf numFmtId="0" fontId="15" fillId="0" borderId="0" xfId="0" applyFont="1" applyFill="1"/>
    <xf numFmtId="166" fontId="15" fillId="0" borderId="0" xfId="0" applyNumberFormat="1" applyFont="1" applyFill="1"/>
    <xf numFmtId="0" fontId="15" fillId="2" borderId="18" xfId="0" applyFont="1" applyFill="1" applyBorder="1"/>
    <xf numFmtId="0" fontId="15" fillId="2" borderId="11" xfId="0" applyFont="1" applyFill="1" applyBorder="1"/>
    <xf numFmtId="0" fontId="15" fillId="2" borderId="19" xfId="0" applyFont="1" applyFill="1" applyBorder="1"/>
    <xf numFmtId="0" fontId="15" fillId="2" borderId="0" xfId="0" applyFont="1" applyFill="1"/>
    <xf numFmtId="0" fontId="19" fillId="0" borderId="0" xfId="0" applyFont="1"/>
    <xf numFmtId="0" fontId="20" fillId="0" borderId="0" xfId="0" applyFont="1"/>
    <xf numFmtId="0" fontId="20" fillId="0" borderId="0" xfId="0" applyFont="1" applyFill="1" applyAlignment="1">
      <alignment horizontal="left" wrapText="1"/>
    </xf>
    <xf numFmtId="9" fontId="20" fillId="0" borderId="0" xfId="2" applyFont="1" applyFill="1"/>
    <xf numFmtId="0" fontId="16" fillId="0" borderId="0" xfId="0" applyFont="1" applyFill="1" applyAlignment="1">
      <alignment wrapText="1"/>
    </xf>
    <xf numFmtId="166" fontId="16" fillId="0" borderId="0" xfId="0" applyNumberFormat="1" applyFont="1" applyFill="1"/>
    <xf numFmtId="3" fontId="16" fillId="0" borderId="0" xfId="0" applyNumberFormat="1" applyFont="1"/>
    <xf numFmtId="3" fontId="15" fillId="0" borderId="0" xfId="0" applyNumberFormat="1" applyFont="1"/>
    <xf numFmtId="9" fontId="15" fillId="0" borderId="0" xfId="2" applyFont="1"/>
    <xf numFmtId="167" fontId="15" fillId="0" borderId="0" xfId="0" applyNumberFormat="1" applyFont="1"/>
    <xf numFmtId="0" fontId="17" fillId="14" borderId="8" xfId="0" applyFont="1" applyFill="1" applyBorder="1"/>
    <xf numFmtId="0" fontId="15" fillId="14" borderId="9" xfId="0" applyFont="1" applyFill="1" applyBorder="1"/>
    <xf numFmtId="0" fontId="15" fillId="14" borderId="10" xfId="0" applyFont="1" applyFill="1" applyBorder="1"/>
    <xf numFmtId="0" fontId="15" fillId="3" borderId="15" xfId="0" applyFont="1" applyFill="1" applyBorder="1"/>
    <xf numFmtId="166" fontId="15" fillId="3" borderId="17" xfId="1" applyNumberFormat="1" applyFont="1" applyFill="1" applyBorder="1"/>
    <xf numFmtId="0" fontId="16" fillId="3" borderId="18" xfId="0" applyFont="1" applyFill="1" applyBorder="1" applyAlignment="1">
      <alignment horizontal="center"/>
    </xf>
    <xf numFmtId="0" fontId="16" fillId="3" borderId="19" xfId="0" applyFont="1" applyFill="1" applyBorder="1" applyAlignment="1">
      <alignment horizontal="center"/>
    </xf>
    <xf numFmtId="0" fontId="15" fillId="3" borderId="18" xfId="0" applyFont="1" applyFill="1" applyBorder="1"/>
    <xf numFmtId="9" fontId="15" fillId="3" borderId="19" xfId="2" applyFont="1" applyFill="1" applyBorder="1"/>
    <xf numFmtId="165" fontId="15" fillId="3" borderId="19" xfId="1" applyFont="1" applyFill="1" applyBorder="1"/>
    <xf numFmtId="0" fontId="15" fillId="3" borderId="20" xfId="0" applyFont="1" applyFill="1" applyBorder="1"/>
    <xf numFmtId="165" fontId="15" fillId="3" borderId="21" xfId="1" applyFont="1" applyFill="1" applyBorder="1"/>
    <xf numFmtId="0" fontId="15" fillId="3" borderId="12" xfId="0" applyFont="1" applyFill="1" applyBorder="1" applyAlignment="1"/>
    <xf numFmtId="0" fontId="15" fillId="3" borderId="13" xfId="0" applyFont="1" applyFill="1" applyBorder="1" applyAlignment="1"/>
    <xf numFmtId="166" fontId="16" fillId="3" borderId="14" xfId="0" applyNumberFormat="1" applyFont="1" applyFill="1" applyBorder="1"/>
    <xf numFmtId="0" fontId="15" fillId="3" borderId="22" xfId="0" applyFont="1" applyFill="1" applyBorder="1" applyAlignment="1"/>
    <xf numFmtId="0" fontId="15" fillId="3" borderId="0" xfId="0" applyFont="1" applyFill="1" applyBorder="1" applyAlignment="1"/>
    <xf numFmtId="166" fontId="16" fillId="3" borderId="23" xfId="0" applyNumberFormat="1" applyFont="1" applyFill="1" applyBorder="1"/>
    <xf numFmtId="0" fontId="15" fillId="3" borderId="24" xfId="0" applyFont="1" applyFill="1" applyBorder="1"/>
    <xf numFmtId="0" fontId="15" fillId="3" borderId="25" xfId="0" applyFont="1" applyFill="1" applyBorder="1"/>
    <xf numFmtId="166" fontId="16" fillId="3" borderId="26" xfId="0" applyNumberFormat="1" applyFont="1" applyFill="1" applyBorder="1"/>
    <xf numFmtId="0" fontId="18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/>
    </xf>
    <xf numFmtId="0" fontId="15" fillId="3" borderId="19" xfId="0" applyFont="1" applyFill="1" applyBorder="1"/>
    <xf numFmtId="9" fontId="15" fillId="3" borderId="28" xfId="2" applyFont="1" applyFill="1" applyBorder="1" applyAlignment="1">
      <alignment horizontal="center"/>
    </xf>
    <xf numFmtId="166" fontId="15" fillId="3" borderId="19" xfId="0" applyNumberFormat="1" applyFont="1" applyFill="1" applyBorder="1"/>
    <xf numFmtId="166" fontId="16" fillId="3" borderId="29" xfId="0" applyNumberFormat="1" applyFont="1" applyFill="1" applyBorder="1" applyAlignment="1">
      <alignment horizontal="center"/>
    </xf>
    <xf numFmtId="166" fontId="16" fillId="3" borderId="21" xfId="0" applyNumberFormat="1" applyFont="1" applyFill="1" applyBorder="1"/>
    <xf numFmtId="0" fontId="15" fillId="0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3" fillId="10" borderId="0" xfId="0" applyFont="1" applyFill="1" applyAlignment="1">
      <alignment horizontal="center" wrapText="1"/>
    </xf>
    <xf numFmtId="0" fontId="13" fillId="9" borderId="0" xfId="0" applyFont="1" applyFill="1" applyAlignment="1">
      <alignment horizontal="center" wrapText="1"/>
    </xf>
    <xf numFmtId="0" fontId="13" fillId="8" borderId="0" xfId="0" applyFont="1" applyFill="1" applyAlignment="1">
      <alignment horizontal="center" wrapText="1"/>
    </xf>
    <xf numFmtId="0" fontId="7" fillId="12" borderId="0" xfId="0" applyFont="1" applyFill="1" applyAlignment="1">
      <alignment horizontal="center" wrapText="1"/>
    </xf>
    <xf numFmtId="0" fontId="6" fillId="3" borderId="0" xfId="0" applyFont="1" applyFill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3" borderId="0" xfId="0" applyFont="1" applyFill="1" applyAlignment="1">
      <alignment horizontal="center" wrapText="1"/>
    </xf>
  </cellXfs>
  <cellStyles count="5">
    <cellStyle name="Comma" xfId="1" builtinId="3"/>
    <cellStyle name="Currency" xfId="4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588AB-842F-4D2B-802E-E07090B2AAC5}">
  <dimension ref="A1:D8"/>
  <sheetViews>
    <sheetView workbookViewId="0">
      <selection activeCell="C2" sqref="C2"/>
    </sheetView>
  </sheetViews>
  <sheetFormatPr defaultColWidth="8.85546875" defaultRowHeight="15"/>
  <cols>
    <col min="1" max="1" width="34.42578125" customWidth="1"/>
    <col min="2" max="2" width="15.140625" customWidth="1"/>
    <col min="3" max="3" width="20.28515625" customWidth="1"/>
    <col min="4" max="4" width="14.85546875" customWidth="1"/>
  </cols>
  <sheetData>
    <row r="1" spans="1:4" ht="75.75" thickBot="1">
      <c r="A1" s="31" t="s">
        <v>146</v>
      </c>
      <c r="B1" s="32" t="s">
        <v>147</v>
      </c>
      <c r="C1" s="33" t="s">
        <v>148</v>
      </c>
      <c r="D1" s="34" t="s">
        <v>149</v>
      </c>
    </row>
    <row r="2" spans="1:4" ht="15.75" thickBot="1">
      <c r="A2" s="35" t="s">
        <v>150</v>
      </c>
      <c r="B2" s="42">
        <v>2222992</v>
      </c>
      <c r="C2" s="44">
        <v>75140</v>
      </c>
      <c r="D2" s="36"/>
    </row>
    <row r="3" spans="1:4" ht="15.75" thickBot="1">
      <c r="A3" s="37" t="s">
        <v>151</v>
      </c>
      <c r="B3" s="41">
        <v>11181993</v>
      </c>
      <c r="C3" s="38"/>
      <c r="D3" s="38"/>
    </row>
    <row r="4" spans="1:4" ht="15.75" thickBot="1">
      <c r="A4" s="35" t="s">
        <v>152</v>
      </c>
      <c r="B4" s="40">
        <v>10583881</v>
      </c>
      <c r="C4" s="36"/>
      <c r="D4" s="36"/>
    </row>
    <row r="5" spans="1:4" ht="15.75" thickBot="1">
      <c r="A5" s="37" t="s">
        <v>129</v>
      </c>
      <c r="B5" s="43">
        <f>SUM(B2:B4)</f>
        <v>23988866</v>
      </c>
      <c r="C5" s="38"/>
      <c r="D5" s="38"/>
    </row>
    <row r="8" spans="1:4">
      <c r="A8" s="39" t="s">
        <v>153</v>
      </c>
    </row>
  </sheetData>
  <hyperlinks>
    <hyperlink ref="C1" location="_ftn1" display="_ftn1" xr:uid="{CECC9175-40ED-4DA5-B352-C9E8ACF2A1B9}"/>
    <hyperlink ref="A8" location="_ftnref1" display="_ftnref1" xr:uid="{C13D886F-E8E4-4838-8E15-6D87729FADFF}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27673-7D7D-461F-8F8F-AE1A253C2FB2}">
  <dimension ref="A1:AF114"/>
  <sheetViews>
    <sheetView tabSelected="1" topLeftCell="G3" workbookViewId="0">
      <selection activeCell="I4" sqref="I4"/>
    </sheetView>
  </sheetViews>
  <sheetFormatPr defaultColWidth="8.85546875" defaultRowHeight="14.25"/>
  <cols>
    <col min="1" max="1" width="27.85546875" style="117" hidden="1" customWidth="1"/>
    <col min="2" max="2" width="14.42578125" style="117" hidden="1" customWidth="1"/>
    <col min="3" max="3" width="6" style="117" hidden="1" customWidth="1"/>
    <col min="4" max="4" width="7.42578125" style="117" hidden="1" customWidth="1"/>
    <col min="5" max="5" width="6" style="117" hidden="1" customWidth="1"/>
    <col min="6" max="6" width="0" style="117" hidden="1" customWidth="1"/>
    <col min="7" max="7" width="8.85546875" style="117"/>
    <col min="8" max="8" width="17.28515625" style="117" customWidth="1"/>
    <col min="9" max="9" width="15.28515625" style="117" customWidth="1"/>
    <col min="10" max="10" width="8.85546875" style="117"/>
    <col min="11" max="11" width="11.42578125" style="117" customWidth="1"/>
    <col min="12" max="12" width="14.140625" style="117" customWidth="1"/>
    <col min="13" max="13" width="14" style="117" customWidth="1"/>
    <col min="14" max="14" width="18.42578125" style="117" customWidth="1"/>
    <col min="15" max="15" width="15.42578125" style="117" customWidth="1"/>
    <col min="16" max="16" width="13.140625" style="117" customWidth="1"/>
    <col min="17" max="17" width="14.85546875" style="117" customWidth="1"/>
    <col min="18" max="18" width="16.7109375" style="117" customWidth="1"/>
    <col min="19" max="19" width="10.42578125" style="117" bestFit="1" customWidth="1"/>
    <col min="20" max="20" width="10.42578125" style="117" customWidth="1"/>
    <col min="21" max="21" width="14.85546875" style="117" customWidth="1"/>
    <col min="22" max="22" width="10.42578125" style="117" customWidth="1"/>
    <col min="23" max="23" width="17.140625" style="117" customWidth="1"/>
    <col min="24" max="24" width="14.140625" style="117" customWidth="1"/>
    <col min="25" max="27" width="9.42578125" style="117" bestFit="1" customWidth="1"/>
    <col min="28" max="28" width="10.42578125" style="117" bestFit="1" customWidth="1"/>
    <col min="29" max="29" width="9.42578125" style="117" bestFit="1" customWidth="1"/>
    <col min="30" max="30" width="17.85546875" style="117" customWidth="1"/>
    <col min="31" max="16384" width="8.85546875" style="117"/>
  </cols>
  <sheetData>
    <row r="1" spans="1:31" ht="18.75" thickBot="1">
      <c r="G1" s="164" t="s">
        <v>193</v>
      </c>
      <c r="H1" s="165"/>
      <c r="I1" s="165"/>
      <c r="J1" s="165"/>
      <c r="K1" s="165"/>
      <c r="L1" s="165"/>
      <c r="M1" s="165"/>
      <c r="N1" s="166"/>
    </row>
    <row r="3" spans="1:31" ht="15">
      <c r="H3" s="118" t="s">
        <v>157</v>
      </c>
      <c r="I3" s="119">
        <v>91310607</v>
      </c>
    </row>
    <row r="4" spans="1:31" ht="15">
      <c r="H4" s="118" t="s">
        <v>158</v>
      </c>
      <c r="I4" s="119">
        <v>37297469</v>
      </c>
    </row>
    <row r="6" spans="1:31" ht="72">
      <c r="H6" s="120" t="s">
        <v>194</v>
      </c>
      <c r="I6" s="121">
        <f>I4/(I15*0.8)</f>
        <v>150.77774660504707</v>
      </c>
      <c r="J6" s="122"/>
      <c r="K6" s="123"/>
      <c r="L6" s="123"/>
      <c r="M6" s="121"/>
      <c r="R6" s="124"/>
      <c r="T6" s="125"/>
    </row>
    <row r="7" spans="1:31" ht="20.100000000000001" customHeight="1" thickBot="1"/>
    <row r="8" spans="1:31" s="118" customFormat="1" ht="18.95" customHeight="1" thickBot="1">
      <c r="H8" s="126"/>
      <c r="I8" s="127"/>
      <c r="J8" s="127"/>
      <c r="K8" s="127"/>
      <c r="L8" s="127"/>
      <c r="M8" s="127"/>
      <c r="N8" s="128"/>
      <c r="P8" s="129"/>
      <c r="Q8" s="129"/>
      <c r="R8" s="129"/>
      <c r="S8" s="130"/>
      <c r="T8" s="130"/>
    </row>
    <row r="9" spans="1:31" s="118" customFormat="1" ht="132" customHeight="1">
      <c r="C9" s="118">
        <v>2011</v>
      </c>
      <c r="H9" s="131" t="s">
        <v>122</v>
      </c>
      <c r="I9" s="132" t="s">
        <v>156</v>
      </c>
      <c r="J9" s="133" t="s">
        <v>110</v>
      </c>
      <c r="K9" s="133" t="s">
        <v>112</v>
      </c>
      <c r="L9" s="134" t="s">
        <v>189</v>
      </c>
      <c r="M9" s="133" t="s">
        <v>190</v>
      </c>
      <c r="N9" s="133" t="s">
        <v>188</v>
      </c>
      <c r="O9" s="134" t="s">
        <v>191</v>
      </c>
      <c r="P9" s="135" t="s">
        <v>180</v>
      </c>
      <c r="R9" s="185" t="s">
        <v>127</v>
      </c>
      <c r="S9" s="136" t="s">
        <v>181</v>
      </c>
    </row>
    <row r="10" spans="1:31">
      <c r="A10" s="117" t="s">
        <v>0</v>
      </c>
      <c r="B10" s="117" t="s">
        <v>1</v>
      </c>
      <c r="C10" s="117" t="s">
        <v>2</v>
      </c>
      <c r="D10" s="117" t="s">
        <v>3</v>
      </c>
      <c r="E10" s="117" t="s">
        <v>4</v>
      </c>
      <c r="H10" s="137"/>
      <c r="I10" s="138"/>
      <c r="J10" s="138"/>
      <c r="K10" s="138"/>
      <c r="L10" s="139"/>
      <c r="M10" s="138"/>
      <c r="N10" s="138"/>
      <c r="O10" s="139"/>
      <c r="P10" s="139"/>
      <c r="R10" s="186"/>
      <c r="S10" s="187"/>
    </row>
    <row r="11" spans="1:31">
      <c r="A11" s="117" t="s">
        <v>54</v>
      </c>
      <c r="B11" s="117" t="s">
        <v>111</v>
      </c>
      <c r="C11" s="117">
        <v>10451</v>
      </c>
      <c r="D11" s="117">
        <v>12019</v>
      </c>
      <c r="E11" s="117">
        <v>22470</v>
      </c>
      <c r="H11" s="137" t="s">
        <v>111</v>
      </c>
      <c r="I11" s="140">
        <v>75018</v>
      </c>
      <c r="J11" s="138">
        <v>15</v>
      </c>
      <c r="K11" s="140">
        <f>I11/J11</f>
        <v>5001.2</v>
      </c>
      <c r="L11" s="141">
        <f>O11+P11</f>
        <v>50465.602343839942</v>
      </c>
      <c r="M11" s="142">
        <v>0.6</v>
      </c>
      <c r="N11" s="143">
        <f>I11*M11</f>
        <v>45010.799999999996</v>
      </c>
      <c r="O11" s="141">
        <f>N11*0.8</f>
        <v>36008.639999999999</v>
      </c>
      <c r="P11" s="141">
        <v>14456.962343839939</v>
      </c>
      <c r="R11" s="188">
        <f>O11/$O$15</f>
        <v>0.20401088884799576</v>
      </c>
      <c r="S11" s="189">
        <f>N11*0.25</f>
        <v>11252.699999999999</v>
      </c>
    </row>
    <row r="12" spans="1:31">
      <c r="A12" s="117" t="s">
        <v>55</v>
      </c>
      <c r="B12" s="117" t="s">
        <v>111</v>
      </c>
      <c r="C12" s="117">
        <v>429</v>
      </c>
      <c r="D12" s="117">
        <v>564</v>
      </c>
      <c r="E12" s="117">
        <v>993</v>
      </c>
      <c r="H12" s="137" t="s">
        <v>113</v>
      </c>
      <c r="I12" s="140">
        <v>58671</v>
      </c>
      <c r="J12" s="138">
        <v>34</v>
      </c>
      <c r="K12" s="140">
        <f t="shared" ref="K12:K13" si="0">I12/J12</f>
        <v>1725.6176470588234</v>
      </c>
      <c r="L12" s="141">
        <f>O12+P12</f>
        <v>39468.758899403256</v>
      </c>
      <c r="M12" s="142">
        <v>0.6</v>
      </c>
      <c r="N12" s="143">
        <f>I12*M12</f>
        <v>35202.6</v>
      </c>
      <c r="O12" s="141">
        <f>N12*0.8</f>
        <v>28162.080000000002</v>
      </c>
      <c r="P12" s="141">
        <v>11306.678899403252</v>
      </c>
      <c r="R12" s="188">
        <f>O12/$O$15</f>
        <v>0.15955534484524728</v>
      </c>
      <c r="S12" s="189">
        <f>N12*0.25</f>
        <v>8800.65</v>
      </c>
    </row>
    <row r="13" spans="1:31">
      <c r="A13" s="117" t="s">
        <v>56</v>
      </c>
      <c r="B13" s="117" t="s">
        <v>111</v>
      </c>
      <c r="C13" s="117">
        <v>1021</v>
      </c>
      <c r="D13" s="117">
        <v>1225</v>
      </c>
      <c r="E13" s="117">
        <v>2246</v>
      </c>
      <c r="H13" s="137" t="s">
        <v>114</v>
      </c>
      <c r="I13" s="140">
        <v>175520</v>
      </c>
      <c r="J13" s="138">
        <v>55</v>
      </c>
      <c r="K13" s="140">
        <f t="shared" si="0"/>
        <v>3191.2727272727275</v>
      </c>
      <c r="L13" s="141">
        <f>O13+P13</f>
        <v>157432.8387567568</v>
      </c>
      <c r="M13" s="142">
        <v>0.8</v>
      </c>
      <c r="N13" s="143">
        <f>I13*M13</f>
        <v>140416</v>
      </c>
      <c r="O13" s="141">
        <f>N13*0.8</f>
        <v>112332.8</v>
      </c>
      <c r="P13" s="141">
        <v>45100.038756756796</v>
      </c>
      <c r="R13" s="188">
        <f>O13/$O$15</f>
        <v>0.63643376630675685</v>
      </c>
      <c r="S13" s="189">
        <f>N13*0.25</f>
        <v>35104</v>
      </c>
    </row>
    <row r="14" spans="1:31">
      <c r="A14" s="117" t="s">
        <v>57</v>
      </c>
      <c r="B14" s="117" t="s">
        <v>111</v>
      </c>
      <c r="C14" s="117">
        <v>458</v>
      </c>
      <c r="D14" s="117">
        <v>531</v>
      </c>
      <c r="E14" s="117">
        <v>989</v>
      </c>
      <c r="H14" s="137"/>
      <c r="I14" s="138"/>
      <c r="J14" s="138"/>
      <c r="K14" s="138"/>
      <c r="L14" s="141"/>
      <c r="M14" s="138"/>
      <c r="N14" s="138"/>
      <c r="O14" s="139"/>
      <c r="P14" s="139"/>
      <c r="R14" s="186"/>
      <c r="S14" s="187"/>
    </row>
    <row r="15" spans="1:31" ht="15.75" thickBot="1">
      <c r="A15" s="117" t="s">
        <v>58</v>
      </c>
      <c r="B15" s="117" t="s">
        <v>111</v>
      </c>
      <c r="C15" s="117">
        <v>369</v>
      </c>
      <c r="D15" s="117">
        <v>420</v>
      </c>
      <c r="E15" s="117">
        <v>789</v>
      </c>
      <c r="H15" s="144" t="s">
        <v>4</v>
      </c>
      <c r="I15" s="145">
        <f>SUM(I11:I13)</f>
        <v>309209</v>
      </c>
      <c r="J15" s="145">
        <f t="shared" ref="J15" si="1">SUM(J11:J13)</f>
        <v>104</v>
      </c>
      <c r="K15" s="145">
        <f>I15/J15</f>
        <v>2973.1634615384614</v>
      </c>
      <c r="L15" s="146">
        <f>O15+P15</f>
        <v>247367.2</v>
      </c>
      <c r="M15" s="145"/>
      <c r="N15" s="147">
        <f>SUM(N11:N13)</f>
        <v>220629.4</v>
      </c>
      <c r="O15" s="146">
        <f>SUM(O11:O13)</f>
        <v>176503.52000000002</v>
      </c>
      <c r="P15" s="146">
        <f>SUM(P11:P13)</f>
        <v>70863.679999999993</v>
      </c>
      <c r="R15" s="190"/>
      <c r="S15" s="191">
        <f>SUM(S11:S13)</f>
        <v>55157.35</v>
      </c>
    </row>
    <row r="16" spans="1:31" hidden="1">
      <c r="A16" s="117" t="s">
        <v>60</v>
      </c>
      <c r="B16" s="117" t="s">
        <v>111</v>
      </c>
      <c r="C16" s="117">
        <v>7311</v>
      </c>
      <c r="D16" s="117">
        <v>7819</v>
      </c>
      <c r="E16" s="117">
        <v>15130</v>
      </c>
      <c r="H16" s="150" t="s">
        <v>118</v>
      </c>
      <c r="I16" s="151"/>
      <c r="J16" s="151"/>
      <c r="K16" s="151"/>
      <c r="L16" s="151"/>
      <c r="M16" s="151"/>
      <c r="N16" s="151"/>
      <c r="O16" s="151"/>
      <c r="P16" s="151"/>
      <c r="Q16" s="151"/>
      <c r="R16" s="152"/>
      <c r="S16" s="151"/>
      <c r="T16" s="153"/>
      <c r="U16" s="153"/>
      <c r="V16" s="153"/>
      <c r="W16" s="153"/>
      <c r="X16" s="153"/>
      <c r="AC16" s="153"/>
      <c r="AD16" s="153"/>
      <c r="AE16" s="125">
        <f t="shared" ref="AE16" si="2">AD16*0.3</f>
        <v>0</v>
      </c>
    </row>
    <row r="17" spans="1:32">
      <c r="A17" s="117" t="s">
        <v>61</v>
      </c>
      <c r="B17" s="117" t="s">
        <v>111</v>
      </c>
      <c r="C17" s="117">
        <v>1564</v>
      </c>
      <c r="D17" s="117">
        <v>1543</v>
      </c>
      <c r="E17" s="117">
        <v>3107</v>
      </c>
      <c r="H17" s="154" t="s">
        <v>187</v>
      </c>
      <c r="O17" s="155"/>
      <c r="P17" s="155"/>
      <c r="Q17" s="148"/>
      <c r="R17" s="149"/>
      <c r="S17" s="148"/>
      <c r="T17" s="148"/>
      <c r="U17" s="148"/>
      <c r="AD17" s="148"/>
      <c r="AE17" s="149"/>
      <c r="AF17" s="149"/>
    </row>
    <row r="18" spans="1:32" ht="15">
      <c r="A18" s="117" t="s">
        <v>62</v>
      </c>
      <c r="B18" s="117" t="s">
        <v>111</v>
      </c>
      <c r="C18" s="117">
        <v>760</v>
      </c>
      <c r="D18" s="117">
        <v>904</v>
      </c>
      <c r="E18" s="117">
        <v>1664</v>
      </c>
      <c r="N18" s="130"/>
      <c r="O18" s="156"/>
      <c r="P18" s="157"/>
      <c r="Q18" s="148"/>
      <c r="R18" s="148"/>
      <c r="S18" s="148"/>
      <c r="T18" s="148"/>
      <c r="U18" s="148"/>
      <c r="AB18" s="125"/>
      <c r="AD18" s="148"/>
      <c r="AE18" s="148"/>
      <c r="AF18" s="149"/>
    </row>
    <row r="19" spans="1:32" ht="15.75" thickBot="1">
      <c r="A19" s="117" t="s">
        <v>63</v>
      </c>
      <c r="B19" s="117" t="s">
        <v>111</v>
      </c>
      <c r="C19" s="117">
        <v>655</v>
      </c>
      <c r="D19" s="117">
        <v>854</v>
      </c>
      <c r="E19" s="117">
        <v>1509</v>
      </c>
      <c r="H19" s="118" t="s">
        <v>177</v>
      </c>
      <c r="I19" s="125"/>
      <c r="N19" s="158"/>
      <c r="O19" s="158"/>
      <c r="P19" s="148"/>
      <c r="Q19" s="148"/>
      <c r="R19" s="148"/>
      <c r="S19" s="148"/>
      <c r="T19" s="148"/>
      <c r="U19" s="148"/>
    </row>
    <row r="20" spans="1:32" ht="15">
      <c r="A20" s="153" t="s">
        <v>64</v>
      </c>
      <c r="B20" s="153" t="s">
        <v>111</v>
      </c>
      <c r="C20" s="153">
        <v>852</v>
      </c>
      <c r="D20" s="153">
        <v>777</v>
      </c>
      <c r="E20" s="153">
        <v>1629</v>
      </c>
      <c r="H20" s="176" t="s">
        <v>165</v>
      </c>
      <c r="I20" s="177"/>
      <c r="J20" s="177"/>
      <c r="K20" s="177"/>
      <c r="L20" s="177"/>
      <c r="M20" s="177"/>
      <c r="N20" s="177"/>
      <c r="O20" s="177"/>
      <c r="P20" s="178">
        <f>O15</f>
        <v>176503.52000000002</v>
      </c>
      <c r="Q20" s="192"/>
      <c r="R20" s="192"/>
      <c r="S20" s="192"/>
      <c r="T20" s="192"/>
      <c r="U20" s="192"/>
      <c r="V20" s="192"/>
      <c r="W20" s="192"/>
      <c r="X20" s="192"/>
      <c r="Y20" s="192"/>
      <c r="Z20" s="192"/>
    </row>
    <row r="21" spans="1:32" ht="15">
      <c r="A21" s="117" t="s">
        <v>65</v>
      </c>
      <c r="B21" s="117" t="s">
        <v>111</v>
      </c>
      <c r="C21" s="117">
        <v>632</v>
      </c>
      <c r="D21" s="117">
        <v>416</v>
      </c>
      <c r="E21" s="117">
        <v>1048</v>
      </c>
      <c r="H21" s="179" t="s">
        <v>166</v>
      </c>
      <c r="I21" s="180"/>
      <c r="J21" s="180"/>
      <c r="K21" s="180"/>
      <c r="L21" s="180"/>
      <c r="M21" s="180"/>
      <c r="N21" s="180"/>
      <c r="O21" s="180"/>
      <c r="P21" s="181">
        <f>P15</f>
        <v>70863.679999999993</v>
      </c>
      <c r="Q21" s="192"/>
      <c r="R21" s="192"/>
      <c r="S21" s="192"/>
      <c r="T21" s="192"/>
      <c r="U21" s="192"/>
      <c r="V21" s="192"/>
      <c r="W21" s="192"/>
      <c r="X21" s="192"/>
      <c r="Y21" s="192"/>
      <c r="Z21" s="192"/>
    </row>
    <row r="22" spans="1:32" ht="15.75" thickBot="1">
      <c r="A22" s="117" t="s">
        <v>66</v>
      </c>
      <c r="B22" s="117" t="s">
        <v>111</v>
      </c>
      <c r="C22" s="117">
        <v>3331</v>
      </c>
      <c r="D22" s="117">
        <v>3743</v>
      </c>
      <c r="E22" s="117">
        <v>7074</v>
      </c>
      <c r="H22" s="182" t="s">
        <v>168</v>
      </c>
      <c r="I22" s="183"/>
      <c r="J22" s="183"/>
      <c r="K22" s="183"/>
      <c r="L22" s="183"/>
      <c r="M22" s="183"/>
      <c r="N22" s="183"/>
      <c r="O22" s="183"/>
      <c r="P22" s="184">
        <f>L15</f>
        <v>247367.2</v>
      </c>
      <c r="Q22" s="148"/>
      <c r="R22" s="148"/>
      <c r="S22" s="148"/>
      <c r="T22" s="148"/>
      <c r="U22" s="148"/>
      <c r="V22" s="148"/>
      <c r="W22" s="148"/>
      <c r="X22" s="148"/>
      <c r="Y22" s="148"/>
      <c r="Z22" s="148"/>
    </row>
    <row r="23" spans="1:32" ht="15">
      <c r="A23" s="117" t="s">
        <v>67</v>
      </c>
      <c r="B23" s="117" t="s">
        <v>111</v>
      </c>
      <c r="C23" s="117">
        <v>788</v>
      </c>
      <c r="D23" s="117">
        <v>793</v>
      </c>
      <c r="E23" s="117">
        <v>1581</v>
      </c>
      <c r="R23" s="130"/>
      <c r="S23" s="130"/>
      <c r="T23" s="130"/>
      <c r="U23" s="159"/>
    </row>
    <row r="24" spans="1:32" ht="15">
      <c r="A24" s="117" t="s">
        <v>68</v>
      </c>
      <c r="B24" s="117" t="s">
        <v>111</v>
      </c>
      <c r="C24" s="117">
        <v>1348</v>
      </c>
      <c r="D24" s="117">
        <v>1356</v>
      </c>
      <c r="E24" s="117">
        <v>2704</v>
      </c>
      <c r="R24" s="130"/>
      <c r="S24" s="130"/>
      <c r="T24" s="130"/>
      <c r="U24" s="159"/>
    </row>
    <row r="25" spans="1:32">
      <c r="A25" s="117" t="s">
        <v>69</v>
      </c>
      <c r="B25" s="117" t="s">
        <v>111</v>
      </c>
      <c r="C25" s="117">
        <v>2259</v>
      </c>
      <c r="D25" s="117">
        <v>2589</v>
      </c>
      <c r="E25" s="117">
        <v>4848</v>
      </c>
      <c r="R25" s="148"/>
      <c r="S25" s="148"/>
      <c r="T25" s="148"/>
      <c r="U25" s="148"/>
    </row>
    <row r="26" spans="1:32" ht="15">
      <c r="A26" s="117" t="s">
        <v>70</v>
      </c>
      <c r="B26" s="117" t="s">
        <v>111</v>
      </c>
      <c r="C26" s="117">
        <v>576</v>
      </c>
      <c r="D26" s="117">
        <v>596</v>
      </c>
      <c r="E26" s="117">
        <v>1172</v>
      </c>
      <c r="H26" s="118"/>
      <c r="I26" s="160"/>
    </row>
    <row r="27" spans="1:32" ht="15">
      <c r="A27" s="117" t="s">
        <v>71</v>
      </c>
      <c r="B27" s="117" t="s">
        <v>113</v>
      </c>
      <c r="C27" s="117">
        <v>2310</v>
      </c>
      <c r="D27" s="117">
        <v>2441</v>
      </c>
      <c r="E27" s="117">
        <v>4751</v>
      </c>
      <c r="Q27" s="148"/>
      <c r="R27" s="130"/>
      <c r="S27" s="130"/>
      <c r="T27" s="130"/>
      <c r="U27" s="130"/>
      <c r="V27" s="130"/>
      <c r="W27" s="130"/>
      <c r="X27" s="130"/>
      <c r="Y27" s="148"/>
    </row>
    <row r="28" spans="1:32" ht="15.75" thickBot="1">
      <c r="A28" s="117" t="s">
        <v>72</v>
      </c>
      <c r="B28" s="117" t="s">
        <v>113</v>
      </c>
      <c r="C28" s="117">
        <v>495</v>
      </c>
      <c r="D28" s="117">
        <v>436</v>
      </c>
      <c r="E28" s="117">
        <v>931</v>
      </c>
      <c r="H28" s="118" t="s">
        <v>176</v>
      </c>
      <c r="Q28" s="148"/>
      <c r="R28" s="148"/>
      <c r="S28" s="148"/>
      <c r="T28" s="148"/>
      <c r="U28" s="148"/>
      <c r="V28" s="148"/>
      <c r="W28" s="148"/>
      <c r="X28" s="148"/>
      <c r="Y28" s="148"/>
    </row>
    <row r="29" spans="1:32">
      <c r="A29" s="117" t="s">
        <v>73</v>
      </c>
      <c r="B29" s="117" t="s">
        <v>113</v>
      </c>
      <c r="C29" s="117">
        <v>326</v>
      </c>
      <c r="D29" s="117">
        <v>322</v>
      </c>
      <c r="E29" s="117">
        <v>648</v>
      </c>
      <c r="H29" s="167" t="s">
        <v>154</v>
      </c>
      <c r="I29" s="168">
        <v>2374000</v>
      </c>
      <c r="J29" s="117" t="s">
        <v>195</v>
      </c>
    </row>
    <row r="30" spans="1:32" ht="15">
      <c r="A30" s="117" t="s">
        <v>74</v>
      </c>
      <c r="B30" s="117" t="s">
        <v>113</v>
      </c>
      <c r="C30" s="117">
        <v>3326</v>
      </c>
      <c r="D30" s="117">
        <v>3244</v>
      </c>
      <c r="E30" s="117">
        <v>6570</v>
      </c>
      <c r="H30" s="169"/>
      <c r="I30" s="170"/>
    </row>
    <row r="31" spans="1:32">
      <c r="A31" s="117" t="s">
        <v>75</v>
      </c>
      <c r="B31" s="117" t="s">
        <v>113</v>
      </c>
      <c r="C31" s="117">
        <v>1017</v>
      </c>
      <c r="D31" s="117">
        <v>1010</v>
      </c>
      <c r="E31" s="161">
        <v>2027</v>
      </c>
      <c r="H31" s="171" t="s">
        <v>140</v>
      </c>
      <c r="I31" s="172">
        <f>P22/I29</f>
        <v>0.10419848357203033</v>
      </c>
      <c r="J31" s="162"/>
      <c r="K31" s="163"/>
      <c r="L31" s="163"/>
    </row>
    <row r="32" spans="1:32">
      <c r="A32" s="117" t="s">
        <v>76</v>
      </c>
      <c r="B32" s="117" t="s">
        <v>113</v>
      </c>
      <c r="C32" s="117">
        <v>749</v>
      </c>
      <c r="D32" s="117">
        <v>751</v>
      </c>
      <c r="E32" s="117">
        <v>1500</v>
      </c>
      <c r="H32" s="171" t="s">
        <v>155</v>
      </c>
      <c r="I32" s="172">
        <v>1</v>
      </c>
      <c r="J32" s="162"/>
    </row>
    <row r="33" spans="1:12">
      <c r="A33" s="153" t="s">
        <v>77</v>
      </c>
      <c r="B33" s="153" t="s">
        <v>113</v>
      </c>
      <c r="C33" s="153">
        <v>14</v>
      </c>
      <c r="D33" s="153">
        <v>11</v>
      </c>
      <c r="E33" s="153">
        <v>25</v>
      </c>
      <c r="H33" s="171" t="s">
        <v>170</v>
      </c>
      <c r="I33" s="173">
        <f>I29*J33</f>
        <v>1225933.5999999999</v>
      </c>
      <c r="J33" s="162">
        <v>0.51639999999999997</v>
      </c>
      <c r="K33" s="125"/>
      <c r="L33" s="125"/>
    </row>
    <row r="34" spans="1:12" ht="15" thickBot="1">
      <c r="A34" s="117" t="s">
        <v>78</v>
      </c>
      <c r="B34" s="117" t="s">
        <v>113</v>
      </c>
      <c r="C34" s="117">
        <v>390</v>
      </c>
      <c r="D34" s="117">
        <v>266</v>
      </c>
      <c r="E34" s="117">
        <v>656</v>
      </c>
      <c r="H34" s="174" t="s">
        <v>169</v>
      </c>
      <c r="I34" s="175">
        <f>I29-I33</f>
        <v>1148066.4000000001</v>
      </c>
    </row>
    <row r="35" spans="1:12">
      <c r="A35" s="117" t="s">
        <v>79</v>
      </c>
      <c r="B35" s="117" t="s">
        <v>113</v>
      </c>
      <c r="C35" s="117">
        <v>602</v>
      </c>
      <c r="D35" s="117">
        <v>513</v>
      </c>
      <c r="E35" s="117">
        <v>1115</v>
      </c>
    </row>
    <row r="36" spans="1:12">
      <c r="A36" s="117" t="s">
        <v>80</v>
      </c>
      <c r="B36" s="117" t="s">
        <v>113</v>
      </c>
      <c r="C36" s="117">
        <v>268</v>
      </c>
      <c r="D36" s="117">
        <v>255</v>
      </c>
      <c r="E36" s="117">
        <v>523</v>
      </c>
    </row>
    <row r="37" spans="1:12">
      <c r="A37" s="117" t="s">
        <v>81</v>
      </c>
      <c r="B37" s="117" t="s">
        <v>113</v>
      </c>
      <c r="C37" s="117">
        <v>277</v>
      </c>
      <c r="D37" s="117">
        <v>289</v>
      </c>
      <c r="E37" s="117">
        <v>566</v>
      </c>
    </row>
    <row r="38" spans="1:12">
      <c r="A38" s="117" t="s">
        <v>82</v>
      </c>
      <c r="B38" s="117" t="s">
        <v>113</v>
      </c>
      <c r="C38" s="117">
        <v>363</v>
      </c>
      <c r="D38" s="117">
        <v>286</v>
      </c>
      <c r="E38" s="117">
        <v>649</v>
      </c>
    </row>
    <row r="39" spans="1:12">
      <c r="A39" s="117" t="s">
        <v>83</v>
      </c>
      <c r="B39" s="117" t="s">
        <v>113</v>
      </c>
      <c r="C39" s="117">
        <v>471</v>
      </c>
      <c r="D39" s="117">
        <v>570</v>
      </c>
      <c r="E39" s="117">
        <v>1041</v>
      </c>
    </row>
    <row r="40" spans="1:12">
      <c r="A40" s="117" t="s">
        <v>84</v>
      </c>
      <c r="B40" s="117" t="s">
        <v>113</v>
      </c>
      <c r="C40" s="117">
        <v>567</v>
      </c>
      <c r="D40" s="117">
        <v>419</v>
      </c>
      <c r="E40" s="117">
        <v>986</v>
      </c>
    </row>
    <row r="41" spans="1:12">
      <c r="A41" s="117" t="s">
        <v>85</v>
      </c>
      <c r="B41" s="117" t="s">
        <v>113</v>
      </c>
      <c r="C41" s="117">
        <v>398</v>
      </c>
      <c r="D41" s="117">
        <v>442</v>
      </c>
      <c r="E41" s="117">
        <v>840</v>
      </c>
    </row>
    <row r="42" spans="1:12">
      <c r="A42" s="117" t="s">
        <v>86</v>
      </c>
      <c r="B42" s="117" t="s">
        <v>113</v>
      </c>
      <c r="C42" s="117">
        <v>502</v>
      </c>
      <c r="D42" s="117">
        <v>547</v>
      </c>
      <c r="E42" s="117">
        <v>1049</v>
      </c>
    </row>
    <row r="43" spans="1:12">
      <c r="A43" s="117" t="s">
        <v>87</v>
      </c>
      <c r="B43" s="117" t="s">
        <v>113</v>
      </c>
      <c r="C43" s="117">
        <v>748</v>
      </c>
      <c r="D43" s="117">
        <v>740</v>
      </c>
      <c r="E43" s="117">
        <v>1488</v>
      </c>
    </row>
    <row r="44" spans="1:12">
      <c r="A44" s="117" t="s">
        <v>88</v>
      </c>
      <c r="B44" s="117" t="s">
        <v>113</v>
      </c>
      <c r="C44" s="117">
        <v>362</v>
      </c>
      <c r="D44" s="117">
        <v>344</v>
      </c>
      <c r="E44" s="117">
        <v>706</v>
      </c>
    </row>
    <row r="45" spans="1:12">
      <c r="A45" s="117" t="s">
        <v>89</v>
      </c>
      <c r="B45" s="117" t="s">
        <v>113</v>
      </c>
      <c r="C45" s="117">
        <v>943</v>
      </c>
      <c r="D45" s="117">
        <v>910</v>
      </c>
      <c r="E45" s="117">
        <v>1853</v>
      </c>
    </row>
    <row r="46" spans="1:12">
      <c r="A46" s="117" t="s">
        <v>90</v>
      </c>
      <c r="B46" s="117" t="s">
        <v>113</v>
      </c>
      <c r="C46" s="117">
        <v>282</v>
      </c>
      <c r="D46" s="117">
        <v>250</v>
      </c>
      <c r="E46" s="117">
        <v>532</v>
      </c>
    </row>
    <row r="47" spans="1:12">
      <c r="A47" s="117" t="s">
        <v>91</v>
      </c>
      <c r="B47" s="117" t="s">
        <v>113</v>
      </c>
      <c r="C47" s="117">
        <v>282</v>
      </c>
      <c r="D47" s="117">
        <v>327</v>
      </c>
      <c r="E47" s="117">
        <v>609</v>
      </c>
    </row>
    <row r="48" spans="1:12">
      <c r="A48" s="117" t="s">
        <v>92</v>
      </c>
      <c r="B48" s="117" t="s">
        <v>113</v>
      </c>
      <c r="C48" s="117">
        <v>254</v>
      </c>
      <c r="D48" s="117">
        <v>260</v>
      </c>
      <c r="E48" s="117">
        <v>514</v>
      </c>
    </row>
    <row r="49" spans="1:5">
      <c r="A49" s="117" t="s">
        <v>93</v>
      </c>
      <c r="B49" s="117" t="s">
        <v>113</v>
      </c>
      <c r="C49" s="117">
        <v>581</v>
      </c>
      <c r="D49" s="117">
        <v>555</v>
      </c>
      <c r="E49" s="117">
        <v>1136</v>
      </c>
    </row>
    <row r="50" spans="1:5">
      <c r="A50" s="117" t="s">
        <v>94</v>
      </c>
      <c r="B50" s="117" t="s">
        <v>113</v>
      </c>
      <c r="C50" s="117">
        <v>494</v>
      </c>
      <c r="D50" s="117">
        <v>500</v>
      </c>
      <c r="E50" s="117">
        <v>994</v>
      </c>
    </row>
    <row r="51" spans="1:5">
      <c r="A51" s="153" t="s">
        <v>95</v>
      </c>
      <c r="B51" s="153" t="s">
        <v>113</v>
      </c>
      <c r="C51" s="153">
        <v>1019</v>
      </c>
      <c r="D51" s="153">
        <v>620</v>
      </c>
      <c r="E51" s="153">
        <v>1639</v>
      </c>
    </row>
    <row r="52" spans="1:5">
      <c r="A52" s="117" t="s">
        <v>96</v>
      </c>
      <c r="B52" s="117" t="s">
        <v>113</v>
      </c>
      <c r="C52" s="117">
        <v>483</v>
      </c>
      <c r="D52" s="117">
        <v>511</v>
      </c>
      <c r="E52" s="117">
        <v>994</v>
      </c>
    </row>
    <row r="53" spans="1:5">
      <c r="A53" s="117" t="s">
        <v>97</v>
      </c>
      <c r="B53" s="117" t="s">
        <v>113</v>
      </c>
      <c r="C53" s="117">
        <v>256</v>
      </c>
      <c r="D53" s="117">
        <v>254</v>
      </c>
      <c r="E53" s="117">
        <v>510</v>
      </c>
    </row>
    <row r="54" spans="1:5">
      <c r="A54" s="117" t="s">
        <v>98</v>
      </c>
      <c r="B54" s="117" t="s">
        <v>113</v>
      </c>
      <c r="C54" s="117">
        <v>4719</v>
      </c>
      <c r="D54" s="117">
        <v>4752</v>
      </c>
      <c r="E54" s="117">
        <v>9471</v>
      </c>
    </row>
    <row r="55" spans="1:5">
      <c r="A55" s="117" t="s">
        <v>99</v>
      </c>
      <c r="B55" s="117" t="s">
        <v>113</v>
      </c>
      <c r="C55" s="117">
        <v>1620</v>
      </c>
      <c r="D55" s="117">
        <v>1808</v>
      </c>
      <c r="E55" s="117">
        <v>3428</v>
      </c>
    </row>
    <row r="56" spans="1:5">
      <c r="A56" s="117" t="s">
        <v>5</v>
      </c>
      <c r="B56" s="117" t="s">
        <v>114</v>
      </c>
      <c r="C56" s="117">
        <v>334</v>
      </c>
      <c r="D56" s="117">
        <v>444</v>
      </c>
      <c r="E56" s="117">
        <v>778</v>
      </c>
    </row>
    <row r="57" spans="1:5">
      <c r="A57" s="117" t="s">
        <v>6</v>
      </c>
      <c r="B57" s="117" t="s">
        <v>114</v>
      </c>
      <c r="C57" s="117">
        <v>275</v>
      </c>
      <c r="D57" s="117">
        <v>280</v>
      </c>
      <c r="E57" s="117">
        <v>555</v>
      </c>
    </row>
    <row r="58" spans="1:5">
      <c r="A58" s="117" t="s">
        <v>7</v>
      </c>
      <c r="B58" s="117" t="s">
        <v>114</v>
      </c>
      <c r="C58" s="117">
        <v>164</v>
      </c>
      <c r="D58" s="117">
        <v>183</v>
      </c>
      <c r="E58" s="117">
        <v>347</v>
      </c>
    </row>
    <row r="59" spans="1:5">
      <c r="A59" s="117" t="s">
        <v>8</v>
      </c>
      <c r="B59" s="117" t="s">
        <v>114</v>
      </c>
      <c r="C59" s="117">
        <v>251</v>
      </c>
      <c r="D59" s="117">
        <v>282</v>
      </c>
      <c r="E59" s="117">
        <v>533</v>
      </c>
    </row>
    <row r="60" spans="1:5">
      <c r="A60" s="117" t="s">
        <v>9</v>
      </c>
      <c r="B60" s="117" t="s">
        <v>114</v>
      </c>
      <c r="C60" s="117">
        <v>621</v>
      </c>
      <c r="D60" s="117">
        <v>638</v>
      </c>
      <c r="E60" s="117">
        <v>1259</v>
      </c>
    </row>
    <row r="61" spans="1:5">
      <c r="A61" s="117" t="s">
        <v>10</v>
      </c>
      <c r="B61" s="117" t="s">
        <v>114</v>
      </c>
      <c r="C61" s="117">
        <v>136</v>
      </c>
      <c r="D61" s="117">
        <v>143</v>
      </c>
      <c r="E61" s="117">
        <v>279</v>
      </c>
    </row>
    <row r="62" spans="1:5">
      <c r="A62" s="117" t="s">
        <v>11</v>
      </c>
      <c r="B62" s="117" t="s">
        <v>114</v>
      </c>
      <c r="C62" s="117">
        <v>120</v>
      </c>
      <c r="D62" s="117">
        <v>112</v>
      </c>
      <c r="E62" s="117">
        <v>232</v>
      </c>
    </row>
    <row r="63" spans="1:5">
      <c r="A63" s="117" t="s">
        <v>12</v>
      </c>
      <c r="B63" s="117" t="s">
        <v>114</v>
      </c>
      <c r="C63" s="117">
        <v>120</v>
      </c>
      <c r="D63" s="117">
        <v>110</v>
      </c>
      <c r="E63" s="117">
        <v>230</v>
      </c>
    </row>
    <row r="64" spans="1:5">
      <c r="A64" s="117" t="s">
        <v>13</v>
      </c>
      <c r="B64" s="117" t="s">
        <v>114</v>
      </c>
      <c r="C64" s="117">
        <v>482</v>
      </c>
      <c r="D64" s="117">
        <v>528</v>
      </c>
      <c r="E64" s="117">
        <v>1010</v>
      </c>
    </row>
    <row r="65" spans="1:5">
      <c r="A65" s="117" t="s">
        <v>14</v>
      </c>
      <c r="B65" s="117" t="s">
        <v>114</v>
      </c>
      <c r="C65" s="117">
        <v>676</v>
      </c>
      <c r="D65" s="117">
        <v>773</v>
      </c>
      <c r="E65" s="117">
        <v>1449</v>
      </c>
    </row>
    <row r="66" spans="1:5">
      <c r="A66" s="117" t="s">
        <v>15</v>
      </c>
      <c r="B66" s="117" t="s">
        <v>114</v>
      </c>
      <c r="C66" s="117">
        <v>28686</v>
      </c>
      <c r="D66" s="117">
        <v>31571</v>
      </c>
      <c r="E66" s="117">
        <v>60257</v>
      </c>
    </row>
    <row r="67" spans="1:5">
      <c r="A67" s="153" t="s">
        <v>16</v>
      </c>
      <c r="B67" s="153" t="s">
        <v>114</v>
      </c>
      <c r="C67" s="153">
        <v>7904</v>
      </c>
      <c r="D67" s="153">
        <v>6270</v>
      </c>
      <c r="E67" s="153">
        <v>14174</v>
      </c>
    </row>
    <row r="68" spans="1:5">
      <c r="A68" s="117" t="s">
        <v>17</v>
      </c>
      <c r="B68" s="117" t="s">
        <v>114</v>
      </c>
      <c r="C68" s="117">
        <v>272</v>
      </c>
      <c r="D68" s="117">
        <v>292</v>
      </c>
      <c r="E68" s="117">
        <v>564</v>
      </c>
    </row>
    <row r="69" spans="1:5">
      <c r="A69" s="117" t="s">
        <v>18</v>
      </c>
      <c r="B69" s="117" t="s">
        <v>114</v>
      </c>
      <c r="C69" s="117">
        <v>175</v>
      </c>
      <c r="D69" s="117">
        <v>170</v>
      </c>
      <c r="E69" s="117">
        <v>345</v>
      </c>
    </row>
    <row r="70" spans="1:5">
      <c r="A70" s="117" t="s">
        <v>19</v>
      </c>
      <c r="B70" s="117" t="s">
        <v>114</v>
      </c>
      <c r="C70" s="117">
        <v>208</v>
      </c>
      <c r="D70" s="117">
        <v>202</v>
      </c>
      <c r="E70" s="117">
        <v>410</v>
      </c>
    </row>
    <row r="71" spans="1:5">
      <c r="A71" s="117" t="s">
        <v>20</v>
      </c>
      <c r="B71" s="117" t="s">
        <v>114</v>
      </c>
      <c r="C71" s="117">
        <v>1288</v>
      </c>
      <c r="D71" s="117">
        <v>1460</v>
      </c>
      <c r="E71" s="117">
        <v>2748</v>
      </c>
    </row>
    <row r="72" spans="1:5">
      <c r="A72" s="117" t="s">
        <v>21</v>
      </c>
      <c r="B72" s="117" t="s">
        <v>114</v>
      </c>
      <c r="C72" s="117">
        <v>208</v>
      </c>
      <c r="D72" s="117">
        <v>204</v>
      </c>
      <c r="E72" s="117">
        <v>412</v>
      </c>
    </row>
    <row r="73" spans="1:5">
      <c r="A73" s="117" t="s">
        <v>22</v>
      </c>
      <c r="B73" s="117" t="s">
        <v>114</v>
      </c>
      <c r="C73" s="117">
        <v>483</v>
      </c>
      <c r="D73" s="117">
        <v>548</v>
      </c>
      <c r="E73" s="117">
        <v>1031</v>
      </c>
    </row>
    <row r="74" spans="1:5">
      <c r="A74" s="117" t="s">
        <v>23</v>
      </c>
      <c r="B74" s="117" t="s">
        <v>114</v>
      </c>
      <c r="C74" s="117">
        <v>437</v>
      </c>
      <c r="D74" s="117">
        <v>465</v>
      </c>
      <c r="E74" s="117">
        <v>902</v>
      </c>
    </row>
    <row r="75" spans="1:5">
      <c r="A75" s="117" t="s">
        <v>24</v>
      </c>
      <c r="B75" s="117" t="s">
        <v>114</v>
      </c>
      <c r="C75" s="117">
        <v>924</v>
      </c>
      <c r="D75" s="117">
        <v>1076</v>
      </c>
      <c r="E75" s="117">
        <v>2000</v>
      </c>
    </row>
    <row r="76" spans="1:5">
      <c r="A76" s="117" t="s">
        <v>25</v>
      </c>
      <c r="B76" s="117" t="s">
        <v>114</v>
      </c>
      <c r="C76" s="117">
        <v>714</v>
      </c>
      <c r="D76" s="117">
        <v>871</v>
      </c>
      <c r="E76" s="117">
        <v>1585</v>
      </c>
    </row>
    <row r="77" spans="1:5">
      <c r="A77" s="117" t="s">
        <v>26</v>
      </c>
      <c r="B77" s="117" t="s">
        <v>114</v>
      </c>
      <c r="C77" s="117">
        <v>434</v>
      </c>
      <c r="D77" s="117">
        <v>478</v>
      </c>
      <c r="E77" s="117">
        <v>912</v>
      </c>
    </row>
    <row r="78" spans="1:5">
      <c r="A78" s="117" t="s">
        <v>27</v>
      </c>
      <c r="B78" s="117" t="s">
        <v>114</v>
      </c>
      <c r="C78" s="117">
        <v>597</v>
      </c>
      <c r="D78" s="117">
        <v>682</v>
      </c>
      <c r="E78" s="117">
        <v>1279</v>
      </c>
    </row>
    <row r="79" spans="1:5">
      <c r="A79" s="117" t="s">
        <v>28</v>
      </c>
      <c r="B79" s="117" t="s">
        <v>114</v>
      </c>
      <c r="C79" s="117">
        <v>1184</v>
      </c>
      <c r="D79" s="117">
        <v>1510</v>
      </c>
      <c r="E79" s="117">
        <v>2694</v>
      </c>
    </row>
    <row r="80" spans="1:5">
      <c r="A80" s="117" t="s">
        <v>29</v>
      </c>
      <c r="B80" s="117" t="s">
        <v>114</v>
      </c>
      <c r="C80" s="117">
        <v>2283</v>
      </c>
      <c r="D80" s="117">
        <v>2954</v>
      </c>
      <c r="E80" s="117">
        <v>5237</v>
      </c>
    </row>
    <row r="81" spans="1:5">
      <c r="A81" s="117" t="s">
        <v>30</v>
      </c>
      <c r="B81" s="117" t="s">
        <v>114</v>
      </c>
      <c r="C81" s="117">
        <v>328</v>
      </c>
      <c r="D81" s="117">
        <v>399</v>
      </c>
      <c r="E81" s="117">
        <v>727</v>
      </c>
    </row>
    <row r="82" spans="1:5">
      <c r="A82" s="117" t="s">
        <v>31</v>
      </c>
      <c r="B82" s="117" t="s">
        <v>114</v>
      </c>
      <c r="C82" s="117">
        <v>419</v>
      </c>
      <c r="D82" s="117">
        <v>535</v>
      </c>
      <c r="E82" s="117">
        <v>954</v>
      </c>
    </row>
    <row r="83" spans="1:5">
      <c r="A83" s="117" t="s">
        <v>32</v>
      </c>
      <c r="B83" s="117" t="s">
        <v>114</v>
      </c>
      <c r="C83" s="117">
        <v>351</v>
      </c>
      <c r="D83" s="117">
        <v>374</v>
      </c>
      <c r="E83" s="117">
        <v>725</v>
      </c>
    </row>
    <row r="84" spans="1:5">
      <c r="A84" s="117" t="s">
        <v>33</v>
      </c>
      <c r="B84" s="117" t="s">
        <v>114</v>
      </c>
      <c r="C84" s="117">
        <v>4260</v>
      </c>
      <c r="D84" s="117">
        <v>4710</v>
      </c>
      <c r="E84" s="117">
        <v>8970</v>
      </c>
    </row>
    <row r="85" spans="1:5">
      <c r="A85" s="117" t="s">
        <v>34</v>
      </c>
      <c r="B85" s="117" t="s">
        <v>114</v>
      </c>
      <c r="C85" s="117">
        <v>570</v>
      </c>
      <c r="D85" s="117">
        <v>700</v>
      </c>
      <c r="E85" s="117">
        <v>1270</v>
      </c>
    </row>
    <row r="86" spans="1:5">
      <c r="A86" s="117" t="s">
        <v>35</v>
      </c>
      <c r="B86" s="117" t="s">
        <v>114</v>
      </c>
      <c r="C86" s="117">
        <v>1051</v>
      </c>
      <c r="D86" s="117">
        <v>1182</v>
      </c>
      <c r="E86" s="117">
        <v>2233</v>
      </c>
    </row>
    <row r="87" spans="1:5">
      <c r="A87" s="117" t="s">
        <v>36</v>
      </c>
      <c r="B87" s="117" t="s">
        <v>114</v>
      </c>
      <c r="C87" s="117">
        <v>416</v>
      </c>
      <c r="D87" s="117">
        <v>480</v>
      </c>
      <c r="E87" s="117">
        <v>896</v>
      </c>
    </row>
    <row r="88" spans="1:5">
      <c r="A88" s="117" t="s">
        <v>37</v>
      </c>
      <c r="B88" s="117" t="s">
        <v>114</v>
      </c>
      <c r="C88" s="117">
        <v>242</v>
      </c>
      <c r="D88" s="117">
        <v>308</v>
      </c>
      <c r="E88" s="117">
        <v>550</v>
      </c>
    </row>
    <row r="89" spans="1:5">
      <c r="A89" s="117" t="s">
        <v>38</v>
      </c>
      <c r="B89" s="117" t="s">
        <v>114</v>
      </c>
      <c r="C89" s="117">
        <v>950</v>
      </c>
      <c r="D89" s="117">
        <v>1038</v>
      </c>
      <c r="E89" s="117">
        <v>1988</v>
      </c>
    </row>
    <row r="90" spans="1:5">
      <c r="A90" s="117" t="s">
        <v>39</v>
      </c>
      <c r="B90" s="117" t="s">
        <v>114</v>
      </c>
      <c r="C90" s="117">
        <v>698</v>
      </c>
      <c r="D90" s="117">
        <v>743</v>
      </c>
      <c r="E90" s="117">
        <v>1441</v>
      </c>
    </row>
    <row r="91" spans="1:5">
      <c r="A91" s="117" t="s">
        <v>40</v>
      </c>
      <c r="B91" s="117" t="s">
        <v>114</v>
      </c>
      <c r="C91" s="117">
        <v>1744</v>
      </c>
      <c r="D91" s="117">
        <v>1663</v>
      </c>
      <c r="E91" s="117">
        <v>3407</v>
      </c>
    </row>
    <row r="92" spans="1:5">
      <c r="A92" s="117" t="s">
        <v>41</v>
      </c>
      <c r="B92" s="117" t="s">
        <v>114</v>
      </c>
      <c r="C92" s="117">
        <v>685</v>
      </c>
      <c r="D92" s="117">
        <v>899</v>
      </c>
      <c r="E92" s="117">
        <v>1584</v>
      </c>
    </row>
    <row r="93" spans="1:5">
      <c r="A93" s="117" t="s">
        <v>42</v>
      </c>
      <c r="B93" s="117" t="s">
        <v>114</v>
      </c>
      <c r="C93" s="117">
        <v>325</v>
      </c>
      <c r="D93" s="117">
        <v>347</v>
      </c>
      <c r="E93" s="117">
        <v>672</v>
      </c>
    </row>
    <row r="94" spans="1:5">
      <c r="A94" s="153" t="s">
        <v>43</v>
      </c>
      <c r="B94" s="153" t="s">
        <v>114</v>
      </c>
      <c r="C94" s="153">
        <v>726</v>
      </c>
      <c r="D94" s="153">
        <v>780</v>
      </c>
      <c r="E94" s="153">
        <v>1506</v>
      </c>
    </row>
    <row r="95" spans="1:5">
      <c r="A95" s="117" t="s">
        <v>44</v>
      </c>
      <c r="B95" s="117" t="s">
        <v>114</v>
      </c>
      <c r="C95" s="117">
        <v>580</v>
      </c>
      <c r="D95" s="117">
        <v>596</v>
      </c>
      <c r="E95" s="117">
        <v>1176</v>
      </c>
    </row>
    <row r="96" spans="1:5">
      <c r="A96" s="117" t="s">
        <v>45</v>
      </c>
      <c r="B96" s="117" t="s">
        <v>114</v>
      </c>
      <c r="C96" s="117">
        <v>529</v>
      </c>
      <c r="D96" s="117">
        <v>616</v>
      </c>
      <c r="E96" s="117">
        <v>1145</v>
      </c>
    </row>
    <row r="97" spans="1:5">
      <c r="A97" s="117" t="s">
        <v>46</v>
      </c>
      <c r="B97" s="117" t="s">
        <v>114</v>
      </c>
      <c r="C97" s="117">
        <v>293</v>
      </c>
      <c r="D97" s="117">
        <v>336</v>
      </c>
      <c r="E97" s="117">
        <v>629</v>
      </c>
    </row>
    <row r="98" spans="1:5">
      <c r="A98" s="117" t="s">
        <v>47</v>
      </c>
      <c r="B98" s="117" t="s">
        <v>114</v>
      </c>
      <c r="C98" s="117">
        <v>1332</v>
      </c>
      <c r="D98" s="117">
        <v>1492</v>
      </c>
      <c r="E98" s="117">
        <v>2824</v>
      </c>
    </row>
    <row r="99" spans="1:5">
      <c r="A99" s="117" t="s">
        <v>48</v>
      </c>
      <c r="B99" s="117" t="s">
        <v>114</v>
      </c>
      <c r="C99" s="117">
        <v>1726</v>
      </c>
      <c r="D99" s="117">
        <v>1990</v>
      </c>
      <c r="E99" s="117">
        <v>3716</v>
      </c>
    </row>
    <row r="100" spans="1:5">
      <c r="A100" s="117" t="s">
        <v>49</v>
      </c>
      <c r="B100" s="117" t="s">
        <v>114</v>
      </c>
      <c r="C100" s="117">
        <v>3592</v>
      </c>
      <c r="D100" s="117">
        <v>3828</v>
      </c>
      <c r="E100" s="117">
        <v>7420</v>
      </c>
    </row>
    <row r="101" spans="1:5">
      <c r="A101" s="117" t="s">
        <v>50</v>
      </c>
      <c r="B101" s="117" t="s">
        <v>114</v>
      </c>
      <c r="C101" s="117">
        <v>304</v>
      </c>
      <c r="D101" s="117">
        <v>322</v>
      </c>
      <c r="E101" s="117">
        <v>626</v>
      </c>
    </row>
    <row r="102" spans="1:5">
      <c r="A102" s="117" t="s">
        <v>51</v>
      </c>
      <c r="B102" s="117" t="s">
        <v>114</v>
      </c>
      <c r="C102" s="117">
        <v>839</v>
      </c>
      <c r="D102" s="117">
        <v>939</v>
      </c>
      <c r="E102" s="117">
        <v>1778</v>
      </c>
    </row>
    <row r="103" spans="1:5">
      <c r="A103" s="117" t="s">
        <v>52</v>
      </c>
      <c r="B103" s="117" t="s">
        <v>114</v>
      </c>
      <c r="C103" s="117">
        <v>317</v>
      </c>
      <c r="D103" s="117">
        <v>271</v>
      </c>
      <c r="E103" s="117">
        <v>588</v>
      </c>
    </row>
    <row r="104" spans="1:5">
      <c r="A104" s="117" t="s">
        <v>53</v>
      </c>
      <c r="B104" s="117" t="s">
        <v>114</v>
      </c>
      <c r="C104" s="117">
        <v>424</v>
      </c>
      <c r="D104" s="117">
        <v>465</v>
      </c>
      <c r="E104" s="117">
        <v>889</v>
      </c>
    </row>
    <row r="105" spans="1:5">
      <c r="A105" s="117" t="s">
        <v>100</v>
      </c>
      <c r="B105" s="117" t="s">
        <v>114</v>
      </c>
      <c r="C105" s="117">
        <v>281</v>
      </c>
      <c r="D105" s="117">
        <v>320</v>
      </c>
      <c r="E105" s="117">
        <v>601</v>
      </c>
    </row>
    <row r="106" spans="1:5">
      <c r="A106" s="117" t="s">
        <v>101</v>
      </c>
      <c r="B106" s="117" t="s">
        <v>114</v>
      </c>
      <c r="C106" s="117">
        <v>588</v>
      </c>
      <c r="D106" s="117">
        <v>584</v>
      </c>
      <c r="E106" s="117">
        <v>1172</v>
      </c>
    </row>
    <row r="107" spans="1:5">
      <c r="A107" s="117" t="s">
        <v>102</v>
      </c>
      <c r="B107" s="117" t="s">
        <v>114</v>
      </c>
      <c r="C107" s="117">
        <v>1596</v>
      </c>
      <c r="D107" s="117">
        <v>1741</v>
      </c>
      <c r="E107" s="117">
        <v>3337</v>
      </c>
    </row>
    <row r="108" spans="1:5">
      <c r="A108" s="117" t="s">
        <v>103</v>
      </c>
      <c r="B108" s="117" t="s">
        <v>114</v>
      </c>
      <c r="C108" s="117">
        <v>260</v>
      </c>
      <c r="D108" s="117">
        <v>276</v>
      </c>
      <c r="E108" s="117">
        <v>536</v>
      </c>
    </row>
    <row r="109" spans="1:5">
      <c r="A109" s="117" t="s">
        <v>104</v>
      </c>
      <c r="B109" s="117" t="s">
        <v>114</v>
      </c>
      <c r="C109" s="117">
        <v>549</v>
      </c>
      <c r="D109" s="117">
        <v>548</v>
      </c>
      <c r="E109" s="117">
        <v>1097</v>
      </c>
    </row>
    <row r="110" spans="1:5">
      <c r="A110" s="117" t="s">
        <v>105</v>
      </c>
      <c r="B110" s="117" t="s">
        <v>114</v>
      </c>
      <c r="C110" s="117">
        <v>1242</v>
      </c>
      <c r="D110" s="117">
        <v>1273</v>
      </c>
      <c r="E110" s="117">
        <v>2515</v>
      </c>
    </row>
    <row r="111" spans="1:5">
      <c r="A111" s="117" t="s">
        <v>106</v>
      </c>
      <c r="B111" s="117" t="s">
        <v>114</v>
      </c>
      <c r="C111" s="117">
        <v>645</v>
      </c>
      <c r="D111" s="117">
        <v>640</v>
      </c>
      <c r="E111" s="117">
        <v>1285</v>
      </c>
    </row>
    <row r="112" spans="1:5">
      <c r="A112" s="117" t="s">
        <v>107</v>
      </c>
      <c r="B112" s="117" t="s">
        <v>114</v>
      </c>
      <c r="C112" s="117">
        <v>411</v>
      </c>
      <c r="D112" s="117">
        <v>364</v>
      </c>
      <c r="E112" s="117">
        <v>775</v>
      </c>
    </row>
    <row r="113" spans="1:5">
      <c r="A113" s="153" t="s">
        <v>108</v>
      </c>
      <c r="B113" s="153" t="s">
        <v>114</v>
      </c>
      <c r="C113" s="153">
        <v>510</v>
      </c>
      <c r="D113" s="153">
        <v>340</v>
      </c>
      <c r="E113" s="153">
        <v>850</v>
      </c>
    </row>
    <row r="114" spans="1:5">
      <c r="A114" s="117" t="s">
        <v>109</v>
      </c>
      <c r="B114" s="117" t="s">
        <v>114</v>
      </c>
      <c r="C114" s="117">
        <v>793</v>
      </c>
      <c r="D114" s="117">
        <v>728</v>
      </c>
      <c r="E114" s="117">
        <v>1521</v>
      </c>
    </row>
  </sheetData>
  <autoFilter ref="A9:F115" xr:uid="{2DED9F71-8B9D-4DEB-BDE3-08E8DDEB4A22}"/>
  <mergeCells count="2">
    <mergeCell ref="Q20:Z20"/>
    <mergeCell ref="Q21:Z2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F2AFE-241A-4ABF-8E31-0D074439FCEA}">
  <dimension ref="A2:AE115"/>
  <sheetViews>
    <sheetView topLeftCell="G20" zoomScale="115" zoomScaleNormal="115" workbookViewId="0">
      <selection activeCell="H3" sqref="H3"/>
    </sheetView>
  </sheetViews>
  <sheetFormatPr defaultColWidth="8.85546875" defaultRowHeight="15"/>
  <cols>
    <col min="1" max="1" width="27.85546875" hidden="1" customWidth="1"/>
    <col min="2" max="2" width="14.42578125" hidden="1" customWidth="1"/>
    <col min="3" max="3" width="6" hidden="1" customWidth="1"/>
    <col min="4" max="4" width="7.42578125" hidden="1" customWidth="1"/>
    <col min="5" max="5" width="6" hidden="1" customWidth="1"/>
    <col min="6" max="6" width="0" hidden="1" customWidth="1"/>
    <col min="7" max="7" width="21.28515625" customWidth="1"/>
    <col min="8" max="8" width="15.28515625" customWidth="1"/>
    <col min="10" max="10" width="11.42578125" customWidth="1"/>
    <col min="11" max="11" width="20.140625" customWidth="1"/>
    <col min="12" max="12" width="22.140625" customWidth="1"/>
    <col min="13" max="13" width="17.28515625" customWidth="1"/>
    <col min="14" max="14" width="22.140625" customWidth="1"/>
    <col min="15" max="15" width="18.28515625" customWidth="1"/>
    <col min="16" max="16" width="14.7109375" customWidth="1"/>
    <col min="17" max="18" width="10.42578125" bestFit="1" customWidth="1"/>
    <col min="19" max="19" width="10.42578125" customWidth="1"/>
    <col min="20" max="20" width="14.85546875" customWidth="1"/>
    <col min="21" max="21" width="10.42578125" customWidth="1"/>
    <col min="22" max="22" width="17.140625" customWidth="1"/>
    <col min="23" max="23" width="14.140625" customWidth="1"/>
    <col min="24" max="26" width="9.42578125" bestFit="1" customWidth="1"/>
    <col min="27" max="27" width="10.42578125" bestFit="1" customWidth="1"/>
    <col min="28" max="28" width="9.42578125" bestFit="1" customWidth="1"/>
    <col min="29" max="29" width="17.85546875" customWidth="1"/>
  </cols>
  <sheetData>
    <row r="2" spans="1:31">
      <c r="G2" s="6" t="s">
        <v>157</v>
      </c>
      <c r="H2" s="70">
        <v>93383521</v>
      </c>
    </row>
    <row r="3" spans="1:31">
      <c r="G3" s="6" t="s">
        <v>158</v>
      </c>
      <c r="H3" s="70">
        <v>39250000</v>
      </c>
    </row>
    <row r="5" spans="1:31" ht="45">
      <c r="G5" s="74" t="s">
        <v>161</v>
      </c>
      <c r="H5" s="75">
        <f>H3/(H14*0.8)</f>
        <v>158.6709959930015</v>
      </c>
      <c r="I5" s="71"/>
      <c r="J5" s="10"/>
      <c r="K5" s="75"/>
      <c r="Q5" s="72"/>
      <c r="S5" s="9" t="e">
        <f>SUM(#REF!)</f>
        <v>#REF!</v>
      </c>
    </row>
    <row r="6" spans="1:31" ht="15.75" thickBot="1"/>
    <row r="7" spans="1:31" s="48" customFormat="1" ht="42.95" customHeight="1" thickBot="1">
      <c r="G7" s="67"/>
      <c r="H7" s="68"/>
      <c r="I7" s="68"/>
      <c r="J7" s="68"/>
      <c r="K7" s="68"/>
      <c r="L7" s="69"/>
      <c r="O7" s="65"/>
      <c r="P7" s="65"/>
      <c r="Q7" s="65"/>
      <c r="R7" s="66"/>
      <c r="S7" s="66"/>
    </row>
    <row r="8" spans="1:31" s="48" customFormat="1" ht="132" customHeight="1">
      <c r="C8" s="48">
        <v>2011</v>
      </c>
      <c r="G8" s="48" t="s">
        <v>122</v>
      </c>
      <c r="H8" s="64" t="s">
        <v>156</v>
      </c>
      <c r="I8" s="79" t="s">
        <v>110</v>
      </c>
      <c r="J8" s="79" t="s">
        <v>112</v>
      </c>
      <c r="K8" s="79" t="s">
        <v>162</v>
      </c>
      <c r="L8" s="79" t="s">
        <v>163</v>
      </c>
      <c r="M8" s="80" t="s">
        <v>179</v>
      </c>
      <c r="N8" s="80" t="s">
        <v>180</v>
      </c>
      <c r="O8" s="194" t="s">
        <v>178</v>
      </c>
      <c r="P8" s="194"/>
      <c r="Q8" s="195" t="s">
        <v>173</v>
      </c>
      <c r="R8" s="195"/>
      <c r="S8" s="196" t="s">
        <v>174</v>
      </c>
      <c r="T8" s="196"/>
      <c r="U8" s="97" t="s">
        <v>172</v>
      </c>
      <c r="V8" s="197" t="s">
        <v>175</v>
      </c>
      <c r="W8" s="197"/>
      <c r="X8" s="102" t="s">
        <v>127</v>
      </c>
    </row>
    <row r="9" spans="1:31" s="49" customFormat="1" ht="14.25">
      <c r="A9" s="49" t="s">
        <v>0</v>
      </c>
      <c r="B9" s="49" t="s">
        <v>1</v>
      </c>
      <c r="C9" s="49" t="s">
        <v>2</v>
      </c>
      <c r="D9" s="49" t="s">
        <v>3</v>
      </c>
      <c r="E9" s="49" t="s">
        <v>4</v>
      </c>
      <c r="M9" s="60"/>
      <c r="N9" s="60"/>
      <c r="O9" s="89" t="s">
        <v>120</v>
      </c>
      <c r="P9" s="89" t="s">
        <v>121</v>
      </c>
      <c r="Q9" s="86" t="s">
        <v>120</v>
      </c>
      <c r="R9" s="86" t="s">
        <v>121</v>
      </c>
      <c r="S9" s="83" t="s">
        <v>120</v>
      </c>
      <c r="T9" s="83" t="s">
        <v>121</v>
      </c>
      <c r="U9" s="93" t="s">
        <v>4</v>
      </c>
      <c r="V9" s="98" t="s">
        <v>120</v>
      </c>
      <c r="W9" s="98" t="s">
        <v>121</v>
      </c>
      <c r="X9" s="103"/>
    </row>
    <row r="10" spans="1:31" s="49" customFormat="1" ht="14.25">
      <c r="A10" s="49" t="s">
        <v>54</v>
      </c>
      <c r="B10" s="49" t="s">
        <v>111</v>
      </c>
      <c r="C10" s="49">
        <v>10451</v>
      </c>
      <c r="D10" s="49">
        <v>12019</v>
      </c>
      <c r="E10" s="49">
        <v>22470</v>
      </c>
      <c r="G10" s="49" t="s">
        <v>111</v>
      </c>
      <c r="H10" s="50">
        <v>75018</v>
      </c>
      <c r="I10" s="49">
        <v>15</v>
      </c>
      <c r="J10" s="50">
        <f>H10/I10</f>
        <v>5001.2</v>
      </c>
      <c r="K10" s="51">
        <v>0.6</v>
      </c>
      <c r="L10" s="52">
        <f>H10*K10</f>
        <v>45010.799999999996</v>
      </c>
      <c r="M10" s="78">
        <f>L10*0.8</f>
        <v>36008.639999999999</v>
      </c>
      <c r="N10" s="78">
        <v>14456.962343839939</v>
      </c>
      <c r="O10" s="92">
        <f>M10*$M$31</f>
        <v>16203.888000000001</v>
      </c>
      <c r="P10" s="92">
        <f>M10-O10</f>
        <v>19804.752</v>
      </c>
      <c r="Q10" s="87">
        <f>X10*$Q$14</f>
        <v>734.43919985278478</v>
      </c>
      <c r="R10" s="87">
        <f>X10*$R$14</f>
        <v>489.6261332351898</v>
      </c>
      <c r="S10" s="84">
        <f>X10*$S$14</f>
        <v>2080.9110662495568</v>
      </c>
      <c r="T10" s="84">
        <f>X10*$T$14</f>
        <v>1387.2740441663711</v>
      </c>
      <c r="U10" s="94">
        <f>X10*$N$21</f>
        <v>14456.962343839939</v>
      </c>
      <c r="V10" s="99">
        <f>U10*0.68</f>
        <v>9830.734393811159</v>
      </c>
      <c r="W10" s="99">
        <f>U10-V10</f>
        <v>4626.2279500287805</v>
      </c>
      <c r="X10" s="104">
        <f>M10/$M$14</f>
        <v>0.20401088884799576</v>
      </c>
    </row>
    <row r="11" spans="1:31" s="49" customFormat="1" ht="14.25">
      <c r="A11" s="49" t="s">
        <v>55</v>
      </c>
      <c r="B11" s="49" t="s">
        <v>111</v>
      </c>
      <c r="C11" s="49">
        <v>429</v>
      </c>
      <c r="D11" s="49">
        <v>564</v>
      </c>
      <c r="E11" s="49">
        <v>993</v>
      </c>
      <c r="G11" s="49" t="s">
        <v>113</v>
      </c>
      <c r="H11" s="50">
        <v>58671</v>
      </c>
      <c r="I11" s="49">
        <v>34</v>
      </c>
      <c r="J11" s="50">
        <f t="shared" ref="J11:J12" si="0">H11/I11</f>
        <v>1725.6176470588234</v>
      </c>
      <c r="K11" s="51">
        <v>0.6</v>
      </c>
      <c r="L11" s="52">
        <f>H11*K11</f>
        <v>35202.6</v>
      </c>
      <c r="M11" s="78">
        <f>L11*0.8</f>
        <v>28162.080000000002</v>
      </c>
      <c r="N11" s="78">
        <v>11306.678899403252</v>
      </c>
      <c r="O11" s="92">
        <f>M11*$M$31</f>
        <v>12672.936000000002</v>
      </c>
      <c r="P11" s="92">
        <f>M11-O11</f>
        <v>15489.144</v>
      </c>
      <c r="Q11" s="87">
        <f>X11*$Q$14</f>
        <v>574.39924144289023</v>
      </c>
      <c r="R11" s="87">
        <f>X11*$R$14</f>
        <v>382.93282762859349</v>
      </c>
      <c r="S11" s="84">
        <f>X11*$S$14</f>
        <v>1627.4645174215223</v>
      </c>
      <c r="T11" s="84">
        <f>X11*$T$14</f>
        <v>1084.9763449476816</v>
      </c>
      <c r="U11" s="94">
        <f>X11*$N$21</f>
        <v>11306.678899403252</v>
      </c>
      <c r="V11" s="99">
        <f t="shared" ref="V11:V12" si="1">U11*0.68</f>
        <v>7688.5416515942125</v>
      </c>
      <c r="W11" s="99">
        <f t="shared" ref="W11:W12" si="2">U11-V11</f>
        <v>3618.1372478090398</v>
      </c>
      <c r="X11" s="104">
        <f>M11/$M$14</f>
        <v>0.15955534484524728</v>
      </c>
    </row>
    <row r="12" spans="1:31" s="49" customFormat="1" ht="14.25">
      <c r="A12" s="49" t="s">
        <v>56</v>
      </c>
      <c r="B12" s="49" t="s">
        <v>111</v>
      </c>
      <c r="C12" s="49">
        <v>1021</v>
      </c>
      <c r="D12" s="49">
        <v>1225</v>
      </c>
      <c r="E12" s="49">
        <v>2246</v>
      </c>
      <c r="G12" s="49" t="s">
        <v>114</v>
      </c>
      <c r="H12" s="50">
        <v>175520</v>
      </c>
      <c r="I12" s="49">
        <v>55</v>
      </c>
      <c r="J12" s="50">
        <f t="shared" si="0"/>
        <v>3191.2727272727275</v>
      </c>
      <c r="K12" s="51">
        <v>0.8</v>
      </c>
      <c r="L12" s="52">
        <f>H12*K12</f>
        <v>140416</v>
      </c>
      <c r="M12" s="78">
        <f>L12*0.8</f>
        <v>112332.8</v>
      </c>
      <c r="N12" s="78">
        <v>45100.038756756796</v>
      </c>
      <c r="O12" s="92">
        <f>M12*$M$31 +1</f>
        <v>50550.76</v>
      </c>
      <c r="P12" s="92">
        <f>M12-O12</f>
        <v>61782.04</v>
      </c>
      <c r="Q12" s="87">
        <f>X12*$Q$14</f>
        <v>2291.1615587043248</v>
      </c>
      <c r="R12" s="87">
        <f>X12*$R$14</f>
        <v>1527.4410391362164</v>
      </c>
      <c r="S12" s="84">
        <f>X12*$S$14</f>
        <v>6491.6244163289202</v>
      </c>
      <c r="T12" s="84">
        <f>X12*$T$14</f>
        <v>4327.7496108859468</v>
      </c>
      <c r="U12" s="94">
        <f>X12*$N$21</f>
        <v>45100.038756756796</v>
      </c>
      <c r="V12" s="99">
        <f t="shared" si="1"/>
        <v>30668.026354594622</v>
      </c>
      <c r="W12" s="99">
        <f t="shared" si="2"/>
        <v>14432.012402162174</v>
      </c>
      <c r="X12" s="104">
        <f>M12/$M$14</f>
        <v>0.63643376630675685</v>
      </c>
    </row>
    <row r="13" spans="1:31" s="49" customFormat="1" ht="14.25">
      <c r="A13" s="49" t="s">
        <v>57</v>
      </c>
      <c r="B13" s="49" t="s">
        <v>111</v>
      </c>
      <c r="C13" s="49">
        <v>458</v>
      </c>
      <c r="D13" s="49">
        <v>531</v>
      </c>
      <c r="E13" s="49">
        <v>989</v>
      </c>
      <c r="M13" s="60"/>
      <c r="N13" s="60"/>
      <c r="O13" s="90"/>
      <c r="P13" s="90"/>
      <c r="Q13" s="87"/>
      <c r="R13" s="87"/>
      <c r="S13" s="84"/>
      <c r="T13" s="84"/>
      <c r="U13" s="95"/>
      <c r="V13" s="100"/>
      <c r="W13" s="100"/>
      <c r="X13" s="103"/>
    </row>
    <row r="14" spans="1:31" s="49" customFormat="1">
      <c r="A14" s="49" t="s">
        <v>58</v>
      </c>
      <c r="B14" s="49" t="s">
        <v>111</v>
      </c>
      <c r="C14" s="49">
        <v>369</v>
      </c>
      <c r="D14" s="49">
        <v>420</v>
      </c>
      <c r="E14" s="49">
        <v>789</v>
      </c>
      <c r="G14" s="48" t="s">
        <v>4</v>
      </c>
      <c r="H14" s="54">
        <f>SUM(H10:H12)</f>
        <v>309209</v>
      </c>
      <c r="I14" s="54">
        <f t="shared" ref="I14" si="3">SUM(I10:I12)</f>
        <v>104</v>
      </c>
      <c r="J14" s="54">
        <f>H14/I14</f>
        <v>2973.1634615384614</v>
      </c>
      <c r="K14" s="54"/>
      <c r="L14" s="55">
        <f>SUM(L10:L12)</f>
        <v>220629.4</v>
      </c>
      <c r="M14" s="53">
        <f>SUM(M10:M12)</f>
        <v>176503.52000000002</v>
      </c>
      <c r="N14" s="53">
        <v>70863.679999999993</v>
      </c>
      <c r="O14" s="91">
        <f>SUM(O10:O12)</f>
        <v>79427.584000000003</v>
      </c>
      <c r="P14" s="91">
        <f>SUM(P10:P12)</f>
        <v>97075.936000000002</v>
      </c>
      <c r="Q14" s="88">
        <v>3600</v>
      </c>
      <c r="R14" s="88">
        <v>2400</v>
      </c>
      <c r="S14" s="85">
        <v>10200</v>
      </c>
      <c r="T14" s="85">
        <v>6800</v>
      </c>
      <c r="U14" s="96">
        <f>SUM(U10:U12)</f>
        <v>70863.679999999993</v>
      </c>
      <c r="V14" s="101">
        <f t="shared" ref="V14:W14" si="4">SUM(V10:V12)</f>
        <v>48187.302399999993</v>
      </c>
      <c r="W14" s="101">
        <f t="shared" si="4"/>
        <v>22676.377599999993</v>
      </c>
      <c r="X14" s="105"/>
    </row>
    <row r="15" spans="1:31" s="49" customFormat="1">
      <c r="A15" s="49" t="s">
        <v>59</v>
      </c>
      <c r="B15" s="49" t="s">
        <v>111</v>
      </c>
      <c r="C15" s="49">
        <v>1443</v>
      </c>
      <c r="D15" s="49">
        <v>1540</v>
      </c>
      <c r="E15" s="49">
        <v>2983</v>
      </c>
      <c r="G15" s="48" t="s">
        <v>159</v>
      </c>
      <c r="H15" s="56">
        <f>H14*0.8</f>
        <v>247367.2</v>
      </c>
      <c r="W15" s="76"/>
      <c r="X15" s="81"/>
      <c r="Y15" s="81"/>
    </row>
    <row r="16" spans="1:31" s="49" customFormat="1" ht="14.25" hidden="1">
      <c r="A16" s="49" t="s">
        <v>60</v>
      </c>
      <c r="B16" s="49" t="s">
        <v>111</v>
      </c>
      <c r="C16" s="49">
        <v>7311</v>
      </c>
      <c r="D16" s="49">
        <v>7819</v>
      </c>
      <c r="E16" s="49">
        <v>15130</v>
      </c>
      <c r="G16" s="57" t="s">
        <v>118</v>
      </c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AC16" s="57"/>
      <c r="AD16" s="57"/>
      <c r="AE16" s="52">
        <f t="shared" ref="AE16" si="5">AD16*0.3</f>
        <v>0</v>
      </c>
    </row>
    <row r="17" spans="1:31" s="49" customFormat="1" ht="14.25">
      <c r="G17" s="57"/>
      <c r="H17" s="57"/>
      <c r="I17" s="57"/>
      <c r="J17" s="57"/>
      <c r="K17" s="57"/>
      <c r="L17" s="57"/>
      <c r="M17" s="57"/>
      <c r="N17" s="57"/>
      <c r="O17" s="106">
        <f>O14/M14</f>
        <v>0.45000566560938837</v>
      </c>
      <c r="P17" s="57"/>
      <c r="Q17" s="57"/>
      <c r="R17" s="57"/>
      <c r="S17" s="57"/>
      <c r="T17" s="57"/>
      <c r="U17" s="57"/>
      <c r="V17" s="57"/>
      <c r="W17" s="57"/>
      <c r="X17" s="57"/>
      <c r="AC17" s="57"/>
      <c r="AD17" s="57"/>
      <c r="AE17" s="52"/>
    </row>
    <row r="18" spans="1:31" s="49" customFormat="1" ht="14.25">
      <c r="A18" s="49" t="s">
        <v>61</v>
      </c>
      <c r="B18" s="49" t="s">
        <v>111</v>
      </c>
      <c r="C18" s="49">
        <v>1564</v>
      </c>
      <c r="D18" s="49">
        <v>1543</v>
      </c>
      <c r="E18" s="49">
        <v>3107</v>
      </c>
      <c r="M18" s="82"/>
      <c r="N18" s="82"/>
      <c r="R18" s="82"/>
      <c r="T18" s="82"/>
      <c r="U18" s="82"/>
      <c r="AC18" s="76"/>
      <c r="AD18" s="81"/>
      <c r="AE18" s="81"/>
    </row>
    <row r="19" spans="1:31" s="49" customFormat="1" ht="14.25">
      <c r="A19" s="49" t="s">
        <v>62</v>
      </c>
      <c r="B19" s="49" t="s">
        <v>111</v>
      </c>
      <c r="C19" s="49">
        <v>760</v>
      </c>
      <c r="D19" s="49">
        <v>904</v>
      </c>
      <c r="E19" s="49">
        <v>1664</v>
      </c>
      <c r="R19" s="58"/>
      <c r="T19" s="58"/>
      <c r="AA19" s="52"/>
      <c r="AC19" s="76"/>
      <c r="AD19" s="76"/>
      <c r="AE19" s="81"/>
    </row>
    <row r="20" spans="1:31" s="49" customFormat="1" ht="45">
      <c r="A20" s="49" t="s">
        <v>63</v>
      </c>
      <c r="B20" s="49" t="s">
        <v>111</v>
      </c>
      <c r="C20" s="49">
        <v>655</v>
      </c>
      <c r="D20" s="49">
        <v>854</v>
      </c>
      <c r="E20" s="49">
        <v>1509</v>
      </c>
      <c r="G20" s="59" t="s">
        <v>135</v>
      </c>
      <c r="H20" s="59"/>
      <c r="I20" s="59"/>
      <c r="J20" s="60"/>
      <c r="L20" s="62" t="s">
        <v>130</v>
      </c>
      <c r="M20" s="62"/>
      <c r="N20" s="53">
        <f>M14</f>
        <v>176503.52000000002</v>
      </c>
      <c r="O20" s="198" t="s">
        <v>165</v>
      </c>
      <c r="P20" s="198"/>
      <c r="Q20" s="198"/>
      <c r="R20" s="198"/>
      <c r="S20" s="198"/>
      <c r="T20" s="198"/>
      <c r="U20" s="198"/>
      <c r="V20" s="198"/>
      <c r="W20" s="198"/>
      <c r="X20" s="198"/>
    </row>
    <row r="21" spans="1:31" s="49" customFormat="1">
      <c r="A21" s="57" t="s">
        <v>64</v>
      </c>
      <c r="B21" s="57" t="s">
        <v>111</v>
      </c>
      <c r="C21" s="57">
        <v>852</v>
      </c>
      <c r="D21" s="57">
        <v>777</v>
      </c>
      <c r="E21" s="57">
        <v>1629</v>
      </c>
      <c r="G21" s="60" t="s">
        <v>137</v>
      </c>
      <c r="H21" s="78">
        <f>H14*0.54</f>
        <v>166972.86000000002</v>
      </c>
      <c r="I21" s="78"/>
      <c r="J21" s="61">
        <f>M14*0.54</f>
        <v>95311.900800000018</v>
      </c>
      <c r="L21" s="62" t="s">
        <v>164</v>
      </c>
      <c r="M21" s="62"/>
      <c r="N21" s="53">
        <f>N22-N20</f>
        <v>70863.679999999993</v>
      </c>
      <c r="O21" s="198" t="s">
        <v>166</v>
      </c>
      <c r="P21" s="198"/>
      <c r="Q21" s="198"/>
      <c r="R21" s="198"/>
      <c r="S21" s="198"/>
      <c r="T21" s="198"/>
      <c r="U21" s="198"/>
      <c r="V21" s="198"/>
      <c r="W21" s="198"/>
      <c r="X21" s="198"/>
    </row>
    <row r="22" spans="1:31" s="49" customFormat="1">
      <c r="A22" s="49" t="s">
        <v>65</v>
      </c>
      <c r="B22" s="49" t="s">
        <v>111</v>
      </c>
      <c r="C22" s="49">
        <v>632</v>
      </c>
      <c r="D22" s="49">
        <v>416</v>
      </c>
      <c r="E22" s="49">
        <v>1048</v>
      </c>
      <c r="G22" s="60" t="s">
        <v>138</v>
      </c>
      <c r="H22" s="78">
        <f>H14*0.46</f>
        <v>142236.14000000001</v>
      </c>
      <c r="I22" s="78"/>
      <c r="J22" s="61">
        <f>M14*0.46</f>
        <v>81191.619200000016</v>
      </c>
      <c r="L22" s="62" t="s">
        <v>167</v>
      </c>
      <c r="M22" s="62"/>
      <c r="N22" s="53">
        <f>H15</f>
        <v>247367.2</v>
      </c>
      <c r="O22" s="60" t="s">
        <v>168</v>
      </c>
      <c r="P22" s="60"/>
      <c r="Q22" s="60"/>
      <c r="R22" s="60"/>
      <c r="S22" s="60"/>
      <c r="T22" s="60"/>
      <c r="U22" s="60"/>
      <c r="V22" s="60"/>
      <c r="W22" s="60"/>
      <c r="X22" s="60"/>
    </row>
    <row r="23" spans="1:31" s="49" customFormat="1" ht="14.25">
      <c r="A23" s="49" t="s">
        <v>66</v>
      </c>
      <c r="B23" s="49" t="s">
        <v>111</v>
      </c>
      <c r="C23" s="49">
        <v>3331</v>
      </c>
      <c r="D23" s="49">
        <v>3743</v>
      </c>
      <c r="E23" s="49">
        <v>7074</v>
      </c>
    </row>
    <row r="24" spans="1:31" s="49" customFormat="1" ht="14.25">
      <c r="A24" s="49" t="s">
        <v>67</v>
      </c>
      <c r="B24" s="49" t="s">
        <v>111</v>
      </c>
      <c r="C24" s="49">
        <v>788</v>
      </c>
      <c r="D24" s="49">
        <v>793</v>
      </c>
      <c r="E24" s="49">
        <v>1581</v>
      </c>
    </row>
    <row r="25" spans="1:31" s="49" customFormat="1" ht="14.25">
      <c r="A25" s="49" t="s">
        <v>68</v>
      </c>
      <c r="B25" s="49" t="s">
        <v>111</v>
      </c>
      <c r="C25" s="49">
        <v>1348</v>
      </c>
      <c r="D25" s="49">
        <v>1356</v>
      </c>
      <c r="E25" s="49">
        <v>2704</v>
      </c>
    </row>
    <row r="26" spans="1:31" s="49" customFormat="1" ht="14.25">
      <c r="A26" s="49" t="s">
        <v>69</v>
      </c>
      <c r="B26" s="49" t="s">
        <v>111</v>
      </c>
      <c r="C26" s="49">
        <v>2259</v>
      </c>
      <c r="D26" s="49">
        <v>2589</v>
      </c>
      <c r="E26" s="49">
        <v>4848</v>
      </c>
      <c r="N26" s="51"/>
      <c r="Q26" s="76"/>
      <c r="R26" s="76"/>
      <c r="S26" s="76"/>
      <c r="T26" s="76"/>
    </row>
    <row r="27" spans="1:31">
      <c r="A27" t="s">
        <v>70</v>
      </c>
      <c r="B27" t="s">
        <v>111</v>
      </c>
      <c r="C27">
        <v>576</v>
      </c>
      <c r="D27">
        <v>596</v>
      </c>
      <c r="E27">
        <v>1172</v>
      </c>
      <c r="G27" s="48" t="s">
        <v>160</v>
      </c>
      <c r="H27" s="73">
        <f>H29-H15</f>
        <v>2126632.7999999998</v>
      </c>
      <c r="N27" s="4"/>
    </row>
    <row r="28" spans="1:31">
      <c r="A28" t="s">
        <v>71</v>
      </c>
      <c r="B28" t="s">
        <v>113</v>
      </c>
      <c r="C28">
        <v>2310</v>
      </c>
      <c r="D28">
        <v>2441</v>
      </c>
      <c r="E28">
        <v>4751</v>
      </c>
      <c r="N28" s="4"/>
      <c r="P28" s="45"/>
      <c r="Q28" s="46"/>
      <c r="R28" s="46"/>
      <c r="S28" s="46"/>
      <c r="T28" s="46"/>
      <c r="U28" s="46"/>
      <c r="V28" s="46"/>
      <c r="W28" s="46"/>
      <c r="X28" s="45"/>
    </row>
    <row r="29" spans="1:31">
      <c r="A29" t="s">
        <v>72</v>
      </c>
      <c r="B29" t="s">
        <v>113</v>
      </c>
      <c r="C29">
        <v>495</v>
      </c>
      <c r="D29">
        <v>436</v>
      </c>
      <c r="E29">
        <v>931</v>
      </c>
      <c r="G29" s="60" t="s">
        <v>154</v>
      </c>
      <c r="H29" s="61">
        <v>2374000</v>
      </c>
      <c r="I29" s="49" t="s">
        <v>171</v>
      </c>
      <c r="P29" s="45"/>
      <c r="Q29" s="45"/>
      <c r="R29" s="45"/>
      <c r="S29" s="45"/>
      <c r="T29" s="45"/>
      <c r="U29" s="45"/>
      <c r="V29" s="45"/>
      <c r="W29" s="45"/>
      <c r="X29" s="45"/>
    </row>
    <row r="30" spans="1:31">
      <c r="A30" t="s">
        <v>73</v>
      </c>
      <c r="B30" t="s">
        <v>113</v>
      </c>
      <c r="C30">
        <v>326</v>
      </c>
      <c r="D30">
        <v>322</v>
      </c>
      <c r="E30">
        <v>648</v>
      </c>
      <c r="G30" s="193" t="s">
        <v>142</v>
      </c>
      <c r="H30" s="193"/>
      <c r="I30" s="49"/>
      <c r="L30" s="62" t="s">
        <v>192</v>
      </c>
      <c r="M30" s="109" t="s">
        <v>183</v>
      </c>
      <c r="N30" s="110" t="s">
        <v>184</v>
      </c>
      <c r="O30" s="109" t="s">
        <v>185</v>
      </c>
      <c r="P30" s="109" t="s">
        <v>186</v>
      </c>
    </row>
    <row r="31" spans="1:31">
      <c r="A31" t="s">
        <v>74</v>
      </c>
      <c r="B31" t="s">
        <v>113</v>
      </c>
      <c r="C31">
        <v>3326</v>
      </c>
      <c r="D31">
        <v>3244</v>
      </c>
      <c r="E31">
        <v>6570</v>
      </c>
      <c r="G31" s="60" t="s">
        <v>140</v>
      </c>
      <c r="H31" s="63">
        <f>N22/H29</f>
        <v>0.10419848357203033</v>
      </c>
      <c r="I31" s="51"/>
      <c r="K31" s="45"/>
      <c r="L31" s="107" t="s">
        <v>182</v>
      </c>
      <c r="M31" s="108">
        <v>0.45</v>
      </c>
      <c r="N31" s="63">
        <f>Q14/6000</f>
        <v>0.6</v>
      </c>
      <c r="O31" s="63">
        <f>S14/17000</f>
        <v>0.6</v>
      </c>
      <c r="P31" s="63">
        <f>V14/U14</f>
        <v>0.67999999999999994</v>
      </c>
    </row>
    <row r="32" spans="1:31">
      <c r="A32" t="s">
        <v>75</v>
      </c>
      <c r="B32" t="s">
        <v>113</v>
      </c>
      <c r="C32">
        <v>1017</v>
      </c>
      <c r="D32">
        <v>1010</v>
      </c>
      <c r="E32" s="1">
        <v>2027</v>
      </c>
      <c r="G32" s="17" t="s">
        <v>155</v>
      </c>
      <c r="H32" s="47">
        <v>1</v>
      </c>
      <c r="I32" s="4"/>
      <c r="K32" s="45"/>
      <c r="L32" s="111"/>
      <c r="M32" s="3"/>
      <c r="N32" s="3"/>
    </row>
    <row r="33" spans="1:14">
      <c r="A33" t="s">
        <v>76</v>
      </c>
      <c r="B33" t="s">
        <v>113</v>
      </c>
      <c r="C33">
        <v>749</v>
      </c>
      <c r="D33">
        <v>751</v>
      </c>
      <c r="E33">
        <v>1500</v>
      </c>
      <c r="G33" s="17" t="s">
        <v>170</v>
      </c>
      <c r="H33" s="77">
        <f>H29*I33</f>
        <v>1225933.5999999999</v>
      </c>
      <c r="I33" s="4">
        <v>0.51639999999999997</v>
      </c>
      <c r="K33" s="45"/>
      <c r="L33" s="111"/>
    </row>
    <row r="34" spans="1:14">
      <c r="A34" s="5" t="s">
        <v>77</v>
      </c>
      <c r="B34" s="5" t="s">
        <v>113</v>
      </c>
      <c r="C34" s="5">
        <v>14</v>
      </c>
      <c r="D34" s="5">
        <v>11</v>
      </c>
      <c r="E34" s="5">
        <v>25</v>
      </c>
      <c r="G34" s="17" t="s">
        <v>169</v>
      </c>
      <c r="H34" s="77">
        <f>H29-H33</f>
        <v>1148066.4000000001</v>
      </c>
      <c r="K34" s="112"/>
      <c r="L34" s="113"/>
      <c r="M34" s="9"/>
      <c r="N34" s="9"/>
    </row>
    <row r="35" spans="1:14">
      <c r="A35" t="s">
        <v>78</v>
      </c>
      <c r="B35" t="s">
        <v>113</v>
      </c>
      <c r="C35">
        <v>390</v>
      </c>
      <c r="D35">
        <v>266</v>
      </c>
      <c r="E35">
        <v>656</v>
      </c>
      <c r="K35" s="112"/>
      <c r="L35" s="114"/>
    </row>
    <row r="36" spans="1:14">
      <c r="A36" t="s">
        <v>79</v>
      </c>
      <c r="B36" t="s">
        <v>113</v>
      </c>
      <c r="C36">
        <v>602</v>
      </c>
      <c r="D36">
        <v>513</v>
      </c>
      <c r="E36">
        <v>1115</v>
      </c>
      <c r="K36" s="46"/>
      <c r="L36" s="115"/>
    </row>
    <row r="37" spans="1:14">
      <c r="A37" t="s">
        <v>80</v>
      </c>
      <c r="B37" t="s">
        <v>113</v>
      </c>
      <c r="C37">
        <v>268</v>
      </c>
      <c r="D37">
        <v>255</v>
      </c>
      <c r="E37">
        <v>523</v>
      </c>
    </row>
    <row r="38" spans="1:14">
      <c r="A38" t="s">
        <v>81</v>
      </c>
      <c r="B38" t="s">
        <v>113</v>
      </c>
      <c r="C38">
        <v>277</v>
      </c>
      <c r="D38">
        <v>289</v>
      </c>
      <c r="E38">
        <v>566</v>
      </c>
    </row>
    <row r="39" spans="1:14">
      <c r="A39" t="s">
        <v>82</v>
      </c>
      <c r="B39" t="s">
        <v>113</v>
      </c>
      <c r="C39">
        <v>363</v>
      </c>
      <c r="D39">
        <v>286</v>
      </c>
      <c r="E39">
        <v>649</v>
      </c>
    </row>
    <row r="40" spans="1:14">
      <c r="A40" t="s">
        <v>83</v>
      </c>
      <c r="B40" t="s">
        <v>113</v>
      </c>
      <c r="C40">
        <v>471</v>
      </c>
      <c r="D40">
        <v>570</v>
      </c>
      <c r="E40">
        <v>1041</v>
      </c>
    </row>
    <row r="41" spans="1:14">
      <c r="A41" t="s">
        <v>84</v>
      </c>
      <c r="B41" t="s">
        <v>113</v>
      </c>
      <c r="C41">
        <v>567</v>
      </c>
      <c r="D41">
        <v>419</v>
      </c>
      <c r="E41">
        <v>986</v>
      </c>
    </row>
    <row r="42" spans="1:14">
      <c r="A42" t="s">
        <v>85</v>
      </c>
      <c r="B42" t="s">
        <v>113</v>
      </c>
      <c r="C42">
        <v>398</v>
      </c>
      <c r="D42">
        <v>442</v>
      </c>
      <c r="E42">
        <v>840</v>
      </c>
    </row>
    <row r="43" spans="1:14">
      <c r="A43" t="s">
        <v>86</v>
      </c>
      <c r="B43" t="s">
        <v>113</v>
      </c>
      <c r="C43">
        <v>502</v>
      </c>
      <c r="D43">
        <v>547</v>
      </c>
      <c r="E43">
        <v>1049</v>
      </c>
    </row>
    <row r="44" spans="1:14">
      <c r="A44" t="s">
        <v>87</v>
      </c>
      <c r="B44" t="s">
        <v>113</v>
      </c>
      <c r="C44">
        <v>748</v>
      </c>
      <c r="D44">
        <v>740</v>
      </c>
      <c r="E44">
        <v>1488</v>
      </c>
    </row>
    <row r="45" spans="1:14">
      <c r="A45" t="s">
        <v>88</v>
      </c>
      <c r="B45" t="s">
        <v>113</v>
      </c>
      <c r="C45">
        <v>362</v>
      </c>
      <c r="D45">
        <v>344</v>
      </c>
      <c r="E45">
        <v>706</v>
      </c>
    </row>
    <row r="46" spans="1:14">
      <c r="A46" t="s">
        <v>89</v>
      </c>
      <c r="B46" t="s">
        <v>113</v>
      </c>
      <c r="C46">
        <v>943</v>
      </c>
      <c r="D46">
        <v>910</v>
      </c>
      <c r="E46">
        <v>1853</v>
      </c>
    </row>
    <row r="47" spans="1:14">
      <c r="A47" t="s">
        <v>90</v>
      </c>
      <c r="B47" t="s">
        <v>113</v>
      </c>
      <c r="C47">
        <v>282</v>
      </c>
      <c r="D47">
        <v>250</v>
      </c>
      <c r="E47">
        <v>532</v>
      </c>
    </row>
    <row r="48" spans="1:14">
      <c r="A48" t="s">
        <v>91</v>
      </c>
      <c r="B48" t="s">
        <v>113</v>
      </c>
      <c r="C48">
        <v>282</v>
      </c>
      <c r="D48">
        <v>327</v>
      </c>
      <c r="E48">
        <v>609</v>
      </c>
    </row>
    <row r="49" spans="1:5">
      <c r="A49" t="s">
        <v>92</v>
      </c>
      <c r="B49" t="s">
        <v>113</v>
      </c>
      <c r="C49">
        <v>254</v>
      </c>
      <c r="D49">
        <v>260</v>
      </c>
      <c r="E49">
        <v>514</v>
      </c>
    </row>
    <row r="50" spans="1:5">
      <c r="A50" t="s">
        <v>93</v>
      </c>
      <c r="B50" t="s">
        <v>113</v>
      </c>
      <c r="C50">
        <v>581</v>
      </c>
      <c r="D50">
        <v>555</v>
      </c>
      <c r="E50">
        <v>1136</v>
      </c>
    </row>
    <row r="51" spans="1:5">
      <c r="A51" t="s">
        <v>94</v>
      </c>
      <c r="B51" t="s">
        <v>113</v>
      </c>
      <c r="C51">
        <v>494</v>
      </c>
      <c r="D51">
        <v>500</v>
      </c>
      <c r="E51">
        <v>994</v>
      </c>
    </row>
    <row r="52" spans="1:5">
      <c r="A52" s="5" t="s">
        <v>95</v>
      </c>
      <c r="B52" s="5" t="s">
        <v>113</v>
      </c>
      <c r="C52" s="5">
        <v>1019</v>
      </c>
      <c r="D52" s="5">
        <v>620</v>
      </c>
      <c r="E52" s="5">
        <v>1639</v>
      </c>
    </row>
    <row r="53" spans="1:5">
      <c r="A53" t="s">
        <v>96</v>
      </c>
      <c r="B53" t="s">
        <v>113</v>
      </c>
      <c r="C53">
        <v>483</v>
      </c>
      <c r="D53">
        <v>511</v>
      </c>
      <c r="E53">
        <v>994</v>
      </c>
    </row>
    <row r="54" spans="1:5">
      <c r="A54" t="s">
        <v>97</v>
      </c>
      <c r="B54" t="s">
        <v>113</v>
      </c>
      <c r="C54">
        <v>256</v>
      </c>
      <c r="D54">
        <v>254</v>
      </c>
      <c r="E54">
        <v>510</v>
      </c>
    </row>
    <row r="55" spans="1:5">
      <c r="A55" t="s">
        <v>98</v>
      </c>
      <c r="B55" t="s">
        <v>113</v>
      </c>
      <c r="C55">
        <v>4719</v>
      </c>
      <c r="D55">
        <v>4752</v>
      </c>
      <c r="E55">
        <v>9471</v>
      </c>
    </row>
    <row r="56" spans="1:5">
      <c r="A56" t="s">
        <v>99</v>
      </c>
      <c r="B56" t="s">
        <v>113</v>
      </c>
      <c r="C56">
        <v>1620</v>
      </c>
      <c r="D56">
        <v>1808</v>
      </c>
      <c r="E56">
        <v>3428</v>
      </c>
    </row>
    <row r="57" spans="1:5">
      <c r="A57" t="s">
        <v>5</v>
      </c>
      <c r="B57" t="s">
        <v>114</v>
      </c>
      <c r="C57">
        <v>334</v>
      </c>
      <c r="D57">
        <v>444</v>
      </c>
      <c r="E57">
        <v>778</v>
      </c>
    </row>
    <row r="58" spans="1:5">
      <c r="A58" t="s">
        <v>6</v>
      </c>
      <c r="B58" t="s">
        <v>114</v>
      </c>
      <c r="C58">
        <v>275</v>
      </c>
      <c r="D58">
        <v>280</v>
      </c>
      <c r="E58">
        <v>555</v>
      </c>
    </row>
    <row r="59" spans="1:5">
      <c r="A59" t="s">
        <v>7</v>
      </c>
      <c r="B59" t="s">
        <v>114</v>
      </c>
      <c r="C59">
        <v>164</v>
      </c>
      <c r="D59">
        <v>183</v>
      </c>
      <c r="E59">
        <v>347</v>
      </c>
    </row>
    <row r="60" spans="1:5">
      <c r="A60" t="s">
        <v>8</v>
      </c>
      <c r="B60" t="s">
        <v>114</v>
      </c>
      <c r="C60">
        <v>251</v>
      </c>
      <c r="D60">
        <v>282</v>
      </c>
      <c r="E60">
        <v>533</v>
      </c>
    </row>
    <row r="61" spans="1:5">
      <c r="A61" t="s">
        <v>9</v>
      </c>
      <c r="B61" t="s">
        <v>114</v>
      </c>
      <c r="C61">
        <v>621</v>
      </c>
      <c r="D61">
        <v>638</v>
      </c>
      <c r="E61">
        <v>1259</v>
      </c>
    </row>
    <row r="62" spans="1:5">
      <c r="A62" t="s">
        <v>10</v>
      </c>
      <c r="B62" t="s">
        <v>114</v>
      </c>
      <c r="C62">
        <v>136</v>
      </c>
      <c r="D62">
        <v>143</v>
      </c>
      <c r="E62">
        <v>279</v>
      </c>
    </row>
    <row r="63" spans="1:5">
      <c r="A63" t="s">
        <v>11</v>
      </c>
      <c r="B63" t="s">
        <v>114</v>
      </c>
      <c r="C63">
        <v>120</v>
      </c>
      <c r="D63">
        <v>112</v>
      </c>
      <c r="E63">
        <v>232</v>
      </c>
    </row>
    <row r="64" spans="1:5">
      <c r="A64" t="s">
        <v>12</v>
      </c>
      <c r="B64" t="s">
        <v>114</v>
      </c>
      <c r="C64">
        <v>120</v>
      </c>
      <c r="D64">
        <v>110</v>
      </c>
      <c r="E64">
        <v>230</v>
      </c>
    </row>
    <row r="65" spans="1:5">
      <c r="A65" t="s">
        <v>13</v>
      </c>
      <c r="B65" t="s">
        <v>114</v>
      </c>
      <c r="C65">
        <v>482</v>
      </c>
      <c r="D65">
        <v>528</v>
      </c>
      <c r="E65">
        <v>1010</v>
      </c>
    </row>
    <row r="66" spans="1:5">
      <c r="A66" t="s">
        <v>14</v>
      </c>
      <c r="B66" t="s">
        <v>114</v>
      </c>
      <c r="C66">
        <v>676</v>
      </c>
      <c r="D66">
        <v>773</v>
      </c>
      <c r="E66">
        <v>1449</v>
      </c>
    </row>
    <row r="67" spans="1:5">
      <c r="A67" t="s">
        <v>15</v>
      </c>
      <c r="B67" t="s">
        <v>114</v>
      </c>
      <c r="C67">
        <v>28686</v>
      </c>
      <c r="D67">
        <v>31571</v>
      </c>
      <c r="E67">
        <v>60257</v>
      </c>
    </row>
    <row r="68" spans="1:5">
      <c r="A68" s="5" t="s">
        <v>16</v>
      </c>
      <c r="B68" s="5" t="s">
        <v>114</v>
      </c>
      <c r="C68" s="5">
        <v>7904</v>
      </c>
      <c r="D68" s="5">
        <v>6270</v>
      </c>
      <c r="E68" s="5">
        <v>14174</v>
      </c>
    </row>
    <row r="69" spans="1:5">
      <c r="A69" t="s">
        <v>17</v>
      </c>
      <c r="B69" t="s">
        <v>114</v>
      </c>
      <c r="C69">
        <v>272</v>
      </c>
      <c r="D69">
        <v>292</v>
      </c>
      <c r="E69">
        <v>564</v>
      </c>
    </row>
    <row r="70" spans="1:5">
      <c r="A70" t="s">
        <v>18</v>
      </c>
      <c r="B70" t="s">
        <v>114</v>
      </c>
      <c r="C70">
        <v>175</v>
      </c>
      <c r="D70">
        <v>170</v>
      </c>
      <c r="E70">
        <v>345</v>
      </c>
    </row>
    <row r="71" spans="1:5">
      <c r="A71" t="s">
        <v>19</v>
      </c>
      <c r="B71" t="s">
        <v>114</v>
      </c>
      <c r="C71">
        <v>208</v>
      </c>
      <c r="D71">
        <v>202</v>
      </c>
      <c r="E71">
        <v>410</v>
      </c>
    </row>
    <row r="72" spans="1:5">
      <c r="A72" t="s">
        <v>20</v>
      </c>
      <c r="B72" t="s">
        <v>114</v>
      </c>
      <c r="C72">
        <v>1288</v>
      </c>
      <c r="D72">
        <v>1460</v>
      </c>
      <c r="E72">
        <v>2748</v>
      </c>
    </row>
    <row r="73" spans="1:5">
      <c r="A73" t="s">
        <v>21</v>
      </c>
      <c r="B73" t="s">
        <v>114</v>
      </c>
      <c r="C73">
        <v>208</v>
      </c>
      <c r="D73">
        <v>204</v>
      </c>
      <c r="E73">
        <v>412</v>
      </c>
    </row>
    <row r="74" spans="1:5">
      <c r="A74" t="s">
        <v>22</v>
      </c>
      <c r="B74" t="s">
        <v>114</v>
      </c>
      <c r="C74">
        <v>483</v>
      </c>
      <c r="D74">
        <v>548</v>
      </c>
      <c r="E74">
        <v>1031</v>
      </c>
    </row>
    <row r="75" spans="1:5">
      <c r="A75" t="s">
        <v>23</v>
      </c>
      <c r="B75" t="s">
        <v>114</v>
      </c>
      <c r="C75">
        <v>437</v>
      </c>
      <c r="D75">
        <v>465</v>
      </c>
      <c r="E75">
        <v>902</v>
      </c>
    </row>
    <row r="76" spans="1:5">
      <c r="A76" t="s">
        <v>24</v>
      </c>
      <c r="B76" t="s">
        <v>114</v>
      </c>
      <c r="C76">
        <v>924</v>
      </c>
      <c r="D76">
        <v>1076</v>
      </c>
      <c r="E76">
        <v>2000</v>
      </c>
    </row>
    <row r="77" spans="1:5">
      <c r="A77" t="s">
        <v>25</v>
      </c>
      <c r="B77" t="s">
        <v>114</v>
      </c>
      <c r="C77">
        <v>714</v>
      </c>
      <c r="D77">
        <v>871</v>
      </c>
      <c r="E77">
        <v>1585</v>
      </c>
    </row>
    <row r="78" spans="1:5">
      <c r="A78" t="s">
        <v>26</v>
      </c>
      <c r="B78" t="s">
        <v>114</v>
      </c>
      <c r="C78">
        <v>434</v>
      </c>
      <c r="D78">
        <v>478</v>
      </c>
      <c r="E78">
        <v>912</v>
      </c>
    </row>
    <row r="79" spans="1:5">
      <c r="A79" t="s">
        <v>27</v>
      </c>
      <c r="B79" t="s">
        <v>114</v>
      </c>
      <c r="C79">
        <v>597</v>
      </c>
      <c r="D79">
        <v>682</v>
      </c>
      <c r="E79">
        <v>1279</v>
      </c>
    </row>
    <row r="80" spans="1:5">
      <c r="A80" t="s">
        <v>28</v>
      </c>
      <c r="B80" t="s">
        <v>114</v>
      </c>
      <c r="C80">
        <v>1184</v>
      </c>
      <c r="D80">
        <v>1510</v>
      </c>
      <c r="E80">
        <v>2694</v>
      </c>
    </row>
    <row r="81" spans="1:5">
      <c r="A81" t="s">
        <v>29</v>
      </c>
      <c r="B81" t="s">
        <v>114</v>
      </c>
      <c r="C81">
        <v>2283</v>
      </c>
      <c r="D81">
        <v>2954</v>
      </c>
      <c r="E81">
        <v>5237</v>
      </c>
    </row>
    <row r="82" spans="1:5">
      <c r="A82" t="s">
        <v>30</v>
      </c>
      <c r="B82" t="s">
        <v>114</v>
      </c>
      <c r="C82">
        <v>328</v>
      </c>
      <c r="D82">
        <v>399</v>
      </c>
      <c r="E82">
        <v>727</v>
      </c>
    </row>
    <row r="83" spans="1:5">
      <c r="A83" t="s">
        <v>31</v>
      </c>
      <c r="B83" t="s">
        <v>114</v>
      </c>
      <c r="C83">
        <v>419</v>
      </c>
      <c r="D83">
        <v>535</v>
      </c>
      <c r="E83">
        <v>954</v>
      </c>
    </row>
    <row r="84" spans="1:5">
      <c r="A84" t="s">
        <v>32</v>
      </c>
      <c r="B84" t="s">
        <v>114</v>
      </c>
      <c r="C84">
        <v>351</v>
      </c>
      <c r="D84">
        <v>374</v>
      </c>
      <c r="E84">
        <v>725</v>
      </c>
    </row>
    <row r="85" spans="1:5">
      <c r="A85" t="s">
        <v>33</v>
      </c>
      <c r="B85" t="s">
        <v>114</v>
      </c>
      <c r="C85">
        <v>4260</v>
      </c>
      <c r="D85">
        <v>4710</v>
      </c>
      <c r="E85">
        <v>8970</v>
      </c>
    </row>
    <row r="86" spans="1:5">
      <c r="A86" t="s">
        <v>34</v>
      </c>
      <c r="B86" t="s">
        <v>114</v>
      </c>
      <c r="C86">
        <v>570</v>
      </c>
      <c r="D86">
        <v>700</v>
      </c>
      <c r="E86">
        <v>1270</v>
      </c>
    </row>
    <row r="87" spans="1:5">
      <c r="A87" t="s">
        <v>35</v>
      </c>
      <c r="B87" t="s">
        <v>114</v>
      </c>
      <c r="C87">
        <v>1051</v>
      </c>
      <c r="D87">
        <v>1182</v>
      </c>
      <c r="E87">
        <v>2233</v>
      </c>
    </row>
    <row r="88" spans="1:5">
      <c r="A88" t="s">
        <v>36</v>
      </c>
      <c r="B88" t="s">
        <v>114</v>
      </c>
      <c r="C88">
        <v>416</v>
      </c>
      <c r="D88">
        <v>480</v>
      </c>
      <c r="E88">
        <v>896</v>
      </c>
    </row>
    <row r="89" spans="1:5">
      <c r="A89" t="s">
        <v>37</v>
      </c>
      <c r="B89" t="s">
        <v>114</v>
      </c>
      <c r="C89">
        <v>242</v>
      </c>
      <c r="D89">
        <v>308</v>
      </c>
      <c r="E89">
        <v>550</v>
      </c>
    </row>
    <row r="90" spans="1:5">
      <c r="A90" t="s">
        <v>38</v>
      </c>
      <c r="B90" t="s">
        <v>114</v>
      </c>
      <c r="C90">
        <v>950</v>
      </c>
      <c r="D90">
        <v>1038</v>
      </c>
      <c r="E90">
        <v>1988</v>
      </c>
    </row>
    <row r="91" spans="1:5">
      <c r="A91" t="s">
        <v>39</v>
      </c>
      <c r="B91" t="s">
        <v>114</v>
      </c>
      <c r="C91">
        <v>698</v>
      </c>
      <c r="D91">
        <v>743</v>
      </c>
      <c r="E91">
        <v>1441</v>
      </c>
    </row>
    <row r="92" spans="1:5">
      <c r="A92" t="s">
        <v>40</v>
      </c>
      <c r="B92" t="s">
        <v>114</v>
      </c>
      <c r="C92">
        <v>1744</v>
      </c>
      <c r="D92">
        <v>1663</v>
      </c>
      <c r="E92">
        <v>3407</v>
      </c>
    </row>
    <row r="93" spans="1:5">
      <c r="A93" t="s">
        <v>41</v>
      </c>
      <c r="B93" t="s">
        <v>114</v>
      </c>
      <c r="C93">
        <v>685</v>
      </c>
      <c r="D93">
        <v>899</v>
      </c>
      <c r="E93">
        <v>1584</v>
      </c>
    </row>
    <row r="94" spans="1:5">
      <c r="A94" t="s">
        <v>42</v>
      </c>
      <c r="B94" t="s">
        <v>114</v>
      </c>
      <c r="C94">
        <v>325</v>
      </c>
      <c r="D94">
        <v>347</v>
      </c>
      <c r="E94">
        <v>672</v>
      </c>
    </row>
    <row r="95" spans="1:5">
      <c r="A95" s="5" t="s">
        <v>43</v>
      </c>
      <c r="B95" s="5" t="s">
        <v>114</v>
      </c>
      <c r="C95" s="5">
        <v>726</v>
      </c>
      <c r="D95" s="5">
        <v>780</v>
      </c>
      <c r="E95" s="5">
        <v>1506</v>
      </c>
    </row>
    <row r="96" spans="1:5">
      <c r="A96" t="s">
        <v>44</v>
      </c>
      <c r="B96" t="s">
        <v>114</v>
      </c>
      <c r="C96">
        <v>580</v>
      </c>
      <c r="D96">
        <v>596</v>
      </c>
      <c r="E96">
        <v>1176</v>
      </c>
    </row>
    <row r="97" spans="1:5">
      <c r="A97" t="s">
        <v>45</v>
      </c>
      <c r="B97" t="s">
        <v>114</v>
      </c>
      <c r="C97">
        <v>529</v>
      </c>
      <c r="D97">
        <v>616</v>
      </c>
      <c r="E97">
        <v>1145</v>
      </c>
    </row>
    <row r="98" spans="1:5">
      <c r="A98" t="s">
        <v>46</v>
      </c>
      <c r="B98" t="s">
        <v>114</v>
      </c>
      <c r="C98">
        <v>293</v>
      </c>
      <c r="D98">
        <v>336</v>
      </c>
      <c r="E98">
        <v>629</v>
      </c>
    </row>
    <row r="99" spans="1:5">
      <c r="A99" t="s">
        <v>47</v>
      </c>
      <c r="B99" t="s">
        <v>114</v>
      </c>
      <c r="C99">
        <v>1332</v>
      </c>
      <c r="D99">
        <v>1492</v>
      </c>
      <c r="E99">
        <v>2824</v>
      </c>
    </row>
    <row r="100" spans="1:5">
      <c r="A100" t="s">
        <v>48</v>
      </c>
      <c r="B100" t="s">
        <v>114</v>
      </c>
      <c r="C100">
        <v>1726</v>
      </c>
      <c r="D100">
        <v>1990</v>
      </c>
      <c r="E100">
        <v>3716</v>
      </c>
    </row>
    <row r="101" spans="1:5">
      <c r="A101" t="s">
        <v>49</v>
      </c>
      <c r="B101" t="s">
        <v>114</v>
      </c>
      <c r="C101">
        <v>3592</v>
      </c>
      <c r="D101">
        <v>3828</v>
      </c>
      <c r="E101">
        <v>7420</v>
      </c>
    </row>
    <row r="102" spans="1:5">
      <c r="A102" t="s">
        <v>50</v>
      </c>
      <c r="B102" t="s">
        <v>114</v>
      </c>
      <c r="C102">
        <v>304</v>
      </c>
      <c r="D102">
        <v>322</v>
      </c>
      <c r="E102">
        <v>626</v>
      </c>
    </row>
    <row r="103" spans="1:5">
      <c r="A103" t="s">
        <v>51</v>
      </c>
      <c r="B103" t="s">
        <v>114</v>
      </c>
      <c r="C103">
        <v>839</v>
      </c>
      <c r="D103">
        <v>939</v>
      </c>
      <c r="E103">
        <v>1778</v>
      </c>
    </row>
    <row r="104" spans="1:5">
      <c r="A104" t="s">
        <v>52</v>
      </c>
      <c r="B104" t="s">
        <v>114</v>
      </c>
      <c r="C104">
        <v>317</v>
      </c>
      <c r="D104">
        <v>271</v>
      </c>
      <c r="E104">
        <v>588</v>
      </c>
    </row>
    <row r="105" spans="1:5">
      <c r="A105" t="s">
        <v>53</v>
      </c>
      <c r="B105" t="s">
        <v>114</v>
      </c>
      <c r="C105">
        <v>424</v>
      </c>
      <c r="D105">
        <v>465</v>
      </c>
      <c r="E105">
        <v>889</v>
      </c>
    </row>
    <row r="106" spans="1:5">
      <c r="A106" t="s">
        <v>100</v>
      </c>
      <c r="B106" t="s">
        <v>114</v>
      </c>
      <c r="C106">
        <v>281</v>
      </c>
      <c r="D106">
        <v>320</v>
      </c>
      <c r="E106">
        <v>601</v>
      </c>
    </row>
    <row r="107" spans="1:5">
      <c r="A107" t="s">
        <v>101</v>
      </c>
      <c r="B107" t="s">
        <v>114</v>
      </c>
      <c r="C107">
        <v>588</v>
      </c>
      <c r="D107">
        <v>584</v>
      </c>
      <c r="E107">
        <v>1172</v>
      </c>
    </row>
    <row r="108" spans="1:5">
      <c r="A108" t="s">
        <v>102</v>
      </c>
      <c r="B108" t="s">
        <v>114</v>
      </c>
      <c r="C108">
        <v>1596</v>
      </c>
      <c r="D108">
        <v>1741</v>
      </c>
      <c r="E108">
        <v>3337</v>
      </c>
    </row>
    <row r="109" spans="1:5">
      <c r="A109" t="s">
        <v>103</v>
      </c>
      <c r="B109" t="s">
        <v>114</v>
      </c>
      <c r="C109">
        <v>260</v>
      </c>
      <c r="D109">
        <v>276</v>
      </c>
      <c r="E109">
        <v>536</v>
      </c>
    </row>
    <row r="110" spans="1:5">
      <c r="A110" t="s">
        <v>104</v>
      </c>
      <c r="B110" t="s">
        <v>114</v>
      </c>
      <c r="C110">
        <v>549</v>
      </c>
      <c r="D110">
        <v>548</v>
      </c>
      <c r="E110">
        <v>1097</v>
      </c>
    </row>
    <row r="111" spans="1:5">
      <c r="A111" t="s">
        <v>105</v>
      </c>
      <c r="B111" t="s">
        <v>114</v>
      </c>
      <c r="C111">
        <v>1242</v>
      </c>
      <c r="D111">
        <v>1273</v>
      </c>
      <c r="E111">
        <v>2515</v>
      </c>
    </row>
    <row r="112" spans="1:5">
      <c r="A112" t="s">
        <v>106</v>
      </c>
      <c r="B112" t="s">
        <v>114</v>
      </c>
      <c r="C112">
        <v>645</v>
      </c>
      <c r="D112">
        <v>640</v>
      </c>
      <c r="E112">
        <v>1285</v>
      </c>
    </row>
    <row r="113" spans="1:5">
      <c r="A113" t="s">
        <v>107</v>
      </c>
      <c r="B113" t="s">
        <v>114</v>
      </c>
      <c r="C113">
        <v>411</v>
      </c>
      <c r="D113">
        <v>364</v>
      </c>
      <c r="E113">
        <v>775</v>
      </c>
    </row>
    <row r="114" spans="1:5">
      <c r="A114" s="5" t="s">
        <v>108</v>
      </c>
      <c r="B114" s="5" t="s">
        <v>114</v>
      </c>
      <c r="C114" s="5">
        <v>510</v>
      </c>
      <c r="D114" s="5">
        <v>340</v>
      </c>
      <c r="E114" s="5">
        <v>850</v>
      </c>
    </row>
    <row r="115" spans="1:5">
      <c r="A115" t="s">
        <v>109</v>
      </c>
      <c r="B115" t="s">
        <v>114</v>
      </c>
      <c r="C115">
        <v>793</v>
      </c>
      <c r="D115">
        <v>728</v>
      </c>
      <c r="E115">
        <v>1521</v>
      </c>
    </row>
  </sheetData>
  <autoFilter ref="A8:F116" xr:uid="{2DED9F71-8B9D-4DEB-BDE3-08E8DDEB4A22}"/>
  <mergeCells count="7">
    <mergeCell ref="G30:H30"/>
    <mergeCell ref="O8:P8"/>
    <mergeCell ref="Q8:R8"/>
    <mergeCell ref="S8:T8"/>
    <mergeCell ref="V8:W8"/>
    <mergeCell ref="O20:X20"/>
    <mergeCell ref="O21:X2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8D81C-E67B-40A9-983A-22DE9D4ABDD0}">
  <dimension ref="A1:Z107"/>
  <sheetViews>
    <sheetView workbookViewId="0">
      <selection activeCell="I22" sqref="I22"/>
    </sheetView>
  </sheetViews>
  <sheetFormatPr defaultColWidth="8.85546875" defaultRowHeight="15"/>
  <cols>
    <col min="1" max="1" width="27.85546875" bestFit="1" customWidth="1"/>
    <col min="2" max="2" width="14.42578125" customWidth="1"/>
    <col min="3" max="3" width="6" bestFit="1" customWidth="1"/>
    <col min="4" max="4" width="7.42578125" bestFit="1" customWidth="1"/>
    <col min="5" max="5" width="6" bestFit="1" customWidth="1"/>
    <col min="7" max="7" width="12" customWidth="1"/>
    <col min="8" max="8" width="10.42578125" customWidth="1"/>
    <col min="10" max="11" width="15.42578125" customWidth="1"/>
    <col min="12" max="12" width="17.42578125" customWidth="1"/>
    <col min="13" max="13" width="18.28515625" customWidth="1"/>
    <col min="14" max="14" width="14.7109375" customWidth="1"/>
    <col min="15" max="16" width="10.42578125" bestFit="1" customWidth="1"/>
    <col min="17" max="20" width="10.42578125" customWidth="1"/>
    <col min="21" max="24" width="9.42578125" bestFit="1" customWidth="1"/>
    <col min="25" max="25" width="10.42578125" bestFit="1" customWidth="1"/>
    <col min="26" max="26" width="9.42578125" bestFit="1" customWidth="1"/>
  </cols>
  <sheetData>
    <row r="1" spans="1:26">
      <c r="C1">
        <v>2011</v>
      </c>
      <c r="H1" s="12"/>
      <c r="I1" s="11"/>
      <c r="J1" s="11"/>
      <c r="K1" s="13"/>
      <c r="L1" s="13"/>
      <c r="M1" s="11"/>
      <c r="N1" s="12"/>
      <c r="O1" s="199"/>
      <c r="P1" s="199"/>
      <c r="Q1" s="199"/>
      <c r="R1" s="199"/>
      <c r="S1" s="201"/>
      <c r="T1" s="201"/>
      <c r="U1" s="200"/>
      <c r="V1" s="200"/>
      <c r="W1" s="199"/>
      <c r="X1" s="199"/>
      <c r="Y1" s="199"/>
      <c r="Z1" s="199"/>
    </row>
    <row r="2" spans="1:26">
      <c r="A2" t="s">
        <v>0</v>
      </c>
      <c r="B2" t="s">
        <v>1</v>
      </c>
      <c r="C2" t="s">
        <v>2</v>
      </c>
      <c r="D2" t="s">
        <v>3</v>
      </c>
      <c r="E2" t="s">
        <v>4</v>
      </c>
      <c r="O2" s="15"/>
      <c r="P2" s="15"/>
      <c r="Q2" s="15"/>
      <c r="R2" s="15"/>
      <c r="S2" s="16"/>
      <c r="T2" s="16"/>
      <c r="U2" s="15"/>
      <c r="V2" s="15"/>
      <c r="W2" s="15"/>
      <c r="X2" s="15"/>
      <c r="Y2" s="15"/>
      <c r="Z2" s="15"/>
    </row>
    <row r="3" spans="1:26">
      <c r="A3" t="s">
        <v>54</v>
      </c>
      <c r="B3" t="s">
        <v>111</v>
      </c>
      <c r="C3">
        <v>10451</v>
      </c>
      <c r="D3">
        <v>12019</v>
      </c>
      <c r="E3">
        <v>22470</v>
      </c>
      <c r="H3" s="2"/>
      <c r="J3" s="2"/>
      <c r="K3" s="4"/>
      <c r="L3" s="9"/>
      <c r="M3" s="9"/>
      <c r="N3" s="4"/>
      <c r="O3" s="9"/>
      <c r="P3" s="9"/>
      <c r="Q3" s="9"/>
      <c r="R3" s="9"/>
      <c r="S3" s="10"/>
      <c r="T3" s="10"/>
      <c r="U3" s="2"/>
      <c r="V3" s="2"/>
      <c r="W3" s="9"/>
      <c r="X3" s="9"/>
      <c r="Y3" s="9"/>
      <c r="Z3" s="9"/>
    </row>
    <row r="4" spans="1:26">
      <c r="A4" t="s">
        <v>55</v>
      </c>
      <c r="B4" t="s">
        <v>111</v>
      </c>
      <c r="C4">
        <v>429</v>
      </c>
      <c r="D4">
        <v>564</v>
      </c>
      <c r="E4">
        <v>993</v>
      </c>
      <c r="H4" s="2"/>
      <c r="J4" s="2"/>
      <c r="K4" s="4"/>
      <c r="L4" s="9"/>
      <c r="M4" s="9"/>
      <c r="N4" s="4"/>
      <c r="O4" s="9"/>
      <c r="P4" s="9"/>
      <c r="Q4" s="9"/>
      <c r="R4" s="9"/>
      <c r="S4" s="10"/>
      <c r="T4" s="10"/>
      <c r="U4" s="2"/>
      <c r="V4" s="2"/>
      <c r="W4" s="9"/>
      <c r="X4" s="9"/>
      <c r="Y4" s="9"/>
      <c r="Z4" s="9"/>
    </row>
    <row r="5" spans="1:26">
      <c r="A5" t="s">
        <v>56</v>
      </c>
      <c r="B5" t="s">
        <v>111</v>
      </c>
      <c r="C5">
        <v>1021</v>
      </c>
      <c r="D5">
        <v>1225</v>
      </c>
      <c r="E5">
        <v>2246</v>
      </c>
      <c r="H5" s="2"/>
      <c r="J5" s="2"/>
      <c r="K5" s="4"/>
      <c r="L5" s="9"/>
      <c r="M5" s="9"/>
      <c r="N5" s="4"/>
      <c r="O5" s="9"/>
      <c r="P5" s="9"/>
      <c r="Q5" s="9"/>
      <c r="R5" s="9"/>
      <c r="S5" s="10"/>
      <c r="T5" s="10"/>
      <c r="U5" s="2"/>
      <c r="V5" s="2"/>
      <c r="W5" s="9"/>
      <c r="X5" s="9"/>
      <c r="Y5" s="9"/>
      <c r="Z5" s="9"/>
    </row>
    <row r="6" spans="1:26">
      <c r="A6" t="s">
        <v>57</v>
      </c>
      <c r="B6" t="s">
        <v>111</v>
      </c>
      <c r="C6">
        <v>458</v>
      </c>
      <c r="D6">
        <v>531</v>
      </c>
      <c r="E6">
        <v>989</v>
      </c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>
      <c r="A7" t="s">
        <v>58</v>
      </c>
      <c r="B7" t="s">
        <v>111</v>
      </c>
      <c r="C7">
        <v>369</v>
      </c>
      <c r="D7">
        <v>420</v>
      </c>
      <c r="E7">
        <v>789</v>
      </c>
      <c r="G7" s="6"/>
      <c r="H7" s="7"/>
      <c r="I7" s="7"/>
      <c r="J7" s="7"/>
      <c r="K7" s="7"/>
      <c r="L7" s="8"/>
      <c r="M7" s="10"/>
      <c r="N7" s="10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>
      <c r="A8" t="s">
        <v>59</v>
      </c>
      <c r="B8" t="s">
        <v>111</v>
      </c>
      <c r="C8">
        <v>1443</v>
      </c>
      <c r="D8">
        <v>1540</v>
      </c>
      <c r="E8">
        <v>2983</v>
      </c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</row>
    <row r="9" spans="1:26">
      <c r="A9" t="s">
        <v>60</v>
      </c>
      <c r="B9" t="s">
        <v>111</v>
      </c>
      <c r="C9">
        <v>7311</v>
      </c>
      <c r="D9">
        <v>7819</v>
      </c>
      <c r="E9">
        <v>15130</v>
      </c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6">
      <c r="A10" t="s">
        <v>61</v>
      </c>
      <c r="B10" t="s">
        <v>111</v>
      </c>
      <c r="C10">
        <v>1564</v>
      </c>
      <c r="D10">
        <v>1543</v>
      </c>
      <c r="E10">
        <v>3107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</row>
    <row r="11" spans="1:26">
      <c r="A11" t="s">
        <v>62</v>
      </c>
      <c r="B11" t="s">
        <v>111</v>
      </c>
      <c r="C11">
        <v>760</v>
      </c>
      <c r="D11">
        <v>904</v>
      </c>
      <c r="E11">
        <v>1664</v>
      </c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</row>
    <row r="12" spans="1:26">
      <c r="A12" t="s">
        <v>63</v>
      </c>
      <c r="B12" t="s">
        <v>111</v>
      </c>
      <c r="C12">
        <v>655</v>
      </c>
      <c r="D12">
        <v>854</v>
      </c>
      <c r="E12">
        <v>1509</v>
      </c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</row>
    <row r="13" spans="1:26">
      <c r="A13" s="5" t="s">
        <v>64</v>
      </c>
      <c r="B13" s="5" t="s">
        <v>111</v>
      </c>
      <c r="C13" s="5">
        <v>852</v>
      </c>
      <c r="D13" s="5">
        <v>777</v>
      </c>
      <c r="E13" s="5">
        <v>1629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116"/>
      <c r="S13" s="45"/>
      <c r="T13" s="45"/>
      <c r="U13" s="45"/>
      <c r="V13" s="45"/>
    </row>
    <row r="14" spans="1:26">
      <c r="A14" t="s">
        <v>65</v>
      </c>
      <c r="B14" t="s">
        <v>111</v>
      </c>
      <c r="C14">
        <v>632</v>
      </c>
      <c r="D14">
        <v>416</v>
      </c>
      <c r="E14">
        <v>1048</v>
      </c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</row>
    <row r="15" spans="1:26">
      <c r="A15" t="s">
        <v>66</v>
      </c>
      <c r="B15" t="s">
        <v>111</v>
      </c>
      <c r="C15">
        <v>3331</v>
      </c>
      <c r="D15">
        <v>3743</v>
      </c>
      <c r="E15">
        <v>7074</v>
      </c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116"/>
      <c r="S15" s="45"/>
      <c r="T15" s="45"/>
      <c r="U15" s="45"/>
      <c r="V15" s="45"/>
    </row>
    <row r="16" spans="1:26">
      <c r="A16" t="s">
        <v>67</v>
      </c>
      <c r="B16" t="s">
        <v>111</v>
      </c>
      <c r="C16">
        <v>788</v>
      </c>
      <c r="D16">
        <v>793</v>
      </c>
      <c r="E16">
        <v>1581</v>
      </c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</row>
    <row r="17" spans="1:5">
      <c r="A17" t="s">
        <v>68</v>
      </c>
      <c r="B17" t="s">
        <v>111</v>
      </c>
      <c r="C17">
        <v>1348</v>
      </c>
      <c r="D17">
        <v>1356</v>
      </c>
      <c r="E17">
        <v>2704</v>
      </c>
    </row>
    <row r="18" spans="1:5">
      <c r="A18" t="s">
        <v>69</v>
      </c>
      <c r="B18" t="s">
        <v>111</v>
      </c>
      <c r="C18">
        <v>2259</v>
      </c>
      <c r="D18">
        <v>2589</v>
      </c>
      <c r="E18">
        <v>4848</v>
      </c>
    </row>
    <row r="19" spans="1:5">
      <c r="A19" t="s">
        <v>70</v>
      </c>
      <c r="B19" t="s">
        <v>111</v>
      </c>
      <c r="C19">
        <v>576</v>
      </c>
      <c r="D19">
        <v>596</v>
      </c>
      <c r="E19">
        <v>1172</v>
      </c>
    </row>
    <row r="20" spans="1:5">
      <c r="A20" t="s">
        <v>71</v>
      </c>
      <c r="B20" t="s">
        <v>113</v>
      </c>
      <c r="C20">
        <v>2310</v>
      </c>
      <c r="D20">
        <v>2441</v>
      </c>
      <c r="E20">
        <v>4751</v>
      </c>
    </row>
    <row r="21" spans="1:5">
      <c r="A21" t="s">
        <v>72</v>
      </c>
      <c r="B21" t="s">
        <v>113</v>
      </c>
      <c r="C21">
        <v>495</v>
      </c>
      <c r="D21">
        <v>436</v>
      </c>
      <c r="E21">
        <v>931</v>
      </c>
    </row>
    <row r="22" spans="1:5">
      <c r="A22" t="s">
        <v>73</v>
      </c>
      <c r="B22" t="s">
        <v>113</v>
      </c>
      <c r="C22">
        <v>326</v>
      </c>
      <c r="D22">
        <v>322</v>
      </c>
      <c r="E22">
        <v>648</v>
      </c>
    </row>
    <row r="23" spans="1:5">
      <c r="A23" t="s">
        <v>74</v>
      </c>
      <c r="B23" t="s">
        <v>113</v>
      </c>
      <c r="C23">
        <v>3326</v>
      </c>
      <c r="D23">
        <v>3244</v>
      </c>
      <c r="E23">
        <v>6570</v>
      </c>
    </row>
    <row r="24" spans="1:5">
      <c r="A24" t="s">
        <v>75</v>
      </c>
      <c r="B24" t="s">
        <v>113</v>
      </c>
      <c r="C24">
        <v>1017</v>
      </c>
      <c r="D24">
        <v>1010</v>
      </c>
      <c r="E24" s="1">
        <v>2027</v>
      </c>
    </row>
    <row r="25" spans="1:5">
      <c r="A25" t="s">
        <v>76</v>
      </c>
      <c r="B25" t="s">
        <v>113</v>
      </c>
      <c r="C25">
        <v>749</v>
      </c>
      <c r="D25">
        <v>751</v>
      </c>
      <c r="E25">
        <v>1500</v>
      </c>
    </row>
    <row r="26" spans="1:5">
      <c r="A26" s="5" t="s">
        <v>77</v>
      </c>
      <c r="B26" s="5" t="s">
        <v>113</v>
      </c>
      <c r="C26" s="5">
        <v>14</v>
      </c>
      <c r="D26" s="5">
        <v>11</v>
      </c>
      <c r="E26" s="5">
        <v>25</v>
      </c>
    </row>
    <row r="27" spans="1:5">
      <c r="A27" t="s">
        <v>78</v>
      </c>
      <c r="B27" t="s">
        <v>113</v>
      </c>
      <c r="C27">
        <v>390</v>
      </c>
      <c r="D27">
        <v>266</v>
      </c>
      <c r="E27">
        <v>656</v>
      </c>
    </row>
    <row r="28" spans="1:5">
      <c r="A28" t="s">
        <v>79</v>
      </c>
      <c r="B28" t="s">
        <v>113</v>
      </c>
      <c r="C28">
        <v>602</v>
      </c>
      <c r="D28">
        <v>513</v>
      </c>
      <c r="E28">
        <v>1115</v>
      </c>
    </row>
    <row r="29" spans="1:5">
      <c r="A29" t="s">
        <v>80</v>
      </c>
      <c r="B29" t="s">
        <v>113</v>
      </c>
      <c r="C29">
        <v>268</v>
      </c>
      <c r="D29">
        <v>255</v>
      </c>
      <c r="E29">
        <v>523</v>
      </c>
    </row>
    <row r="30" spans="1:5">
      <c r="A30" t="s">
        <v>81</v>
      </c>
      <c r="B30" t="s">
        <v>113</v>
      </c>
      <c r="C30">
        <v>277</v>
      </c>
      <c r="D30">
        <v>289</v>
      </c>
      <c r="E30">
        <v>566</v>
      </c>
    </row>
    <row r="31" spans="1:5">
      <c r="A31" t="s">
        <v>82</v>
      </c>
      <c r="B31" t="s">
        <v>113</v>
      </c>
      <c r="C31">
        <v>363</v>
      </c>
      <c r="D31">
        <v>286</v>
      </c>
      <c r="E31">
        <v>649</v>
      </c>
    </row>
    <row r="32" spans="1:5">
      <c r="A32" t="s">
        <v>83</v>
      </c>
      <c r="B32" t="s">
        <v>113</v>
      </c>
      <c r="C32">
        <v>471</v>
      </c>
      <c r="D32">
        <v>570</v>
      </c>
      <c r="E32">
        <v>1041</v>
      </c>
    </row>
    <row r="33" spans="1:5">
      <c r="A33" t="s">
        <v>84</v>
      </c>
      <c r="B33" t="s">
        <v>113</v>
      </c>
      <c r="C33">
        <v>567</v>
      </c>
      <c r="D33">
        <v>419</v>
      </c>
      <c r="E33">
        <v>986</v>
      </c>
    </row>
    <row r="34" spans="1:5">
      <c r="A34" t="s">
        <v>85</v>
      </c>
      <c r="B34" t="s">
        <v>113</v>
      </c>
      <c r="C34">
        <v>398</v>
      </c>
      <c r="D34">
        <v>442</v>
      </c>
      <c r="E34">
        <v>840</v>
      </c>
    </row>
    <row r="35" spans="1:5">
      <c r="A35" t="s">
        <v>86</v>
      </c>
      <c r="B35" t="s">
        <v>113</v>
      </c>
      <c r="C35">
        <v>502</v>
      </c>
      <c r="D35">
        <v>547</v>
      </c>
      <c r="E35">
        <v>1049</v>
      </c>
    </row>
    <row r="36" spans="1:5">
      <c r="A36" t="s">
        <v>87</v>
      </c>
      <c r="B36" t="s">
        <v>113</v>
      </c>
      <c r="C36">
        <v>748</v>
      </c>
      <c r="D36">
        <v>740</v>
      </c>
      <c r="E36">
        <v>1488</v>
      </c>
    </row>
    <row r="37" spans="1:5">
      <c r="A37" t="s">
        <v>88</v>
      </c>
      <c r="B37" t="s">
        <v>113</v>
      </c>
      <c r="C37">
        <v>362</v>
      </c>
      <c r="D37">
        <v>344</v>
      </c>
      <c r="E37">
        <v>706</v>
      </c>
    </row>
    <row r="38" spans="1:5">
      <c r="A38" t="s">
        <v>89</v>
      </c>
      <c r="B38" t="s">
        <v>113</v>
      </c>
      <c r="C38">
        <v>943</v>
      </c>
      <c r="D38">
        <v>910</v>
      </c>
      <c r="E38">
        <v>1853</v>
      </c>
    </row>
    <row r="39" spans="1:5">
      <c r="A39" t="s">
        <v>90</v>
      </c>
      <c r="B39" t="s">
        <v>113</v>
      </c>
      <c r="C39">
        <v>282</v>
      </c>
      <c r="D39">
        <v>250</v>
      </c>
      <c r="E39">
        <v>532</v>
      </c>
    </row>
    <row r="40" spans="1:5">
      <c r="A40" t="s">
        <v>91</v>
      </c>
      <c r="B40" t="s">
        <v>113</v>
      </c>
      <c r="C40">
        <v>282</v>
      </c>
      <c r="D40">
        <v>327</v>
      </c>
      <c r="E40">
        <v>609</v>
      </c>
    </row>
    <row r="41" spans="1:5">
      <c r="A41" t="s">
        <v>92</v>
      </c>
      <c r="B41" t="s">
        <v>113</v>
      </c>
      <c r="C41">
        <v>254</v>
      </c>
      <c r="D41">
        <v>260</v>
      </c>
      <c r="E41">
        <v>514</v>
      </c>
    </row>
    <row r="42" spans="1:5">
      <c r="A42" t="s">
        <v>93</v>
      </c>
      <c r="B42" t="s">
        <v>113</v>
      </c>
      <c r="C42">
        <v>581</v>
      </c>
      <c r="D42">
        <v>555</v>
      </c>
      <c r="E42">
        <v>1136</v>
      </c>
    </row>
    <row r="43" spans="1:5">
      <c r="A43" t="s">
        <v>94</v>
      </c>
      <c r="B43" t="s">
        <v>113</v>
      </c>
      <c r="C43">
        <v>494</v>
      </c>
      <c r="D43">
        <v>500</v>
      </c>
      <c r="E43">
        <v>994</v>
      </c>
    </row>
    <row r="44" spans="1:5">
      <c r="A44" s="5" t="s">
        <v>95</v>
      </c>
      <c r="B44" s="5" t="s">
        <v>113</v>
      </c>
      <c r="C44" s="5">
        <v>1019</v>
      </c>
      <c r="D44" s="5">
        <v>620</v>
      </c>
      <c r="E44" s="5">
        <v>1639</v>
      </c>
    </row>
    <row r="45" spans="1:5">
      <c r="A45" t="s">
        <v>96</v>
      </c>
      <c r="B45" t="s">
        <v>113</v>
      </c>
      <c r="C45">
        <v>483</v>
      </c>
      <c r="D45">
        <v>511</v>
      </c>
      <c r="E45">
        <v>994</v>
      </c>
    </row>
    <row r="46" spans="1:5">
      <c r="A46" t="s">
        <v>97</v>
      </c>
      <c r="B46" t="s">
        <v>113</v>
      </c>
      <c r="C46">
        <v>256</v>
      </c>
      <c r="D46">
        <v>254</v>
      </c>
      <c r="E46">
        <v>510</v>
      </c>
    </row>
    <row r="47" spans="1:5">
      <c r="A47" t="s">
        <v>98</v>
      </c>
      <c r="B47" t="s">
        <v>113</v>
      </c>
      <c r="C47">
        <v>4719</v>
      </c>
      <c r="D47">
        <v>4752</v>
      </c>
      <c r="E47">
        <v>9471</v>
      </c>
    </row>
    <row r="48" spans="1:5">
      <c r="A48" t="s">
        <v>99</v>
      </c>
      <c r="B48" t="s">
        <v>113</v>
      </c>
      <c r="C48">
        <v>1620</v>
      </c>
      <c r="D48">
        <v>1808</v>
      </c>
      <c r="E48">
        <v>3428</v>
      </c>
    </row>
    <row r="49" spans="1:5">
      <c r="A49" t="s">
        <v>5</v>
      </c>
      <c r="B49" t="s">
        <v>114</v>
      </c>
      <c r="C49">
        <v>334</v>
      </c>
      <c r="D49">
        <v>444</v>
      </c>
      <c r="E49">
        <v>778</v>
      </c>
    </row>
    <row r="50" spans="1:5">
      <c r="A50" t="s">
        <v>6</v>
      </c>
      <c r="B50" t="s">
        <v>114</v>
      </c>
      <c r="C50">
        <v>275</v>
      </c>
      <c r="D50">
        <v>280</v>
      </c>
      <c r="E50">
        <v>555</v>
      </c>
    </row>
    <row r="51" spans="1:5">
      <c r="A51" t="s">
        <v>7</v>
      </c>
      <c r="B51" t="s">
        <v>114</v>
      </c>
      <c r="C51">
        <v>164</v>
      </c>
      <c r="D51">
        <v>183</v>
      </c>
      <c r="E51">
        <v>347</v>
      </c>
    </row>
    <row r="52" spans="1:5">
      <c r="A52" t="s">
        <v>8</v>
      </c>
      <c r="B52" t="s">
        <v>114</v>
      </c>
      <c r="C52">
        <v>251</v>
      </c>
      <c r="D52">
        <v>282</v>
      </c>
      <c r="E52">
        <v>533</v>
      </c>
    </row>
    <row r="53" spans="1:5">
      <c r="A53" t="s">
        <v>9</v>
      </c>
      <c r="B53" t="s">
        <v>114</v>
      </c>
      <c r="C53">
        <v>621</v>
      </c>
      <c r="D53">
        <v>638</v>
      </c>
      <c r="E53">
        <v>1259</v>
      </c>
    </row>
    <row r="54" spans="1:5">
      <c r="A54" t="s">
        <v>10</v>
      </c>
      <c r="B54" t="s">
        <v>114</v>
      </c>
      <c r="C54">
        <v>136</v>
      </c>
      <c r="D54">
        <v>143</v>
      </c>
      <c r="E54">
        <v>279</v>
      </c>
    </row>
    <row r="55" spans="1:5">
      <c r="A55" t="s">
        <v>11</v>
      </c>
      <c r="B55" t="s">
        <v>114</v>
      </c>
      <c r="C55">
        <v>120</v>
      </c>
      <c r="D55">
        <v>112</v>
      </c>
      <c r="E55">
        <v>232</v>
      </c>
    </row>
    <row r="56" spans="1:5">
      <c r="A56" t="s">
        <v>12</v>
      </c>
      <c r="B56" t="s">
        <v>114</v>
      </c>
      <c r="C56">
        <v>120</v>
      </c>
      <c r="D56">
        <v>110</v>
      </c>
      <c r="E56">
        <v>230</v>
      </c>
    </row>
    <row r="57" spans="1:5">
      <c r="A57" t="s">
        <v>13</v>
      </c>
      <c r="B57" t="s">
        <v>114</v>
      </c>
      <c r="C57">
        <v>482</v>
      </c>
      <c r="D57">
        <v>528</v>
      </c>
      <c r="E57">
        <v>1010</v>
      </c>
    </row>
    <row r="58" spans="1:5">
      <c r="A58" t="s">
        <v>14</v>
      </c>
      <c r="B58" t="s">
        <v>114</v>
      </c>
      <c r="C58">
        <v>676</v>
      </c>
      <c r="D58">
        <v>773</v>
      </c>
      <c r="E58">
        <v>1449</v>
      </c>
    </row>
    <row r="59" spans="1:5">
      <c r="A59" t="s">
        <v>15</v>
      </c>
      <c r="B59" t="s">
        <v>114</v>
      </c>
      <c r="C59">
        <v>28686</v>
      </c>
      <c r="D59">
        <v>31571</v>
      </c>
      <c r="E59">
        <v>60257</v>
      </c>
    </row>
    <row r="60" spans="1:5">
      <c r="A60" s="5" t="s">
        <v>16</v>
      </c>
      <c r="B60" s="5" t="s">
        <v>114</v>
      </c>
      <c r="C60" s="5">
        <v>7904</v>
      </c>
      <c r="D60" s="5">
        <v>6270</v>
      </c>
      <c r="E60" s="5">
        <v>14174</v>
      </c>
    </row>
    <row r="61" spans="1:5">
      <c r="A61" t="s">
        <v>17</v>
      </c>
      <c r="B61" t="s">
        <v>114</v>
      </c>
      <c r="C61">
        <v>272</v>
      </c>
      <c r="D61">
        <v>292</v>
      </c>
      <c r="E61">
        <v>564</v>
      </c>
    </row>
    <row r="62" spans="1:5">
      <c r="A62" t="s">
        <v>18</v>
      </c>
      <c r="B62" t="s">
        <v>114</v>
      </c>
      <c r="C62">
        <v>175</v>
      </c>
      <c r="D62">
        <v>170</v>
      </c>
      <c r="E62">
        <v>345</v>
      </c>
    </row>
    <row r="63" spans="1:5">
      <c r="A63" t="s">
        <v>19</v>
      </c>
      <c r="B63" t="s">
        <v>114</v>
      </c>
      <c r="C63">
        <v>208</v>
      </c>
      <c r="D63">
        <v>202</v>
      </c>
      <c r="E63">
        <v>410</v>
      </c>
    </row>
    <row r="64" spans="1:5">
      <c r="A64" t="s">
        <v>20</v>
      </c>
      <c r="B64" t="s">
        <v>114</v>
      </c>
      <c r="C64">
        <v>1288</v>
      </c>
      <c r="D64">
        <v>1460</v>
      </c>
      <c r="E64">
        <v>2748</v>
      </c>
    </row>
    <row r="65" spans="1:5">
      <c r="A65" t="s">
        <v>21</v>
      </c>
      <c r="B65" t="s">
        <v>114</v>
      </c>
      <c r="C65">
        <v>208</v>
      </c>
      <c r="D65">
        <v>204</v>
      </c>
      <c r="E65">
        <v>412</v>
      </c>
    </row>
    <row r="66" spans="1:5">
      <c r="A66" t="s">
        <v>22</v>
      </c>
      <c r="B66" t="s">
        <v>114</v>
      </c>
      <c r="C66">
        <v>483</v>
      </c>
      <c r="D66">
        <v>548</v>
      </c>
      <c r="E66">
        <v>1031</v>
      </c>
    </row>
    <row r="67" spans="1:5">
      <c r="A67" t="s">
        <v>23</v>
      </c>
      <c r="B67" t="s">
        <v>114</v>
      </c>
      <c r="C67">
        <v>437</v>
      </c>
      <c r="D67">
        <v>465</v>
      </c>
      <c r="E67">
        <v>902</v>
      </c>
    </row>
    <row r="68" spans="1:5">
      <c r="A68" t="s">
        <v>24</v>
      </c>
      <c r="B68" t="s">
        <v>114</v>
      </c>
      <c r="C68">
        <v>924</v>
      </c>
      <c r="D68">
        <v>1076</v>
      </c>
      <c r="E68">
        <v>2000</v>
      </c>
    </row>
    <row r="69" spans="1:5">
      <c r="A69" t="s">
        <v>25</v>
      </c>
      <c r="B69" t="s">
        <v>114</v>
      </c>
      <c r="C69">
        <v>714</v>
      </c>
      <c r="D69">
        <v>871</v>
      </c>
      <c r="E69">
        <v>1585</v>
      </c>
    </row>
    <row r="70" spans="1:5">
      <c r="A70" t="s">
        <v>26</v>
      </c>
      <c r="B70" t="s">
        <v>114</v>
      </c>
      <c r="C70">
        <v>434</v>
      </c>
      <c r="D70">
        <v>478</v>
      </c>
      <c r="E70">
        <v>912</v>
      </c>
    </row>
    <row r="71" spans="1:5">
      <c r="A71" t="s">
        <v>27</v>
      </c>
      <c r="B71" t="s">
        <v>114</v>
      </c>
      <c r="C71">
        <v>597</v>
      </c>
      <c r="D71">
        <v>682</v>
      </c>
      <c r="E71">
        <v>1279</v>
      </c>
    </row>
    <row r="72" spans="1:5">
      <c r="A72" t="s">
        <v>28</v>
      </c>
      <c r="B72" t="s">
        <v>114</v>
      </c>
      <c r="C72">
        <v>1184</v>
      </c>
      <c r="D72">
        <v>1510</v>
      </c>
      <c r="E72">
        <v>2694</v>
      </c>
    </row>
    <row r="73" spans="1:5">
      <c r="A73" t="s">
        <v>29</v>
      </c>
      <c r="B73" t="s">
        <v>114</v>
      </c>
      <c r="C73">
        <v>2283</v>
      </c>
      <c r="D73">
        <v>2954</v>
      </c>
      <c r="E73">
        <v>5237</v>
      </c>
    </row>
    <row r="74" spans="1:5">
      <c r="A74" t="s">
        <v>30</v>
      </c>
      <c r="B74" t="s">
        <v>114</v>
      </c>
      <c r="C74">
        <v>328</v>
      </c>
      <c r="D74">
        <v>399</v>
      </c>
      <c r="E74">
        <v>727</v>
      </c>
    </row>
    <row r="75" spans="1:5">
      <c r="A75" t="s">
        <v>31</v>
      </c>
      <c r="B75" t="s">
        <v>114</v>
      </c>
      <c r="C75">
        <v>419</v>
      </c>
      <c r="D75">
        <v>535</v>
      </c>
      <c r="E75">
        <v>954</v>
      </c>
    </row>
    <row r="76" spans="1:5">
      <c r="A76" t="s">
        <v>32</v>
      </c>
      <c r="B76" t="s">
        <v>114</v>
      </c>
      <c r="C76">
        <v>351</v>
      </c>
      <c r="D76">
        <v>374</v>
      </c>
      <c r="E76">
        <v>725</v>
      </c>
    </row>
    <row r="77" spans="1:5">
      <c r="A77" t="s">
        <v>33</v>
      </c>
      <c r="B77" t="s">
        <v>114</v>
      </c>
      <c r="C77">
        <v>4260</v>
      </c>
      <c r="D77">
        <v>4710</v>
      </c>
      <c r="E77">
        <v>8970</v>
      </c>
    </row>
    <row r="78" spans="1:5">
      <c r="A78" t="s">
        <v>34</v>
      </c>
      <c r="B78" t="s">
        <v>114</v>
      </c>
      <c r="C78">
        <v>570</v>
      </c>
      <c r="D78">
        <v>700</v>
      </c>
      <c r="E78">
        <v>1270</v>
      </c>
    </row>
    <row r="79" spans="1:5">
      <c r="A79" t="s">
        <v>35</v>
      </c>
      <c r="B79" t="s">
        <v>114</v>
      </c>
      <c r="C79">
        <v>1051</v>
      </c>
      <c r="D79">
        <v>1182</v>
      </c>
      <c r="E79">
        <v>2233</v>
      </c>
    </row>
    <row r="80" spans="1:5">
      <c r="A80" t="s">
        <v>36</v>
      </c>
      <c r="B80" t="s">
        <v>114</v>
      </c>
      <c r="C80">
        <v>416</v>
      </c>
      <c r="D80">
        <v>480</v>
      </c>
      <c r="E80">
        <v>896</v>
      </c>
    </row>
    <row r="81" spans="1:5">
      <c r="A81" t="s">
        <v>37</v>
      </c>
      <c r="B81" t="s">
        <v>114</v>
      </c>
      <c r="C81">
        <v>242</v>
      </c>
      <c r="D81">
        <v>308</v>
      </c>
      <c r="E81">
        <v>550</v>
      </c>
    </row>
    <row r="82" spans="1:5">
      <c r="A82" t="s">
        <v>38</v>
      </c>
      <c r="B82" t="s">
        <v>114</v>
      </c>
      <c r="C82">
        <v>950</v>
      </c>
      <c r="D82">
        <v>1038</v>
      </c>
      <c r="E82">
        <v>1988</v>
      </c>
    </row>
    <row r="83" spans="1:5">
      <c r="A83" t="s">
        <v>39</v>
      </c>
      <c r="B83" t="s">
        <v>114</v>
      </c>
      <c r="C83">
        <v>698</v>
      </c>
      <c r="D83">
        <v>743</v>
      </c>
      <c r="E83">
        <v>1441</v>
      </c>
    </row>
    <row r="84" spans="1:5">
      <c r="A84" t="s">
        <v>40</v>
      </c>
      <c r="B84" t="s">
        <v>114</v>
      </c>
      <c r="C84">
        <v>1744</v>
      </c>
      <c r="D84">
        <v>1663</v>
      </c>
      <c r="E84">
        <v>3407</v>
      </c>
    </row>
    <row r="85" spans="1:5">
      <c r="A85" t="s">
        <v>41</v>
      </c>
      <c r="B85" t="s">
        <v>114</v>
      </c>
      <c r="C85">
        <v>685</v>
      </c>
      <c r="D85">
        <v>899</v>
      </c>
      <c r="E85">
        <v>1584</v>
      </c>
    </row>
    <row r="86" spans="1:5">
      <c r="A86" t="s">
        <v>42</v>
      </c>
      <c r="B86" t="s">
        <v>114</v>
      </c>
      <c r="C86">
        <v>325</v>
      </c>
      <c r="D86">
        <v>347</v>
      </c>
      <c r="E86">
        <v>672</v>
      </c>
    </row>
    <row r="87" spans="1:5">
      <c r="A87" s="5" t="s">
        <v>43</v>
      </c>
      <c r="B87" s="5" t="s">
        <v>114</v>
      </c>
      <c r="C87" s="5">
        <v>726</v>
      </c>
      <c r="D87" s="5">
        <v>780</v>
      </c>
      <c r="E87" s="5">
        <v>1506</v>
      </c>
    </row>
    <row r="88" spans="1:5">
      <c r="A88" t="s">
        <v>44</v>
      </c>
      <c r="B88" t="s">
        <v>114</v>
      </c>
      <c r="C88">
        <v>580</v>
      </c>
      <c r="D88">
        <v>596</v>
      </c>
      <c r="E88">
        <v>1176</v>
      </c>
    </row>
    <row r="89" spans="1:5">
      <c r="A89" t="s">
        <v>45</v>
      </c>
      <c r="B89" t="s">
        <v>114</v>
      </c>
      <c r="C89">
        <v>529</v>
      </c>
      <c r="D89">
        <v>616</v>
      </c>
      <c r="E89">
        <v>1145</v>
      </c>
    </row>
    <row r="90" spans="1:5">
      <c r="A90" t="s">
        <v>46</v>
      </c>
      <c r="B90" t="s">
        <v>114</v>
      </c>
      <c r="C90">
        <v>293</v>
      </c>
      <c r="D90">
        <v>336</v>
      </c>
      <c r="E90">
        <v>629</v>
      </c>
    </row>
    <row r="91" spans="1:5">
      <c r="A91" t="s">
        <v>47</v>
      </c>
      <c r="B91" t="s">
        <v>114</v>
      </c>
      <c r="C91">
        <v>1332</v>
      </c>
      <c r="D91">
        <v>1492</v>
      </c>
      <c r="E91">
        <v>2824</v>
      </c>
    </row>
    <row r="92" spans="1:5">
      <c r="A92" t="s">
        <v>48</v>
      </c>
      <c r="B92" t="s">
        <v>114</v>
      </c>
      <c r="C92">
        <v>1726</v>
      </c>
      <c r="D92">
        <v>1990</v>
      </c>
      <c r="E92">
        <v>3716</v>
      </c>
    </row>
    <row r="93" spans="1:5">
      <c r="A93" t="s">
        <v>49</v>
      </c>
      <c r="B93" t="s">
        <v>114</v>
      </c>
      <c r="C93">
        <v>3592</v>
      </c>
      <c r="D93">
        <v>3828</v>
      </c>
      <c r="E93">
        <v>7420</v>
      </c>
    </row>
    <row r="94" spans="1:5">
      <c r="A94" t="s">
        <v>50</v>
      </c>
      <c r="B94" t="s">
        <v>114</v>
      </c>
      <c r="C94">
        <v>304</v>
      </c>
      <c r="D94">
        <v>322</v>
      </c>
      <c r="E94">
        <v>626</v>
      </c>
    </row>
    <row r="95" spans="1:5">
      <c r="A95" t="s">
        <v>51</v>
      </c>
      <c r="B95" t="s">
        <v>114</v>
      </c>
      <c r="C95">
        <v>839</v>
      </c>
      <c r="D95">
        <v>939</v>
      </c>
      <c r="E95">
        <v>1778</v>
      </c>
    </row>
    <row r="96" spans="1:5">
      <c r="A96" t="s">
        <v>52</v>
      </c>
      <c r="B96" t="s">
        <v>114</v>
      </c>
      <c r="C96">
        <v>317</v>
      </c>
      <c r="D96">
        <v>271</v>
      </c>
      <c r="E96">
        <v>588</v>
      </c>
    </row>
    <row r="97" spans="1:5">
      <c r="A97" t="s">
        <v>53</v>
      </c>
      <c r="B97" t="s">
        <v>114</v>
      </c>
      <c r="C97">
        <v>424</v>
      </c>
      <c r="D97">
        <v>465</v>
      </c>
      <c r="E97">
        <v>889</v>
      </c>
    </row>
    <row r="98" spans="1:5">
      <c r="A98" t="s">
        <v>100</v>
      </c>
      <c r="B98" t="s">
        <v>114</v>
      </c>
      <c r="C98">
        <v>281</v>
      </c>
      <c r="D98">
        <v>320</v>
      </c>
      <c r="E98">
        <v>601</v>
      </c>
    </row>
    <row r="99" spans="1:5">
      <c r="A99" t="s">
        <v>101</v>
      </c>
      <c r="B99" t="s">
        <v>114</v>
      </c>
      <c r="C99">
        <v>588</v>
      </c>
      <c r="D99">
        <v>584</v>
      </c>
      <c r="E99">
        <v>1172</v>
      </c>
    </row>
    <row r="100" spans="1:5">
      <c r="A100" t="s">
        <v>102</v>
      </c>
      <c r="B100" t="s">
        <v>114</v>
      </c>
      <c r="C100">
        <v>1596</v>
      </c>
      <c r="D100">
        <v>1741</v>
      </c>
      <c r="E100">
        <v>3337</v>
      </c>
    </row>
    <row r="101" spans="1:5">
      <c r="A101" t="s">
        <v>103</v>
      </c>
      <c r="B101" t="s">
        <v>114</v>
      </c>
      <c r="C101">
        <v>260</v>
      </c>
      <c r="D101">
        <v>276</v>
      </c>
      <c r="E101">
        <v>536</v>
      </c>
    </row>
    <row r="102" spans="1:5">
      <c r="A102" t="s">
        <v>104</v>
      </c>
      <c r="B102" t="s">
        <v>114</v>
      </c>
      <c r="C102">
        <v>549</v>
      </c>
      <c r="D102">
        <v>548</v>
      </c>
      <c r="E102">
        <v>1097</v>
      </c>
    </row>
    <row r="103" spans="1:5">
      <c r="A103" t="s">
        <v>105</v>
      </c>
      <c r="B103" t="s">
        <v>114</v>
      </c>
      <c r="C103">
        <v>1242</v>
      </c>
      <c r="D103">
        <v>1273</v>
      </c>
      <c r="E103">
        <v>2515</v>
      </c>
    </row>
    <row r="104" spans="1:5">
      <c r="A104" t="s">
        <v>106</v>
      </c>
      <c r="B104" t="s">
        <v>114</v>
      </c>
      <c r="C104">
        <v>645</v>
      </c>
      <c r="D104">
        <v>640</v>
      </c>
      <c r="E104">
        <v>1285</v>
      </c>
    </row>
    <row r="105" spans="1:5">
      <c r="A105" t="s">
        <v>107</v>
      </c>
      <c r="B105" t="s">
        <v>114</v>
      </c>
      <c r="C105">
        <v>411</v>
      </c>
      <c r="D105">
        <v>364</v>
      </c>
      <c r="E105">
        <v>775</v>
      </c>
    </row>
    <row r="106" spans="1:5">
      <c r="A106" s="5" t="s">
        <v>108</v>
      </c>
      <c r="B106" s="5" t="s">
        <v>114</v>
      </c>
      <c r="C106" s="5">
        <v>510</v>
      </c>
      <c r="D106" s="5">
        <v>340</v>
      </c>
      <c r="E106" s="5">
        <v>850</v>
      </c>
    </row>
    <row r="107" spans="1:5">
      <c r="A107" t="s">
        <v>109</v>
      </c>
      <c r="B107" t="s">
        <v>114</v>
      </c>
      <c r="C107">
        <v>793</v>
      </c>
      <c r="D107">
        <v>728</v>
      </c>
      <c r="E107">
        <v>1521</v>
      </c>
    </row>
  </sheetData>
  <autoFilter ref="A1:F108" xr:uid="{2DED9F71-8B9D-4DEB-BDE3-08E8DDEB4A22}"/>
  <mergeCells count="6">
    <mergeCell ref="O1:P1"/>
    <mergeCell ref="W1:X1"/>
    <mergeCell ref="U1:V1"/>
    <mergeCell ref="Y1:Z1"/>
    <mergeCell ref="Q1:R1"/>
    <mergeCell ref="S1:T1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81EBC-3880-4389-8200-323FE147D47D}">
  <dimension ref="A1:AA107"/>
  <sheetViews>
    <sheetView topLeftCell="G1" workbookViewId="0">
      <selection activeCell="M8" sqref="M8"/>
    </sheetView>
  </sheetViews>
  <sheetFormatPr defaultColWidth="8.85546875" defaultRowHeight="15"/>
  <cols>
    <col min="1" max="1" width="27.85546875" hidden="1" customWidth="1"/>
    <col min="2" max="2" width="14.42578125" hidden="1" customWidth="1"/>
    <col min="3" max="3" width="6" hidden="1" customWidth="1"/>
    <col min="4" max="4" width="7.42578125" hidden="1" customWidth="1"/>
    <col min="5" max="5" width="6" hidden="1" customWidth="1"/>
    <col min="6" max="6" width="0" hidden="1" customWidth="1"/>
    <col min="7" max="7" width="12" customWidth="1"/>
    <col min="8" max="8" width="10.42578125" customWidth="1"/>
    <col min="10" max="11" width="15.42578125" customWidth="1"/>
    <col min="12" max="13" width="22.140625" customWidth="1"/>
    <col min="14" max="14" width="18.28515625" customWidth="1"/>
    <col min="15" max="15" width="14.7109375" customWidth="1"/>
    <col min="16" max="17" width="10.42578125" bestFit="1" customWidth="1"/>
    <col min="18" max="21" width="10.42578125" customWidth="1"/>
    <col min="22" max="25" width="9.42578125" bestFit="1" customWidth="1"/>
    <col min="26" max="26" width="10.42578125" bestFit="1" customWidth="1"/>
    <col min="27" max="27" width="9.42578125" bestFit="1" customWidth="1"/>
  </cols>
  <sheetData>
    <row r="1" spans="1:27" ht="102.75">
      <c r="C1">
        <v>2011</v>
      </c>
      <c r="G1" t="s">
        <v>122</v>
      </c>
      <c r="H1" s="12" t="s">
        <v>119</v>
      </c>
      <c r="I1" s="11" t="s">
        <v>110</v>
      </c>
      <c r="J1" s="11" t="s">
        <v>112</v>
      </c>
      <c r="K1" s="14" t="s">
        <v>117</v>
      </c>
      <c r="L1" s="14" t="s">
        <v>116</v>
      </c>
      <c r="M1" s="27" t="s">
        <v>145</v>
      </c>
      <c r="N1" s="11" t="s">
        <v>115</v>
      </c>
      <c r="O1" s="12" t="s">
        <v>127</v>
      </c>
      <c r="P1" s="202" t="s">
        <v>123</v>
      </c>
      <c r="Q1" s="202"/>
      <c r="R1" s="202" t="s">
        <v>136</v>
      </c>
      <c r="S1" s="202"/>
      <c r="T1" s="202" t="s">
        <v>129</v>
      </c>
      <c r="U1" s="202"/>
      <c r="V1" s="200" t="s">
        <v>124</v>
      </c>
      <c r="W1" s="200"/>
      <c r="X1" s="199" t="s">
        <v>126</v>
      </c>
      <c r="Y1" s="199"/>
      <c r="Z1" s="199" t="s">
        <v>125</v>
      </c>
      <c r="AA1" s="199"/>
    </row>
    <row r="2" spans="1:27">
      <c r="A2" t="s">
        <v>0</v>
      </c>
      <c r="B2" t="s">
        <v>1</v>
      </c>
      <c r="C2" t="s">
        <v>2</v>
      </c>
      <c r="D2" t="s">
        <v>3</v>
      </c>
      <c r="E2" t="s">
        <v>4</v>
      </c>
      <c r="P2" s="22" t="s">
        <v>120</v>
      </c>
      <c r="Q2" s="22" t="s">
        <v>121</v>
      </c>
      <c r="R2" s="22" t="s">
        <v>120</v>
      </c>
      <c r="S2" s="22" t="s">
        <v>121</v>
      </c>
      <c r="T2" s="23" t="s">
        <v>120</v>
      </c>
      <c r="U2" s="23" t="s">
        <v>121</v>
      </c>
      <c r="V2" s="15" t="s">
        <v>120</v>
      </c>
      <c r="W2" s="15" t="s">
        <v>121</v>
      </c>
      <c r="X2" s="15" t="s">
        <v>120</v>
      </c>
      <c r="Y2" s="15" t="s">
        <v>121</v>
      </c>
      <c r="Z2" s="15" t="s">
        <v>120</v>
      </c>
      <c r="AA2" s="15" t="s">
        <v>121</v>
      </c>
    </row>
    <row r="3" spans="1:27">
      <c r="A3" t="s">
        <v>54</v>
      </c>
      <c r="B3" t="s">
        <v>111</v>
      </c>
      <c r="C3">
        <v>10451</v>
      </c>
      <c r="D3">
        <v>12019</v>
      </c>
      <c r="E3">
        <v>22470</v>
      </c>
      <c r="G3" t="s">
        <v>111</v>
      </c>
      <c r="H3" s="2">
        <f>SUM(E3:E19)</f>
        <v>71936</v>
      </c>
      <c r="I3">
        <v>15</v>
      </c>
      <c r="J3" s="2">
        <f>H3/I3</f>
        <v>4795.7333333333336</v>
      </c>
      <c r="K3" s="4">
        <v>0.6</v>
      </c>
      <c r="L3" s="9">
        <f>H3*K3</f>
        <v>43161.599999999999</v>
      </c>
      <c r="M3" s="9">
        <f>L3*0.3</f>
        <v>12948.48</v>
      </c>
      <c r="N3" s="9">
        <f>L3*0.8</f>
        <v>34529.279999999999</v>
      </c>
      <c r="O3" s="4">
        <f>N3/$N$7</f>
        <v>0.20129334105644306</v>
      </c>
      <c r="P3" s="18">
        <f>O3*$P$7</f>
        <v>3260.9521251143774</v>
      </c>
      <c r="Q3" s="18">
        <f>O3*$Q$7</f>
        <v>3180.4347886918003</v>
      </c>
      <c r="R3" s="18">
        <f>O3*$R$7</f>
        <v>6441.3869138061782</v>
      </c>
      <c r="S3" s="18">
        <f>O3*$S$7</f>
        <v>6441.3869138061782</v>
      </c>
      <c r="T3" s="24">
        <f>P3+R3</f>
        <v>9702.339038920556</v>
      </c>
      <c r="U3" s="24">
        <f>Q3+S3</f>
        <v>9621.8217024979785</v>
      </c>
      <c r="V3" s="2">
        <f>O3*$V$7</f>
        <v>1207.7600463386584</v>
      </c>
      <c r="W3" s="2">
        <f>O3*$W$7</f>
        <v>1811.6400695079876</v>
      </c>
      <c r="X3" s="9">
        <f>O3*$X$7</f>
        <v>724.656027803195</v>
      </c>
      <c r="Y3" s="9">
        <f>O3*$Y$7</f>
        <v>483.10401853546335</v>
      </c>
      <c r="Z3" s="9">
        <f>O3*$Z$7</f>
        <v>2053.192078775719</v>
      </c>
      <c r="AA3" s="9">
        <f>O3*$AA$7</f>
        <v>1368.7947191838127</v>
      </c>
    </row>
    <row r="4" spans="1:27">
      <c r="A4" t="s">
        <v>55</v>
      </c>
      <c r="B4" t="s">
        <v>111</v>
      </c>
      <c r="C4">
        <v>429</v>
      </c>
      <c r="D4">
        <v>564</v>
      </c>
      <c r="E4">
        <v>993</v>
      </c>
      <c r="G4" t="s">
        <v>113</v>
      </c>
      <c r="H4" s="28">
        <v>56369</v>
      </c>
      <c r="I4">
        <v>34</v>
      </c>
      <c r="J4" s="2">
        <f t="shared" ref="J4:J5" si="0">H4/I4</f>
        <v>1657.9117647058824</v>
      </c>
      <c r="K4" s="4">
        <v>0.6</v>
      </c>
      <c r="L4" s="9">
        <f t="shared" ref="L4:L5" si="1">H4*K4</f>
        <v>33821.4</v>
      </c>
      <c r="M4" s="9">
        <f t="shared" ref="M4:M5" si="2">L4*0.3</f>
        <v>10146.42</v>
      </c>
      <c r="N4" s="9">
        <f t="shared" ref="N4:N5" si="3">L4*0.8</f>
        <v>27057.120000000003</v>
      </c>
      <c r="O4" s="4">
        <f t="shared" ref="O4:O5" si="4">N4/$N$7</f>
        <v>0.15773332325971198</v>
      </c>
      <c r="P4" s="18">
        <f t="shared" ref="P4:P5" si="5">O4*$P$7</f>
        <v>2555.279836807334</v>
      </c>
      <c r="Q4" s="18">
        <f t="shared" ref="Q4:Q5" si="6">O4*$Q$7</f>
        <v>2492.1865075034493</v>
      </c>
      <c r="R4" s="18">
        <f t="shared" ref="R4:R5" si="7">O4*$R$7</f>
        <v>5047.4663443107838</v>
      </c>
      <c r="S4" s="18">
        <f t="shared" ref="S4:S5" si="8">O4*$S$7</f>
        <v>5047.4663443107838</v>
      </c>
      <c r="T4" s="24">
        <f t="shared" ref="T4:U5" si="9">P4+R4</f>
        <v>7602.7461811181183</v>
      </c>
      <c r="U4" s="24">
        <f t="shared" si="9"/>
        <v>7539.6528518142331</v>
      </c>
      <c r="V4" s="2">
        <f t="shared" ref="V4:V5" si="10">O4*$V$7</f>
        <v>946.39993955827185</v>
      </c>
      <c r="W4" s="2">
        <f t="shared" ref="W4:W5" si="11">O4*$W$7</f>
        <v>1419.5999093374078</v>
      </c>
      <c r="X4" s="9">
        <f t="shared" ref="X4:X5" si="12">O4*$X$7</f>
        <v>567.83996373496313</v>
      </c>
      <c r="Y4" s="9">
        <f t="shared" ref="Y4:Y5" si="13">O4*$Y$7</f>
        <v>378.55997582330878</v>
      </c>
      <c r="Z4" s="9">
        <f t="shared" ref="Z4:Z5" si="14">O4*$Z$7</f>
        <v>1608.8798972490622</v>
      </c>
      <c r="AA4" s="9">
        <f t="shared" ref="AA4:AA5" si="15">O4*$AA$7</f>
        <v>1072.5865981660415</v>
      </c>
    </row>
    <row r="5" spans="1:27">
      <c r="A5" t="s">
        <v>56</v>
      </c>
      <c r="B5" t="s">
        <v>111</v>
      </c>
      <c r="C5">
        <v>1021</v>
      </c>
      <c r="D5">
        <v>1225</v>
      </c>
      <c r="E5">
        <v>2246</v>
      </c>
      <c r="G5" t="s">
        <v>114</v>
      </c>
      <c r="H5" s="2">
        <v>171798</v>
      </c>
      <c r="I5">
        <v>55</v>
      </c>
      <c r="J5" s="2">
        <f t="shared" si="0"/>
        <v>3123.6</v>
      </c>
      <c r="K5" s="4">
        <v>0.8</v>
      </c>
      <c r="L5" s="9">
        <f t="shared" si="1"/>
        <v>137438.39999999999</v>
      </c>
      <c r="M5" s="9">
        <f t="shared" si="2"/>
        <v>41231.519999999997</v>
      </c>
      <c r="N5" s="9">
        <f t="shared" si="3"/>
        <v>109950.72</v>
      </c>
      <c r="O5" s="4">
        <f t="shared" si="4"/>
        <v>0.64097333568384496</v>
      </c>
      <c r="P5" s="18">
        <f t="shared" si="5"/>
        <v>10383.768038078288</v>
      </c>
      <c r="Q5" s="18">
        <f t="shared" si="6"/>
        <v>10127.37870380475</v>
      </c>
      <c r="R5" s="18">
        <f t="shared" si="7"/>
        <v>20511.14674188304</v>
      </c>
      <c r="S5" s="18">
        <f t="shared" si="8"/>
        <v>20511.14674188304</v>
      </c>
      <c r="T5" s="24">
        <f t="shared" si="9"/>
        <v>30894.914779961327</v>
      </c>
      <c r="U5" s="24">
        <f t="shared" si="9"/>
        <v>30638.525445687788</v>
      </c>
      <c r="V5" s="2">
        <f t="shared" si="10"/>
        <v>3845.8400141030697</v>
      </c>
      <c r="W5" s="2">
        <f t="shared" si="11"/>
        <v>5768.7600211546051</v>
      </c>
      <c r="X5" s="9">
        <f t="shared" si="12"/>
        <v>2307.5040084618417</v>
      </c>
      <c r="Y5" s="9">
        <f t="shared" si="13"/>
        <v>1538.336005641228</v>
      </c>
      <c r="Z5" s="9">
        <f t="shared" si="14"/>
        <v>6537.9280239752188</v>
      </c>
      <c r="AA5" s="9">
        <f t="shared" si="15"/>
        <v>4358.6186826501453</v>
      </c>
    </row>
    <row r="6" spans="1:27">
      <c r="A6" t="s">
        <v>57</v>
      </c>
      <c r="B6" t="s">
        <v>111</v>
      </c>
      <c r="C6">
        <v>458</v>
      </c>
      <c r="D6">
        <v>531</v>
      </c>
      <c r="E6">
        <v>989</v>
      </c>
      <c r="P6" s="18"/>
      <c r="Q6" s="18"/>
      <c r="R6" s="18"/>
      <c r="S6" s="18"/>
      <c r="T6" s="18"/>
      <c r="U6" s="18"/>
      <c r="V6" s="9"/>
      <c r="W6" s="9"/>
      <c r="X6" s="9"/>
      <c r="Y6" s="9"/>
      <c r="Z6" s="9"/>
      <c r="AA6" s="9"/>
    </row>
    <row r="7" spans="1:27">
      <c r="A7" t="s">
        <v>58</v>
      </c>
      <c r="B7" t="s">
        <v>111</v>
      </c>
      <c r="C7">
        <v>369</v>
      </c>
      <c r="D7">
        <v>420</v>
      </c>
      <c r="E7">
        <v>789</v>
      </c>
      <c r="G7" s="6" t="s">
        <v>4</v>
      </c>
      <c r="H7" s="7">
        <f>SUM(H3:H5)</f>
        <v>300103</v>
      </c>
      <c r="I7" s="7">
        <f t="shared" ref="I7" si="16">SUM(I3:I5)</f>
        <v>104</v>
      </c>
      <c r="J7" s="7">
        <f>H7/I7</f>
        <v>2885.6057692307691</v>
      </c>
      <c r="K7" s="7"/>
      <c r="L7" s="8">
        <f>SUM(L3:L5)</f>
        <v>214421.4</v>
      </c>
      <c r="M7" s="8">
        <f>SUM(M3:M5)</f>
        <v>64326.42</v>
      </c>
      <c r="N7" s="10">
        <f>SUM(N3:N5)</f>
        <v>171537.12</v>
      </c>
      <c r="O7" s="10"/>
      <c r="P7" s="25">
        <v>16200</v>
      </c>
      <c r="Q7" s="25">
        <v>15800</v>
      </c>
      <c r="R7" s="25">
        <f>(32000*$S$11)/2</f>
        <v>32000</v>
      </c>
      <c r="S7" s="25">
        <f>32000*$S$11/2</f>
        <v>32000</v>
      </c>
      <c r="T7" s="25">
        <f>SUM(T3:T5)</f>
        <v>48200</v>
      </c>
      <c r="U7" s="25">
        <f>SUM(U3:U5)</f>
        <v>47800</v>
      </c>
      <c r="V7" s="7">
        <v>6000</v>
      </c>
      <c r="W7" s="7">
        <v>9000</v>
      </c>
      <c r="X7" s="7">
        <v>3600</v>
      </c>
      <c r="Y7" s="7">
        <v>2400</v>
      </c>
      <c r="Z7" s="7">
        <v>10200</v>
      </c>
      <c r="AA7" s="7">
        <v>6800</v>
      </c>
    </row>
    <row r="8" spans="1:27">
      <c r="A8" t="s">
        <v>59</v>
      </c>
      <c r="B8" t="s">
        <v>111</v>
      </c>
      <c r="C8">
        <v>1443</v>
      </c>
      <c r="D8">
        <v>1540</v>
      </c>
      <c r="E8">
        <v>2983</v>
      </c>
    </row>
    <row r="9" spans="1:27" hidden="1">
      <c r="A9" t="s">
        <v>60</v>
      </c>
      <c r="B9" t="s">
        <v>111</v>
      </c>
      <c r="C9">
        <v>7311</v>
      </c>
      <c r="D9">
        <v>7819</v>
      </c>
      <c r="E9">
        <v>15130</v>
      </c>
      <c r="G9" s="5" t="s">
        <v>118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1:27">
      <c r="A10" t="s">
        <v>61</v>
      </c>
      <c r="B10" t="s">
        <v>111</v>
      </c>
      <c r="C10">
        <v>1564</v>
      </c>
      <c r="D10">
        <v>1543</v>
      </c>
      <c r="E10">
        <v>3107</v>
      </c>
    </row>
    <row r="11" spans="1:27">
      <c r="A11" t="s">
        <v>62</v>
      </c>
      <c r="B11" t="s">
        <v>111</v>
      </c>
      <c r="C11">
        <v>760</v>
      </c>
      <c r="D11">
        <v>904</v>
      </c>
      <c r="E11">
        <v>1664</v>
      </c>
      <c r="P11" s="19" t="s">
        <v>128</v>
      </c>
      <c r="Q11" s="19"/>
      <c r="R11" s="19"/>
      <c r="S11" s="19">
        <v>2</v>
      </c>
    </row>
    <row r="12" spans="1:27" ht="30.75" thickBot="1">
      <c r="A12" t="s">
        <v>63</v>
      </c>
      <c r="B12" t="s">
        <v>111</v>
      </c>
      <c r="C12">
        <v>655</v>
      </c>
      <c r="D12">
        <v>854</v>
      </c>
      <c r="E12">
        <v>1509</v>
      </c>
      <c r="L12" s="20" t="s">
        <v>135</v>
      </c>
      <c r="M12" s="20"/>
      <c r="N12" s="17"/>
    </row>
    <row r="13" spans="1:27" ht="15.75" thickBot="1">
      <c r="A13" s="5" t="s">
        <v>64</v>
      </c>
      <c r="B13" s="5" t="s">
        <v>111</v>
      </c>
      <c r="C13" s="5">
        <v>852</v>
      </c>
      <c r="D13" s="5">
        <v>777</v>
      </c>
      <c r="E13" s="5">
        <v>1629</v>
      </c>
      <c r="H13" s="29">
        <v>71936</v>
      </c>
      <c r="K13" t="s">
        <v>139</v>
      </c>
      <c r="L13" s="17" t="s">
        <v>137</v>
      </c>
      <c r="M13" s="17"/>
      <c r="N13" s="21">
        <f>N7*0.54</f>
        <v>92630.044800000003</v>
      </c>
      <c r="P13" s="26" t="s">
        <v>130</v>
      </c>
      <c r="Q13" s="26"/>
      <c r="R13" s="26"/>
      <c r="S13" s="24">
        <f>T7+U7</f>
        <v>96000</v>
      </c>
      <c r="T13" t="s">
        <v>132</v>
      </c>
    </row>
    <row r="14" spans="1:27" ht="15.75" thickBot="1">
      <c r="A14" t="s">
        <v>65</v>
      </c>
      <c r="B14" t="s">
        <v>111</v>
      </c>
      <c r="C14">
        <v>632</v>
      </c>
      <c r="D14">
        <v>416</v>
      </c>
      <c r="E14">
        <v>1048</v>
      </c>
      <c r="H14" s="30">
        <v>171798</v>
      </c>
      <c r="L14" s="17" t="s">
        <v>138</v>
      </c>
      <c r="M14" s="17"/>
      <c r="N14" s="21">
        <f>N7*0.46</f>
        <v>78907.075200000007</v>
      </c>
      <c r="P14" s="26"/>
      <c r="Q14" s="26"/>
      <c r="R14" s="26"/>
      <c r="S14" s="26"/>
    </row>
    <row r="15" spans="1:27" ht="15.75" thickBot="1">
      <c r="A15" t="s">
        <v>66</v>
      </c>
      <c r="B15" t="s">
        <v>111</v>
      </c>
      <c r="C15">
        <v>3331</v>
      </c>
      <c r="D15">
        <v>3743</v>
      </c>
      <c r="E15">
        <v>7074</v>
      </c>
      <c r="H15" s="30">
        <v>56369</v>
      </c>
      <c r="J15" s="1"/>
      <c r="P15" s="26" t="s">
        <v>133</v>
      </c>
      <c r="Q15" s="26"/>
      <c r="R15" s="26"/>
      <c r="S15" s="24">
        <f>N7</f>
        <v>171537.12</v>
      </c>
      <c r="T15" t="s">
        <v>131</v>
      </c>
    </row>
    <row r="16" spans="1:27" ht="15.75" thickBot="1">
      <c r="A16" t="s">
        <v>67</v>
      </c>
      <c r="B16" t="s">
        <v>111</v>
      </c>
      <c r="C16">
        <v>788</v>
      </c>
      <c r="D16">
        <v>793</v>
      </c>
      <c r="E16">
        <v>1581</v>
      </c>
      <c r="H16" s="30">
        <v>276714</v>
      </c>
      <c r="K16" t="s">
        <v>142</v>
      </c>
      <c r="L16">
        <v>2300000</v>
      </c>
      <c r="P16" s="26"/>
      <c r="Q16" s="26"/>
      <c r="R16" s="26"/>
      <c r="S16" s="24">
        <f>N8</f>
        <v>0</v>
      </c>
    </row>
    <row r="17" spans="1:22">
      <c r="A17" t="s">
        <v>68</v>
      </c>
      <c r="B17" t="s">
        <v>111</v>
      </c>
      <c r="C17">
        <v>1348</v>
      </c>
      <c r="D17">
        <v>1356</v>
      </c>
      <c r="E17">
        <v>2704</v>
      </c>
      <c r="P17" s="26" t="s">
        <v>134</v>
      </c>
      <c r="Q17" s="26"/>
      <c r="R17" s="26"/>
      <c r="S17" s="24">
        <f>H7</f>
        <v>300103</v>
      </c>
    </row>
    <row r="18" spans="1:22">
      <c r="A18" t="s">
        <v>69</v>
      </c>
      <c r="B18" t="s">
        <v>111</v>
      </c>
      <c r="C18">
        <v>2259</v>
      </c>
      <c r="D18">
        <v>2589</v>
      </c>
      <c r="E18">
        <v>4848</v>
      </c>
      <c r="K18" t="s">
        <v>140</v>
      </c>
      <c r="L18" s="4">
        <f>S13/L16</f>
        <v>4.1739130434782612E-2</v>
      </c>
      <c r="M18" s="4"/>
    </row>
    <row r="19" spans="1:22">
      <c r="A19" t="s">
        <v>70</v>
      </c>
      <c r="B19" t="s">
        <v>111</v>
      </c>
      <c r="C19">
        <v>576</v>
      </c>
      <c r="D19">
        <v>596</v>
      </c>
      <c r="E19">
        <v>1172</v>
      </c>
      <c r="K19" t="s">
        <v>141</v>
      </c>
      <c r="L19" s="4">
        <f>S15/L16</f>
        <v>7.4581356521739126E-2</v>
      </c>
      <c r="M19" s="4"/>
    </row>
    <row r="20" spans="1:22">
      <c r="A20" t="s">
        <v>71</v>
      </c>
      <c r="B20" t="s">
        <v>113</v>
      </c>
      <c r="C20">
        <v>2310</v>
      </c>
      <c r="D20">
        <v>2441</v>
      </c>
      <c r="E20">
        <v>4751</v>
      </c>
      <c r="P20" s="26" t="s">
        <v>144</v>
      </c>
      <c r="Q20" s="26"/>
      <c r="R20" s="26"/>
      <c r="S20" s="26"/>
      <c r="T20" s="26"/>
      <c r="U20" s="26"/>
      <c r="V20" s="26"/>
    </row>
    <row r="21" spans="1:22">
      <c r="A21" t="s">
        <v>72</v>
      </c>
      <c r="B21" t="s">
        <v>113</v>
      </c>
      <c r="C21">
        <v>495</v>
      </c>
      <c r="D21">
        <v>436</v>
      </c>
      <c r="E21">
        <v>931</v>
      </c>
    </row>
    <row r="22" spans="1:22">
      <c r="A22" t="s">
        <v>73</v>
      </c>
      <c r="B22" t="s">
        <v>113</v>
      </c>
      <c r="C22">
        <v>326</v>
      </c>
      <c r="D22">
        <v>322</v>
      </c>
      <c r="E22">
        <v>648</v>
      </c>
      <c r="K22" t="s">
        <v>143</v>
      </c>
      <c r="L22" s="3">
        <f>T7*0.25</f>
        <v>12050</v>
      </c>
      <c r="M22" s="3"/>
    </row>
    <row r="23" spans="1:22">
      <c r="A23" t="s">
        <v>74</v>
      </c>
      <c r="B23" t="s">
        <v>113</v>
      </c>
      <c r="C23">
        <v>3326</v>
      </c>
      <c r="D23">
        <v>3244</v>
      </c>
      <c r="E23">
        <v>6570</v>
      </c>
      <c r="L23" s="3">
        <f>U7*0.25</f>
        <v>11950</v>
      </c>
      <c r="M23" s="3"/>
    </row>
    <row r="24" spans="1:22">
      <c r="A24" t="s">
        <v>75</v>
      </c>
      <c r="B24" t="s">
        <v>113</v>
      </c>
      <c r="C24">
        <v>1017</v>
      </c>
      <c r="D24">
        <v>1010</v>
      </c>
      <c r="E24" s="1">
        <v>2027</v>
      </c>
      <c r="L24" s="3">
        <f>L22+L23</f>
        <v>24000</v>
      </c>
      <c r="M24" s="3"/>
    </row>
    <row r="25" spans="1:22">
      <c r="A25" t="s">
        <v>76</v>
      </c>
      <c r="B25" t="s">
        <v>113</v>
      </c>
      <c r="C25">
        <v>749</v>
      </c>
      <c r="D25">
        <v>751</v>
      </c>
      <c r="E25">
        <v>1500</v>
      </c>
    </row>
    <row r="26" spans="1:22">
      <c r="A26" s="5" t="s">
        <v>77</v>
      </c>
      <c r="B26" s="5" t="s">
        <v>113</v>
      </c>
      <c r="C26" s="5">
        <v>14</v>
      </c>
      <c r="D26" s="5">
        <v>11</v>
      </c>
      <c r="E26" s="5">
        <v>25</v>
      </c>
    </row>
    <row r="27" spans="1:22">
      <c r="A27" t="s">
        <v>78</v>
      </c>
      <c r="B27" t="s">
        <v>113</v>
      </c>
      <c r="C27">
        <v>390</v>
      </c>
      <c r="D27">
        <v>266</v>
      </c>
      <c r="E27">
        <v>656</v>
      </c>
    </row>
    <row r="28" spans="1:22">
      <c r="A28" t="s">
        <v>79</v>
      </c>
      <c r="B28" t="s">
        <v>113</v>
      </c>
      <c r="C28">
        <v>602</v>
      </c>
      <c r="D28">
        <v>513</v>
      </c>
      <c r="E28">
        <v>1115</v>
      </c>
    </row>
    <row r="29" spans="1:22">
      <c r="A29" t="s">
        <v>80</v>
      </c>
      <c r="B29" t="s">
        <v>113</v>
      </c>
      <c r="C29">
        <v>268</v>
      </c>
      <c r="D29">
        <v>255</v>
      </c>
      <c r="E29">
        <v>523</v>
      </c>
    </row>
    <row r="30" spans="1:22">
      <c r="A30" t="s">
        <v>81</v>
      </c>
      <c r="B30" t="s">
        <v>113</v>
      </c>
      <c r="C30">
        <v>277</v>
      </c>
      <c r="D30">
        <v>289</v>
      </c>
      <c r="E30">
        <v>566</v>
      </c>
    </row>
    <row r="31" spans="1:22">
      <c r="A31" t="s">
        <v>82</v>
      </c>
      <c r="B31" t="s">
        <v>113</v>
      </c>
      <c r="C31">
        <v>363</v>
      </c>
      <c r="D31">
        <v>286</v>
      </c>
      <c r="E31">
        <v>649</v>
      </c>
    </row>
    <row r="32" spans="1:22">
      <c r="A32" t="s">
        <v>83</v>
      </c>
      <c r="B32" t="s">
        <v>113</v>
      </c>
      <c r="C32">
        <v>471</v>
      </c>
      <c r="D32">
        <v>570</v>
      </c>
      <c r="E32">
        <v>1041</v>
      </c>
    </row>
    <row r="33" spans="1:5">
      <c r="A33" t="s">
        <v>84</v>
      </c>
      <c r="B33" t="s">
        <v>113</v>
      </c>
      <c r="C33">
        <v>567</v>
      </c>
      <c r="D33">
        <v>419</v>
      </c>
      <c r="E33">
        <v>986</v>
      </c>
    </row>
    <row r="34" spans="1:5">
      <c r="A34" t="s">
        <v>85</v>
      </c>
      <c r="B34" t="s">
        <v>113</v>
      </c>
      <c r="C34">
        <v>398</v>
      </c>
      <c r="D34">
        <v>442</v>
      </c>
      <c r="E34">
        <v>840</v>
      </c>
    </row>
    <row r="35" spans="1:5">
      <c r="A35" t="s">
        <v>86</v>
      </c>
      <c r="B35" t="s">
        <v>113</v>
      </c>
      <c r="C35">
        <v>502</v>
      </c>
      <c r="D35">
        <v>547</v>
      </c>
      <c r="E35">
        <v>1049</v>
      </c>
    </row>
    <row r="36" spans="1:5">
      <c r="A36" t="s">
        <v>87</v>
      </c>
      <c r="B36" t="s">
        <v>113</v>
      </c>
      <c r="C36">
        <v>748</v>
      </c>
      <c r="D36">
        <v>740</v>
      </c>
      <c r="E36">
        <v>1488</v>
      </c>
    </row>
    <row r="37" spans="1:5">
      <c r="A37" t="s">
        <v>88</v>
      </c>
      <c r="B37" t="s">
        <v>113</v>
      </c>
      <c r="C37">
        <v>362</v>
      </c>
      <c r="D37">
        <v>344</v>
      </c>
      <c r="E37">
        <v>706</v>
      </c>
    </row>
    <row r="38" spans="1:5">
      <c r="A38" t="s">
        <v>89</v>
      </c>
      <c r="B38" t="s">
        <v>113</v>
      </c>
      <c r="C38">
        <v>943</v>
      </c>
      <c r="D38">
        <v>910</v>
      </c>
      <c r="E38">
        <v>1853</v>
      </c>
    </row>
    <row r="39" spans="1:5">
      <c r="A39" t="s">
        <v>90</v>
      </c>
      <c r="B39" t="s">
        <v>113</v>
      </c>
      <c r="C39">
        <v>282</v>
      </c>
      <c r="D39">
        <v>250</v>
      </c>
      <c r="E39">
        <v>532</v>
      </c>
    </row>
    <row r="40" spans="1:5">
      <c r="A40" t="s">
        <v>91</v>
      </c>
      <c r="B40" t="s">
        <v>113</v>
      </c>
      <c r="C40">
        <v>282</v>
      </c>
      <c r="D40">
        <v>327</v>
      </c>
      <c r="E40">
        <v>609</v>
      </c>
    </row>
    <row r="41" spans="1:5">
      <c r="A41" t="s">
        <v>92</v>
      </c>
      <c r="B41" t="s">
        <v>113</v>
      </c>
      <c r="C41">
        <v>254</v>
      </c>
      <c r="D41">
        <v>260</v>
      </c>
      <c r="E41">
        <v>514</v>
      </c>
    </row>
    <row r="42" spans="1:5">
      <c r="A42" t="s">
        <v>93</v>
      </c>
      <c r="B42" t="s">
        <v>113</v>
      </c>
      <c r="C42">
        <v>581</v>
      </c>
      <c r="D42">
        <v>555</v>
      </c>
      <c r="E42">
        <v>1136</v>
      </c>
    </row>
    <row r="43" spans="1:5">
      <c r="A43" t="s">
        <v>94</v>
      </c>
      <c r="B43" t="s">
        <v>113</v>
      </c>
      <c r="C43">
        <v>494</v>
      </c>
      <c r="D43">
        <v>500</v>
      </c>
      <c r="E43">
        <v>994</v>
      </c>
    </row>
    <row r="44" spans="1:5">
      <c r="A44" s="5" t="s">
        <v>95</v>
      </c>
      <c r="B44" s="5" t="s">
        <v>113</v>
      </c>
      <c r="C44" s="5">
        <v>1019</v>
      </c>
      <c r="D44" s="5">
        <v>620</v>
      </c>
      <c r="E44" s="5">
        <v>1639</v>
      </c>
    </row>
    <row r="45" spans="1:5">
      <c r="A45" t="s">
        <v>96</v>
      </c>
      <c r="B45" t="s">
        <v>113</v>
      </c>
      <c r="C45">
        <v>483</v>
      </c>
      <c r="D45">
        <v>511</v>
      </c>
      <c r="E45">
        <v>994</v>
      </c>
    </row>
    <row r="46" spans="1:5">
      <c r="A46" t="s">
        <v>97</v>
      </c>
      <c r="B46" t="s">
        <v>113</v>
      </c>
      <c r="C46">
        <v>256</v>
      </c>
      <c r="D46">
        <v>254</v>
      </c>
      <c r="E46">
        <v>510</v>
      </c>
    </row>
    <row r="47" spans="1:5">
      <c r="A47" t="s">
        <v>98</v>
      </c>
      <c r="B47" t="s">
        <v>113</v>
      </c>
      <c r="C47">
        <v>4719</v>
      </c>
      <c r="D47">
        <v>4752</v>
      </c>
      <c r="E47">
        <v>9471</v>
      </c>
    </row>
    <row r="48" spans="1:5">
      <c r="A48" t="s">
        <v>99</v>
      </c>
      <c r="B48" t="s">
        <v>113</v>
      </c>
      <c r="C48">
        <v>1620</v>
      </c>
      <c r="D48">
        <v>1808</v>
      </c>
      <c r="E48">
        <v>3428</v>
      </c>
    </row>
    <row r="49" spans="1:5">
      <c r="A49" t="s">
        <v>5</v>
      </c>
      <c r="B49" t="s">
        <v>114</v>
      </c>
      <c r="C49">
        <v>334</v>
      </c>
      <c r="D49">
        <v>444</v>
      </c>
      <c r="E49">
        <v>778</v>
      </c>
    </row>
    <row r="50" spans="1:5">
      <c r="A50" t="s">
        <v>6</v>
      </c>
      <c r="B50" t="s">
        <v>114</v>
      </c>
      <c r="C50">
        <v>275</v>
      </c>
      <c r="D50">
        <v>280</v>
      </c>
      <c r="E50">
        <v>555</v>
      </c>
    </row>
    <row r="51" spans="1:5">
      <c r="A51" t="s">
        <v>7</v>
      </c>
      <c r="B51" t="s">
        <v>114</v>
      </c>
      <c r="C51">
        <v>164</v>
      </c>
      <c r="D51">
        <v>183</v>
      </c>
      <c r="E51">
        <v>347</v>
      </c>
    </row>
    <row r="52" spans="1:5">
      <c r="A52" t="s">
        <v>8</v>
      </c>
      <c r="B52" t="s">
        <v>114</v>
      </c>
      <c r="C52">
        <v>251</v>
      </c>
      <c r="D52">
        <v>282</v>
      </c>
      <c r="E52">
        <v>533</v>
      </c>
    </row>
    <row r="53" spans="1:5">
      <c r="A53" t="s">
        <v>9</v>
      </c>
      <c r="B53" t="s">
        <v>114</v>
      </c>
      <c r="C53">
        <v>621</v>
      </c>
      <c r="D53">
        <v>638</v>
      </c>
      <c r="E53">
        <v>1259</v>
      </c>
    </row>
    <row r="54" spans="1:5">
      <c r="A54" t="s">
        <v>10</v>
      </c>
      <c r="B54" t="s">
        <v>114</v>
      </c>
      <c r="C54">
        <v>136</v>
      </c>
      <c r="D54">
        <v>143</v>
      </c>
      <c r="E54">
        <v>279</v>
      </c>
    </row>
    <row r="55" spans="1:5">
      <c r="A55" t="s">
        <v>11</v>
      </c>
      <c r="B55" t="s">
        <v>114</v>
      </c>
      <c r="C55">
        <v>120</v>
      </c>
      <c r="D55">
        <v>112</v>
      </c>
      <c r="E55">
        <v>232</v>
      </c>
    </row>
    <row r="56" spans="1:5">
      <c r="A56" t="s">
        <v>12</v>
      </c>
      <c r="B56" t="s">
        <v>114</v>
      </c>
      <c r="C56">
        <v>120</v>
      </c>
      <c r="D56">
        <v>110</v>
      </c>
      <c r="E56">
        <v>230</v>
      </c>
    </row>
    <row r="57" spans="1:5">
      <c r="A57" t="s">
        <v>13</v>
      </c>
      <c r="B57" t="s">
        <v>114</v>
      </c>
      <c r="C57">
        <v>482</v>
      </c>
      <c r="D57">
        <v>528</v>
      </c>
      <c r="E57">
        <v>1010</v>
      </c>
    </row>
    <row r="58" spans="1:5">
      <c r="A58" t="s">
        <v>14</v>
      </c>
      <c r="B58" t="s">
        <v>114</v>
      </c>
      <c r="C58">
        <v>676</v>
      </c>
      <c r="D58">
        <v>773</v>
      </c>
      <c r="E58">
        <v>1449</v>
      </c>
    </row>
    <row r="59" spans="1:5">
      <c r="A59" t="s">
        <v>15</v>
      </c>
      <c r="B59" t="s">
        <v>114</v>
      </c>
      <c r="C59">
        <v>28686</v>
      </c>
      <c r="D59">
        <v>31571</v>
      </c>
      <c r="E59">
        <v>60257</v>
      </c>
    </row>
    <row r="60" spans="1:5">
      <c r="A60" s="5" t="s">
        <v>16</v>
      </c>
      <c r="B60" s="5" t="s">
        <v>114</v>
      </c>
      <c r="C60" s="5">
        <v>7904</v>
      </c>
      <c r="D60" s="5">
        <v>6270</v>
      </c>
      <c r="E60" s="5">
        <v>14174</v>
      </c>
    </row>
    <row r="61" spans="1:5">
      <c r="A61" t="s">
        <v>17</v>
      </c>
      <c r="B61" t="s">
        <v>114</v>
      </c>
      <c r="C61">
        <v>272</v>
      </c>
      <c r="D61">
        <v>292</v>
      </c>
      <c r="E61">
        <v>564</v>
      </c>
    </row>
    <row r="62" spans="1:5">
      <c r="A62" t="s">
        <v>18</v>
      </c>
      <c r="B62" t="s">
        <v>114</v>
      </c>
      <c r="C62">
        <v>175</v>
      </c>
      <c r="D62">
        <v>170</v>
      </c>
      <c r="E62">
        <v>345</v>
      </c>
    </row>
    <row r="63" spans="1:5">
      <c r="A63" t="s">
        <v>19</v>
      </c>
      <c r="B63" t="s">
        <v>114</v>
      </c>
      <c r="C63">
        <v>208</v>
      </c>
      <c r="D63">
        <v>202</v>
      </c>
      <c r="E63">
        <v>410</v>
      </c>
    </row>
    <row r="64" spans="1:5">
      <c r="A64" t="s">
        <v>20</v>
      </c>
      <c r="B64" t="s">
        <v>114</v>
      </c>
      <c r="C64">
        <v>1288</v>
      </c>
      <c r="D64">
        <v>1460</v>
      </c>
      <c r="E64">
        <v>2748</v>
      </c>
    </row>
    <row r="65" spans="1:5">
      <c r="A65" t="s">
        <v>21</v>
      </c>
      <c r="B65" t="s">
        <v>114</v>
      </c>
      <c r="C65">
        <v>208</v>
      </c>
      <c r="D65">
        <v>204</v>
      </c>
      <c r="E65">
        <v>412</v>
      </c>
    </row>
    <row r="66" spans="1:5">
      <c r="A66" t="s">
        <v>22</v>
      </c>
      <c r="B66" t="s">
        <v>114</v>
      </c>
      <c r="C66">
        <v>483</v>
      </c>
      <c r="D66">
        <v>548</v>
      </c>
      <c r="E66">
        <v>1031</v>
      </c>
    </row>
    <row r="67" spans="1:5">
      <c r="A67" t="s">
        <v>23</v>
      </c>
      <c r="B67" t="s">
        <v>114</v>
      </c>
      <c r="C67">
        <v>437</v>
      </c>
      <c r="D67">
        <v>465</v>
      </c>
      <c r="E67">
        <v>902</v>
      </c>
    </row>
    <row r="68" spans="1:5">
      <c r="A68" t="s">
        <v>24</v>
      </c>
      <c r="B68" t="s">
        <v>114</v>
      </c>
      <c r="C68">
        <v>924</v>
      </c>
      <c r="D68">
        <v>1076</v>
      </c>
      <c r="E68">
        <v>2000</v>
      </c>
    </row>
    <row r="69" spans="1:5">
      <c r="A69" t="s">
        <v>25</v>
      </c>
      <c r="B69" t="s">
        <v>114</v>
      </c>
      <c r="C69">
        <v>714</v>
      </c>
      <c r="D69">
        <v>871</v>
      </c>
      <c r="E69">
        <v>1585</v>
      </c>
    </row>
    <row r="70" spans="1:5">
      <c r="A70" t="s">
        <v>26</v>
      </c>
      <c r="B70" t="s">
        <v>114</v>
      </c>
      <c r="C70">
        <v>434</v>
      </c>
      <c r="D70">
        <v>478</v>
      </c>
      <c r="E70">
        <v>912</v>
      </c>
    </row>
    <row r="71" spans="1:5">
      <c r="A71" t="s">
        <v>27</v>
      </c>
      <c r="B71" t="s">
        <v>114</v>
      </c>
      <c r="C71">
        <v>597</v>
      </c>
      <c r="D71">
        <v>682</v>
      </c>
      <c r="E71">
        <v>1279</v>
      </c>
    </row>
    <row r="72" spans="1:5">
      <c r="A72" t="s">
        <v>28</v>
      </c>
      <c r="B72" t="s">
        <v>114</v>
      </c>
      <c r="C72">
        <v>1184</v>
      </c>
      <c r="D72">
        <v>1510</v>
      </c>
      <c r="E72">
        <v>2694</v>
      </c>
    </row>
    <row r="73" spans="1:5">
      <c r="A73" t="s">
        <v>29</v>
      </c>
      <c r="B73" t="s">
        <v>114</v>
      </c>
      <c r="C73">
        <v>2283</v>
      </c>
      <c r="D73">
        <v>2954</v>
      </c>
      <c r="E73">
        <v>5237</v>
      </c>
    </row>
    <row r="74" spans="1:5">
      <c r="A74" t="s">
        <v>30</v>
      </c>
      <c r="B74" t="s">
        <v>114</v>
      </c>
      <c r="C74">
        <v>328</v>
      </c>
      <c r="D74">
        <v>399</v>
      </c>
      <c r="E74">
        <v>727</v>
      </c>
    </row>
    <row r="75" spans="1:5">
      <c r="A75" t="s">
        <v>31</v>
      </c>
      <c r="B75" t="s">
        <v>114</v>
      </c>
      <c r="C75">
        <v>419</v>
      </c>
      <c r="D75">
        <v>535</v>
      </c>
      <c r="E75">
        <v>954</v>
      </c>
    </row>
    <row r="76" spans="1:5">
      <c r="A76" t="s">
        <v>32</v>
      </c>
      <c r="B76" t="s">
        <v>114</v>
      </c>
      <c r="C76">
        <v>351</v>
      </c>
      <c r="D76">
        <v>374</v>
      </c>
      <c r="E76">
        <v>725</v>
      </c>
    </row>
    <row r="77" spans="1:5">
      <c r="A77" t="s">
        <v>33</v>
      </c>
      <c r="B77" t="s">
        <v>114</v>
      </c>
      <c r="C77">
        <v>4260</v>
      </c>
      <c r="D77">
        <v>4710</v>
      </c>
      <c r="E77">
        <v>8970</v>
      </c>
    </row>
    <row r="78" spans="1:5">
      <c r="A78" t="s">
        <v>34</v>
      </c>
      <c r="B78" t="s">
        <v>114</v>
      </c>
      <c r="C78">
        <v>570</v>
      </c>
      <c r="D78">
        <v>700</v>
      </c>
      <c r="E78">
        <v>1270</v>
      </c>
    </row>
    <row r="79" spans="1:5">
      <c r="A79" t="s">
        <v>35</v>
      </c>
      <c r="B79" t="s">
        <v>114</v>
      </c>
      <c r="C79">
        <v>1051</v>
      </c>
      <c r="D79">
        <v>1182</v>
      </c>
      <c r="E79">
        <v>2233</v>
      </c>
    </row>
    <row r="80" spans="1:5">
      <c r="A80" t="s">
        <v>36</v>
      </c>
      <c r="B80" t="s">
        <v>114</v>
      </c>
      <c r="C80">
        <v>416</v>
      </c>
      <c r="D80">
        <v>480</v>
      </c>
      <c r="E80">
        <v>896</v>
      </c>
    </row>
    <row r="81" spans="1:5">
      <c r="A81" t="s">
        <v>37</v>
      </c>
      <c r="B81" t="s">
        <v>114</v>
      </c>
      <c r="C81">
        <v>242</v>
      </c>
      <c r="D81">
        <v>308</v>
      </c>
      <c r="E81">
        <v>550</v>
      </c>
    </row>
    <row r="82" spans="1:5">
      <c r="A82" t="s">
        <v>38</v>
      </c>
      <c r="B82" t="s">
        <v>114</v>
      </c>
      <c r="C82">
        <v>950</v>
      </c>
      <c r="D82">
        <v>1038</v>
      </c>
      <c r="E82">
        <v>1988</v>
      </c>
    </row>
    <row r="83" spans="1:5">
      <c r="A83" t="s">
        <v>39</v>
      </c>
      <c r="B83" t="s">
        <v>114</v>
      </c>
      <c r="C83">
        <v>698</v>
      </c>
      <c r="D83">
        <v>743</v>
      </c>
      <c r="E83">
        <v>1441</v>
      </c>
    </row>
    <row r="84" spans="1:5">
      <c r="A84" t="s">
        <v>40</v>
      </c>
      <c r="B84" t="s">
        <v>114</v>
      </c>
      <c r="C84">
        <v>1744</v>
      </c>
      <c r="D84">
        <v>1663</v>
      </c>
      <c r="E84">
        <v>3407</v>
      </c>
    </row>
    <row r="85" spans="1:5">
      <c r="A85" t="s">
        <v>41</v>
      </c>
      <c r="B85" t="s">
        <v>114</v>
      </c>
      <c r="C85">
        <v>685</v>
      </c>
      <c r="D85">
        <v>899</v>
      </c>
      <c r="E85">
        <v>1584</v>
      </c>
    </row>
    <row r="86" spans="1:5">
      <c r="A86" t="s">
        <v>42</v>
      </c>
      <c r="B86" t="s">
        <v>114</v>
      </c>
      <c r="C86">
        <v>325</v>
      </c>
      <c r="D86">
        <v>347</v>
      </c>
      <c r="E86">
        <v>672</v>
      </c>
    </row>
    <row r="87" spans="1:5">
      <c r="A87" s="5" t="s">
        <v>43</v>
      </c>
      <c r="B87" s="5" t="s">
        <v>114</v>
      </c>
      <c r="C87" s="5">
        <v>726</v>
      </c>
      <c r="D87" s="5">
        <v>780</v>
      </c>
      <c r="E87" s="5">
        <v>1506</v>
      </c>
    </row>
    <row r="88" spans="1:5">
      <c r="A88" t="s">
        <v>44</v>
      </c>
      <c r="B88" t="s">
        <v>114</v>
      </c>
      <c r="C88">
        <v>580</v>
      </c>
      <c r="D88">
        <v>596</v>
      </c>
      <c r="E88">
        <v>1176</v>
      </c>
    </row>
    <row r="89" spans="1:5">
      <c r="A89" t="s">
        <v>45</v>
      </c>
      <c r="B89" t="s">
        <v>114</v>
      </c>
      <c r="C89">
        <v>529</v>
      </c>
      <c r="D89">
        <v>616</v>
      </c>
      <c r="E89">
        <v>1145</v>
      </c>
    </row>
    <row r="90" spans="1:5">
      <c r="A90" t="s">
        <v>46</v>
      </c>
      <c r="B90" t="s">
        <v>114</v>
      </c>
      <c r="C90">
        <v>293</v>
      </c>
      <c r="D90">
        <v>336</v>
      </c>
      <c r="E90">
        <v>629</v>
      </c>
    </row>
    <row r="91" spans="1:5">
      <c r="A91" t="s">
        <v>47</v>
      </c>
      <c r="B91" t="s">
        <v>114</v>
      </c>
      <c r="C91">
        <v>1332</v>
      </c>
      <c r="D91">
        <v>1492</v>
      </c>
      <c r="E91">
        <v>2824</v>
      </c>
    </row>
    <row r="92" spans="1:5">
      <c r="A92" t="s">
        <v>48</v>
      </c>
      <c r="B92" t="s">
        <v>114</v>
      </c>
      <c r="C92">
        <v>1726</v>
      </c>
      <c r="D92">
        <v>1990</v>
      </c>
      <c r="E92">
        <v>3716</v>
      </c>
    </row>
    <row r="93" spans="1:5">
      <c r="A93" t="s">
        <v>49</v>
      </c>
      <c r="B93" t="s">
        <v>114</v>
      </c>
      <c r="C93">
        <v>3592</v>
      </c>
      <c r="D93">
        <v>3828</v>
      </c>
      <c r="E93">
        <v>7420</v>
      </c>
    </row>
    <row r="94" spans="1:5">
      <c r="A94" t="s">
        <v>50</v>
      </c>
      <c r="B94" t="s">
        <v>114</v>
      </c>
      <c r="C94">
        <v>304</v>
      </c>
      <c r="D94">
        <v>322</v>
      </c>
      <c r="E94">
        <v>626</v>
      </c>
    </row>
    <row r="95" spans="1:5">
      <c r="A95" t="s">
        <v>51</v>
      </c>
      <c r="B95" t="s">
        <v>114</v>
      </c>
      <c r="C95">
        <v>839</v>
      </c>
      <c r="D95">
        <v>939</v>
      </c>
      <c r="E95">
        <v>1778</v>
      </c>
    </row>
    <row r="96" spans="1:5">
      <c r="A96" t="s">
        <v>52</v>
      </c>
      <c r="B96" t="s">
        <v>114</v>
      </c>
      <c r="C96">
        <v>317</v>
      </c>
      <c r="D96">
        <v>271</v>
      </c>
      <c r="E96">
        <v>588</v>
      </c>
    </row>
    <row r="97" spans="1:5">
      <c r="A97" t="s">
        <v>53</v>
      </c>
      <c r="B97" t="s">
        <v>114</v>
      </c>
      <c r="C97">
        <v>424</v>
      </c>
      <c r="D97">
        <v>465</v>
      </c>
      <c r="E97">
        <v>889</v>
      </c>
    </row>
    <row r="98" spans="1:5">
      <c r="A98" t="s">
        <v>100</v>
      </c>
      <c r="B98" t="s">
        <v>114</v>
      </c>
      <c r="C98">
        <v>281</v>
      </c>
      <c r="D98">
        <v>320</v>
      </c>
      <c r="E98">
        <v>601</v>
      </c>
    </row>
    <row r="99" spans="1:5">
      <c r="A99" t="s">
        <v>101</v>
      </c>
      <c r="B99" t="s">
        <v>114</v>
      </c>
      <c r="C99">
        <v>588</v>
      </c>
      <c r="D99">
        <v>584</v>
      </c>
      <c r="E99">
        <v>1172</v>
      </c>
    </row>
    <row r="100" spans="1:5">
      <c r="A100" t="s">
        <v>102</v>
      </c>
      <c r="B100" t="s">
        <v>114</v>
      </c>
      <c r="C100">
        <v>1596</v>
      </c>
      <c r="D100">
        <v>1741</v>
      </c>
      <c r="E100">
        <v>3337</v>
      </c>
    </row>
    <row r="101" spans="1:5">
      <c r="A101" t="s">
        <v>103</v>
      </c>
      <c r="B101" t="s">
        <v>114</v>
      </c>
      <c r="C101">
        <v>260</v>
      </c>
      <c r="D101">
        <v>276</v>
      </c>
      <c r="E101">
        <v>536</v>
      </c>
    </row>
    <row r="102" spans="1:5">
      <c r="A102" t="s">
        <v>104</v>
      </c>
      <c r="B102" t="s">
        <v>114</v>
      </c>
      <c r="C102">
        <v>549</v>
      </c>
      <c r="D102">
        <v>548</v>
      </c>
      <c r="E102">
        <v>1097</v>
      </c>
    </row>
    <row r="103" spans="1:5">
      <c r="A103" t="s">
        <v>105</v>
      </c>
      <c r="B103" t="s">
        <v>114</v>
      </c>
      <c r="C103">
        <v>1242</v>
      </c>
      <c r="D103">
        <v>1273</v>
      </c>
      <c r="E103">
        <v>2515</v>
      </c>
    </row>
    <row r="104" spans="1:5">
      <c r="A104" t="s">
        <v>106</v>
      </c>
      <c r="B104" t="s">
        <v>114</v>
      </c>
      <c r="C104">
        <v>645</v>
      </c>
      <c r="D104">
        <v>640</v>
      </c>
      <c r="E104">
        <v>1285</v>
      </c>
    </row>
    <row r="105" spans="1:5">
      <c r="A105" t="s">
        <v>107</v>
      </c>
      <c r="B105" t="s">
        <v>114</v>
      </c>
      <c r="C105">
        <v>411</v>
      </c>
      <c r="D105">
        <v>364</v>
      </c>
      <c r="E105">
        <v>775</v>
      </c>
    </row>
    <row r="106" spans="1:5">
      <c r="A106" s="5" t="s">
        <v>108</v>
      </c>
      <c r="B106" s="5" t="s">
        <v>114</v>
      </c>
      <c r="C106" s="5">
        <v>510</v>
      </c>
      <c r="D106" s="5">
        <v>340</v>
      </c>
      <c r="E106" s="5">
        <v>850</v>
      </c>
    </row>
    <row r="107" spans="1:5">
      <c r="A107" t="s">
        <v>109</v>
      </c>
      <c r="B107" t="s">
        <v>114</v>
      </c>
      <c r="C107">
        <v>793</v>
      </c>
      <c r="D107">
        <v>728</v>
      </c>
      <c r="E107">
        <v>1521</v>
      </c>
    </row>
  </sheetData>
  <autoFilter ref="A1:F108" xr:uid="{2DED9F71-8B9D-4DEB-BDE3-08E8DDEB4A22}"/>
  <mergeCells count="6">
    <mergeCell ref="Z1:AA1"/>
    <mergeCell ref="P1:Q1"/>
    <mergeCell ref="R1:S1"/>
    <mergeCell ref="T1:U1"/>
    <mergeCell ref="V1:W1"/>
    <mergeCell ref="X1:Y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803A56C1B0D64EB47531D572C02B87" ma:contentTypeVersion="15" ma:contentTypeDescription="Create a new document." ma:contentTypeScope="" ma:versionID="d6b2435f1518236f58d144da07e72cfa">
  <xsd:schema xmlns:xsd="http://www.w3.org/2001/XMLSchema" xmlns:xs="http://www.w3.org/2001/XMLSchema" xmlns:p="http://schemas.microsoft.com/office/2006/metadata/properties" xmlns:ns1="http://schemas.microsoft.com/sharepoint/v3" xmlns:ns2="cd70a8df-fc1c-4d74-973c-c6c37511b536" xmlns:ns3="cd15f4be-4c84-43e0-9533-8b612df0f21c" targetNamespace="http://schemas.microsoft.com/office/2006/metadata/properties" ma:root="true" ma:fieldsID="7557d283e3e7c35548505106e586d323" ns1:_="" ns2:_="" ns3:_="">
    <xsd:import namespace="http://schemas.microsoft.com/sharepoint/v3"/>
    <xsd:import namespace="cd70a8df-fc1c-4d74-973c-c6c37511b536"/>
    <xsd:import namespace="cd15f4be-4c84-43e0-9533-8b612df0f21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Unified Compliance Policy Properties" ma:description="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Unified Compliance Policy UI Action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70a8df-fc1c-4d74-973c-c6c37511b53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15f4be-4c84-43e0-9533-8b612df0f2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AF55D8-80B5-4E68-98ED-D9F25F7266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d70a8df-fc1c-4d74-973c-c6c37511b536"/>
    <ds:schemaRef ds:uri="cd15f4be-4c84-43e0-9533-8b612df0f2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454C44-3515-4741-AD03-A11ABE177425}">
  <ds:schemaRefs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cd15f4be-4c84-43e0-9533-8b612df0f21c"/>
    <ds:schemaRef ds:uri="http://purl.org/dc/dcmitype/"/>
    <ds:schemaRef ds:uri="cd70a8df-fc1c-4d74-973c-c6c37511b536"/>
    <ds:schemaRef ds:uri="http://schemas.microsoft.com/sharepoint/v3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74AA5FC-3A09-4333-B107-97D491B933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Summary</vt:lpstr>
      <vt:lpstr>Target Calculations</vt:lpstr>
      <vt:lpstr>Gender Calculations </vt:lpstr>
      <vt:lpstr>Village data</vt:lpstr>
      <vt:lpstr>Using ESIA Pop Stats</vt:lpstr>
      <vt:lpstr>Summary!_ftn1</vt:lpstr>
      <vt:lpstr>Summary!_ftnref1</vt:lpstr>
      <vt:lpstr>Summary!_Hlk26885601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Ogier</dc:creator>
  <cp:lastModifiedBy> </cp:lastModifiedBy>
  <dcterms:created xsi:type="dcterms:W3CDTF">2020-01-23T09:08:05Z</dcterms:created>
  <dcterms:modified xsi:type="dcterms:W3CDTF">2020-12-15T11:24:29Z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0x01010075803A56C1B0D64EB47531D572C02B87</vt:lpwstr>
  </property>
</Properties>
</file>