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129"/>
  <workbookPr hidePivotFieldList="1"/>
  <mc:AlternateContent xmlns:mc="http://schemas.openxmlformats.org/markup-compatibility/2006">
    <mc:Choice Requires="x15">
      <x15ac:absPath xmlns:x15ac="http://schemas.microsoft.com/office/spreadsheetml/2010/11/ac" url="C:\Users\McGrathHorn\OneDrive - Food and Agriculture Organization\Desktop\Sudan\"/>
    </mc:Choice>
  </mc:AlternateContent>
  <xr:revisionPtr revIDLastSave="0" documentId="11_DD144F3F83E25502F020DD4B3CEE52099A9B010C" xr6:coauthVersionLast="45" xr6:coauthVersionMax="45" xr10:uidLastSave="{00000000-0000-0000-0000-000000000000}"/>
  <bookViews>
    <workbookView xWindow="360" yWindow="765" windowWidth="22680" windowHeight="11220" xr2:uid="{00000000-000D-0000-FFFF-FFFF00000000}"/>
  </bookViews>
  <sheets>
    <sheet name="Detailed Budget Plan" sheetId="1" r:id="rId1"/>
    <sheet name="Detailed Budget Notes" sheetId="16" r:id="rId2"/>
    <sheet name="Title Lists" sheetId="14" r:id="rId3"/>
    <sheet name="Exp Cat" sheetId="13" r:id="rId4"/>
    <sheet name="Output-year" sheetId="17" r:id="rId5"/>
    <sheet name="Outcome-year" sheetId="18" r:id="rId6"/>
  </sheets>
  <externalReferences>
    <externalReference r:id="rId7"/>
    <externalReference r:id="rId8"/>
    <externalReference r:id="rId9"/>
    <externalReference r:id="rId10"/>
  </externalReferences>
  <definedNames>
    <definedName name="_xlnm._FilterDatabase" localSheetId="0" hidden="1">'Detailed Budget Plan'!$B$6:$W$84</definedName>
    <definedName name="Categories" localSheetId="1">OFFSET('[1]Title Lists'!$F$2,0,0,COUNTA('[1]Title Lists'!$F:$F)-1,1)</definedName>
    <definedName name="Categories" localSheetId="2">OFFSET('Title Lists'!$F$2,0,0,COUNTA('Title Lists'!$F:$F)-1,1)</definedName>
    <definedName name="Categories">OFFSET('[2]Title Lists'!$F$2,0,0,COUNTA('[2]Title Lists'!$F:$F)-1,1)</definedName>
    <definedName name="Components" localSheetId="1">OFFSET('[1]Title Lists'!$B$2,0,0,COUNTA('[1]Title Lists'!$B:$B)-1,1)</definedName>
    <definedName name="Components" localSheetId="2">OFFSET('Title Lists'!$B$2,0,0,COUNTA('Title Lists'!$B:$B)-1,1)</definedName>
    <definedName name="Components">OFFSET('[2]Title Lists'!$B$2,0,0,COUNTA('[2]Title Lists'!$B:$B)-1,1)</definedName>
    <definedName name="Funding" localSheetId="1">OFFSET('[1]Title Lists'!$H$2,0,0,COUNTA('[1]Title Lists'!$H:$H)-1,1)</definedName>
    <definedName name="Funding" localSheetId="2">OFFSET('Title Lists'!$H$2,0,0,COUNTA('Title Lists'!$H:$H)-1,1)</definedName>
    <definedName name="Funding">OFFSET('[2]Title Lists'!$H$2,0,0,COUNTA('[2]Title Lists'!$H:$H)-1,1)</definedName>
    <definedName name="GCF_cost_category">[3]Legend_Assumption!$B$22:$B$30</definedName>
    <definedName name="Outputs" localSheetId="1">OFFSET('[1]Title Lists'!$D$2,0,0,COUNTA('[1]Title Lists'!$D:$D)-1,1)</definedName>
    <definedName name="Outputs" localSheetId="2">OFFSET('Title Lists'!$D$2,0,0,COUNTA('Title Lists'!$D:$D)-1,1)</definedName>
    <definedName name="Outputs">OFFSET('[2]Title Lists'!$D$2,0,0,COUNTA('[2]Title Lists'!$D:$D)-1,1)</definedName>
  </definedNames>
  <calcPr calcId="191028" calcCompleted="0" concurrentCalc="0"/>
  <extLst>
    <ext xmlns:x14="http://schemas.microsoft.com/office/spreadsheetml/2009/9/main" uri="{79F54976-1DA5-4618-B147-4CDE4B953A38}">
      <x14:workbookPr defaultImageDpi="330"/>
    </ex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 xmlns:mx="http://schemas.microsoft.com/office/mac/excel/2008/main" uri="{7523E5D3-25F3-A5E0-1632-64F254C22452}">
      <mx:ArchID Flags="2"/>
    </ext>
  </extLst>
</workbook>
</file>

<file path=xl/calcChain.xml><?xml version="1.0" encoding="utf-8"?>
<calcChain xmlns="http://schemas.openxmlformats.org/spreadsheetml/2006/main">
  <c r="H6" i="17" l="1"/>
  <c r="G6" i="17"/>
  <c r="F6" i="17"/>
  <c r="E6" i="17"/>
  <c r="D6" i="17"/>
  <c r="J6" i="17"/>
  <c r="N167" i="1"/>
  <c r="L167" i="1"/>
  <c r="P7" i="1"/>
  <c r="R7" i="1"/>
  <c r="T7" i="1"/>
  <c r="U7" i="1"/>
  <c r="U10" i="1"/>
  <c r="U11" i="1"/>
  <c r="U12" i="1"/>
  <c r="U13" i="1"/>
  <c r="U14" i="1"/>
  <c r="U15" i="1"/>
  <c r="T10" i="1"/>
  <c r="T11" i="1"/>
  <c r="T12" i="1"/>
  <c r="T13" i="1"/>
  <c r="T14" i="1"/>
  <c r="T15" i="1"/>
  <c r="R10" i="1"/>
  <c r="R11" i="1"/>
  <c r="R12" i="1"/>
  <c r="R13" i="1"/>
  <c r="R14" i="1"/>
  <c r="R15" i="1"/>
  <c r="P10" i="1"/>
  <c r="P11" i="1"/>
  <c r="P12" i="1"/>
  <c r="P13" i="1"/>
  <c r="P14" i="1"/>
  <c r="P15" i="1"/>
  <c r="N10" i="1"/>
  <c r="N11" i="1"/>
  <c r="N12" i="1"/>
  <c r="N13" i="1"/>
  <c r="N14" i="1"/>
  <c r="N15" i="1"/>
  <c r="L10" i="1"/>
  <c r="L11" i="1"/>
  <c r="L12" i="1"/>
  <c r="L13" i="1"/>
  <c r="L14" i="1"/>
  <c r="L15" i="1"/>
  <c r="L9" i="1"/>
  <c r="N9" i="1"/>
  <c r="P9" i="1"/>
  <c r="R9" i="1"/>
  <c r="T9" i="1"/>
  <c r="U9" i="1"/>
  <c r="L18" i="1"/>
  <c r="L19" i="1"/>
  <c r="L17" i="1"/>
  <c r="L22" i="1"/>
  <c r="L21" i="1"/>
  <c r="L25" i="1"/>
  <c r="N18" i="1"/>
  <c r="N19" i="1"/>
  <c r="N17" i="1"/>
  <c r="N22" i="1"/>
  <c r="N21" i="1"/>
  <c r="N25" i="1"/>
  <c r="P18" i="1"/>
  <c r="P19" i="1"/>
  <c r="P17" i="1"/>
  <c r="P22" i="1"/>
  <c r="P21" i="1"/>
  <c r="P25" i="1"/>
  <c r="R18" i="1"/>
  <c r="R19" i="1"/>
  <c r="R17" i="1"/>
  <c r="R22" i="1"/>
  <c r="R21" i="1"/>
  <c r="R25" i="1"/>
  <c r="T18" i="1"/>
  <c r="T19" i="1"/>
  <c r="T17" i="1"/>
  <c r="T22" i="1"/>
  <c r="T21" i="1"/>
  <c r="T25" i="1"/>
  <c r="U22" i="1"/>
  <c r="U18" i="1"/>
  <c r="U19" i="1"/>
  <c r="U17" i="1"/>
  <c r="U21" i="1"/>
  <c r="U25" i="1"/>
  <c r="U28" i="1"/>
  <c r="U29" i="1"/>
  <c r="U30" i="1"/>
  <c r="U31" i="1"/>
  <c r="U27" i="1"/>
  <c r="U34" i="1"/>
  <c r="U35" i="1"/>
  <c r="U36" i="1"/>
  <c r="U33" i="1"/>
  <c r="T28" i="1"/>
  <c r="T29" i="1"/>
  <c r="T30" i="1"/>
  <c r="T31" i="1"/>
  <c r="T27" i="1"/>
  <c r="T34" i="1"/>
  <c r="T35" i="1"/>
  <c r="T36" i="1"/>
  <c r="T33" i="1"/>
  <c r="R34" i="1"/>
  <c r="R35" i="1"/>
  <c r="R36" i="1"/>
  <c r="R28" i="1"/>
  <c r="R29" i="1"/>
  <c r="R30" i="1"/>
  <c r="R31" i="1"/>
  <c r="R27" i="1"/>
  <c r="R33" i="1"/>
  <c r="P34" i="1"/>
  <c r="P35" i="1"/>
  <c r="P36" i="1"/>
  <c r="P28" i="1"/>
  <c r="P29" i="1"/>
  <c r="P30" i="1"/>
  <c r="P31" i="1"/>
  <c r="P27" i="1"/>
  <c r="P33" i="1"/>
  <c r="N34" i="1"/>
  <c r="N35" i="1"/>
  <c r="N36" i="1"/>
  <c r="N28" i="1"/>
  <c r="N29" i="1"/>
  <c r="N30" i="1"/>
  <c r="N31" i="1"/>
  <c r="L34" i="1"/>
  <c r="L35" i="1"/>
  <c r="L36" i="1"/>
  <c r="L28" i="1"/>
  <c r="L29" i="1"/>
  <c r="L30" i="1"/>
  <c r="L31" i="1"/>
  <c r="N27" i="1"/>
  <c r="N33" i="1"/>
  <c r="L27" i="1"/>
  <c r="L33" i="1"/>
  <c r="L40" i="1"/>
  <c r="L39" i="1"/>
  <c r="L38" i="1"/>
  <c r="L44" i="1"/>
  <c r="L45" i="1"/>
  <c r="L43" i="1"/>
  <c r="N39" i="1"/>
  <c r="N40" i="1"/>
  <c r="N38" i="1"/>
  <c r="N44" i="1"/>
  <c r="N45" i="1"/>
  <c r="N43" i="1"/>
  <c r="P43" i="1"/>
  <c r="P44" i="1"/>
  <c r="P38" i="1"/>
  <c r="P39" i="1"/>
  <c r="P40" i="1"/>
  <c r="P45" i="1"/>
  <c r="U38" i="1"/>
  <c r="U39" i="1"/>
  <c r="T38" i="1"/>
  <c r="T39" i="1"/>
  <c r="R38" i="1"/>
  <c r="R39" i="1"/>
  <c r="R40" i="1"/>
  <c r="R43" i="1"/>
  <c r="R44" i="1"/>
  <c r="R45" i="1"/>
  <c r="U40" i="1"/>
  <c r="T40" i="1"/>
  <c r="T43" i="1"/>
  <c r="T44" i="1"/>
  <c r="T45" i="1"/>
  <c r="U43" i="1"/>
  <c r="U44" i="1"/>
  <c r="U45" i="1"/>
  <c r="L47" i="1"/>
  <c r="L48" i="1"/>
  <c r="L49" i="1"/>
  <c r="L50" i="1"/>
  <c r="L51" i="1"/>
  <c r="L52" i="1"/>
  <c r="L53" i="1"/>
  <c r="L54" i="1"/>
  <c r="L55" i="1"/>
  <c r="L56" i="1"/>
  <c r="N47" i="1"/>
  <c r="N48" i="1"/>
  <c r="N49" i="1"/>
  <c r="N50" i="1"/>
  <c r="N51" i="1"/>
  <c r="N52" i="1"/>
  <c r="N53" i="1"/>
  <c r="N54" i="1"/>
  <c r="N55" i="1"/>
  <c r="N56" i="1"/>
  <c r="P47" i="1"/>
  <c r="P48" i="1"/>
  <c r="P49" i="1"/>
  <c r="P50" i="1"/>
  <c r="P51" i="1"/>
  <c r="P52" i="1"/>
  <c r="P53" i="1"/>
  <c r="P54" i="1"/>
  <c r="P55" i="1"/>
  <c r="P56" i="1"/>
  <c r="R47" i="1"/>
  <c r="R48" i="1"/>
  <c r="R49" i="1"/>
  <c r="R50" i="1"/>
  <c r="R51" i="1"/>
  <c r="R52" i="1"/>
  <c r="R53" i="1"/>
  <c r="R54" i="1"/>
  <c r="R55" i="1"/>
  <c r="R56" i="1"/>
  <c r="T47" i="1"/>
  <c r="T48" i="1"/>
  <c r="T49" i="1"/>
  <c r="T50" i="1"/>
  <c r="T51" i="1"/>
  <c r="T52" i="1"/>
  <c r="T53" i="1"/>
  <c r="T54" i="1"/>
  <c r="T55" i="1"/>
  <c r="T56" i="1"/>
  <c r="U47" i="1"/>
  <c r="U48" i="1"/>
  <c r="U49" i="1"/>
  <c r="U50" i="1"/>
  <c r="U51" i="1"/>
  <c r="U52" i="1"/>
  <c r="U53" i="1"/>
  <c r="U54" i="1"/>
  <c r="U55" i="1"/>
  <c r="U56" i="1"/>
  <c r="L57" i="1"/>
  <c r="L60" i="1"/>
  <c r="L61" i="1"/>
  <c r="L62" i="1"/>
  <c r="L63" i="1"/>
  <c r="N57" i="1"/>
  <c r="N60" i="1"/>
  <c r="N61" i="1"/>
  <c r="N62" i="1"/>
  <c r="N63" i="1"/>
  <c r="P57" i="1"/>
  <c r="P60" i="1"/>
  <c r="P61" i="1"/>
  <c r="P62" i="1"/>
  <c r="P63" i="1"/>
  <c r="R57" i="1"/>
  <c r="R60" i="1"/>
  <c r="R61" i="1"/>
  <c r="R62" i="1"/>
  <c r="R63" i="1"/>
  <c r="T57" i="1"/>
  <c r="T61" i="1"/>
  <c r="T62" i="1"/>
  <c r="T63" i="1"/>
  <c r="T60" i="1"/>
  <c r="U57" i="1"/>
  <c r="U61" i="1"/>
  <c r="U62" i="1"/>
  <c r="U63" i="1"/>
  <c r="U60" i="1"/>
  <c r="U67" i="1"/>
  <c r="U68" i="1"/>
  <c r="U69" i="1"/>
  <c r="U70" i="1"/>
  <c r="T67" i="1"/>
  <c r="T68" i="1"/>
  <c r="T69" i="1"/>
  <c r="T70" i="1"/>
  <c r="R67" i="1"/>
  <c r="R68" i="1"/>
  <c r="R69" i="1"/>
  <c r="R70" i="1"/>
  <c r="P67" i="1"/>
  <c r="P68" i="1"/>
  <c r="P69" i="1"/>
  <c r="P70" i="1"/>
  <c r="N67" i="1"/>
  <c r="N68" i="1"/>
  <c r="N69" i="1"/>
  <c r="N70" i="1"/>
  <c r="L67" i="1"/>
  <c r="L68" i="1"/>
  <c r="L69" i="1"/>
  <c r="L70" i="1"/>
  <c r="L66" i="1"/>
  <c r="N66" i="1"/>
  <c r="P66" i="1"/>
  <c r="R66" i="1"/>
  <c r="T66" i="1"/>
  <c r="U66" i="1"/>
  <c r="L73" i="1"/>
  <c r="L74" i="1"/>
  <c r="L72" i="1"/>
  <c r="N73" i="1"/>
  <c r="N74" i="1"/>
  <c r="N72" i="1"/>
  <c r="P73" i="1"/>
  <c r="P74" i="1"/>
  <c r="P72" i="1"/>
  <c r="R73" i="1"/>
  <c r="R74" i="1"/>
  <c r="R72" i="1"/>
  <c r="T73" i="1"/>
  <c r="T74" i="1"/>
  <c r="T72" i="1"/>
  <c r="U73" i="1"/>
  <c r="U74" i="1"/>
  <c r="U72" i="1"/>
  <c r="U78" i="1"/>
  <c r="U79" i="1"/>
  <c r="U80" i="1"/>
  <c r="U81" i="1"/>
  <c r="U82" i="1"/>
  <c r="T79" i="1"/>
  <c r="L79" i="1"/>
  <c r="L78" i="1"/>
  <c r="L80" i="1"/>
  <c r="L81" i="1"/>
  <c r="L82" i="1"/>
  <c r="L77" i="1"/>
  <c r="N78" i="1"/>
  <c r="N79" i="1"/>
  <c r="N80" i="1"/>
  <c r="N81" i="1"/>
  <c r="N82" i="1"/>
  <c r="N77" i="1"/>
  <c r="T78" i="1"/>
  <c r="T80" i="1"/>
  <c r="T81" i="1"/>
  <c r="T82" i="1"/>
  <c r="R78" i="1"/>
  <c r="R79" i="1"/>
  <c r="R80" i="1"/>
  <c r="R81" i="1"/>
  <c r="R82" i="1"/>
  <c r="P78" i="1"/>
  <c r="P79" i="1"/>
  <c r="P80" i="1"/>
  <c r="P81" i="1"/>
  <c r="P82" i="1"/>
  <c r="P77" i="1"/>
  <c r="R77" i="1"/>
  <c r="T77" i="1"/>
  <c r="U77" i="1"/>
  <c r="L88" i="1"/>
  <c r="L87" i="1"/>
  <c r="L91" i="1"/>
  <c r="L90" i="1"/>
  <c r="L93" i="1"/>
  <c r="L94" i="1"/>
  <c r="N88" i="1"/>
  <c r="N87" i="1"/>
  <c r="N91" i="1"/>
  <c r="N90" i="1"/>
  <c r="N93" i="1"/>
  <c r="N94" i="1"/>
  <c r="P88" i="1"/>
  <c r="P87" i="1"/>
  <c r="P91" i="1"/>
  <c r="P90" i="1"/>
  <c r="P93" i="1"/>
  <c r="R88" i="1"/>
  <c r="R87" i="1"/>
  <c r="R90" i="1"/>
  <c r="R91" i="1"/>
  <c r="R93" i="1"/>
  <c r="T88" i="1"/>
  <c r="T87" i="1"/>
  <c r="T90" i="1"/>
  <c r="T91" i="1"/>
  <c r="T93" i="1"/>
  <c r="U91" i="1"/>
  <c r="U88" i="1"/>
  <c r="U87" i="1"/>
  <c r="U90" i="1"/>
  <c r="L101" i="1"/>
  <c r="L102" i="1"/>
  <c r="L97" i="1"/>
  <c r="L98" i="1"/>
  <c r="L100" i="1"/>
  <c r="L96" i="1"/>
  <c r="N101" i="1"/>
  <c r="N102" i="1"/>
  <c r="N97" i="1"/>
  <c r="N98" i="1"/>
  <c r="N100" i="1"/>
  <c r="N96" i="1"/>
  <c r="P101" i="1"/>
  <c r="P102" i="1"/>
  <c r="P97" i="1"/>
  <c r="P98" i="1"/>
  <c r="P100" i="1"/>
  <c r="P96" i="1"/>
  <c r="R101" i="1"/>
  <c r="R102" i="1"/>
  <c r="R97" i="1"/>
  <c r="R98" i="1"/>
  <c r="R96" i="1"/>
  <c r="R100" i="1"/>
  <c r="T101" i="1"/>
  <c r="T100" i="1"/>
  <c r="T102" i="1"/>
  <c r="T103" i="1"/>
  <c r="T97" i="1"/>
  <c r="T98" i="1"/>
  <c r="T96" i="1"/>
  <c r="U93" i="1"/>
  <c r="U97" i="1"/>
  <c r="U98" i="1"/>
  <c r="U101" i="1"/>
  <c r="U102" i="1"/>
  <c r="U96" i="1"/>
  <c r="U100" i="1"/>
  <c r="U105" i="1"/>
  <c r="U106" i="1"/>
  <c r="U107" i="1"/>
  <c r="U108" i="1"/>
  <c r="U109" i="1"/>
  <c r="U110" i="1"/>
  <c r="U113" i="1"/>
  <c r="U112" i="1"/>
  <c r="U104" i="1"/>
  <c r="T105" i="1"/>
  <c r="T106" i="1"/>
  <c r="T107" i="1"/>
  <c r="T108" i="1"/>
  <c r="T109" i="1"/>
  <c r="T110" i="1"/>
  <c r="T113" i="1"/>
  <c r="T112" i="1"/>
  <c r="T104" i="1"/>
  <c r="R105" i="1"/>
  <c r="R106" i="1"/>
  <c r="R107" i="1"/>
  <c r="R108" i="1"/>
  <c r="R109" i="1"/>
  <c r="R110" i="1"/>
  <c r="R113" i="1"/>
  <c r="R112" i="1"/>
  <c r="R104" i="1"/>
  <c r="P113" i="1"/>
  <c r="P105" i="1"/>
  <c r="P106" i="1"/>
  <c r="P107" i="1"/>
  <c r="P108" i="1"/>
  <c r="P109" i="1"/>
  <c r="P110" i="1"/>
  <c r="P112" i="1"/>
  <c r="P104" i="1"/>
  <c r="N105" i="1"/>
  <c r="N106" i="1"/>
  <c r="N107" i="1"/>
  <c r="N108" i="1"/>
  <c r="N109" i="1"/>
  <c r="N110" i="1"/>
  <c r="N113" i="1"/>
  <c r="N112" i="1"/>
  <c r="N104" i="1"/>
  <c r="L113" i="1"/>
  <c r="L105" i="1"/>
  <c r="L106" i="1"/>
  <c r="L107" i="1"/>
  <c r="L108" i="1"/>
  <c r="L109" i="1"/>
  <c r="L110" i="1"/>
  <c r="L104" i="1"/>
  <c r="L112" i="1"/>
  <c r="L117" i="1"/>
  <c r="L118" i="1"/>
  <c r="L119" i="1"/>
  <c r="L120" i="1"/>
  <c r="L116" i="1"/>
  <c r="N120" i="1"/>
  <c r="N119" i="1"/>
  <c r="N118" i="1"/>
  <c r="N117" i="1"/>
  <c r="N116" i="1"/>
  <c r="P117" i="1"/>
  <c r="P118" i="1"/>
  <c r="P119" i="1"/>
  <c r="P120" i="1"/>
  <c r="P116" i="1"/>
  <c r="R117" i="1"/>
  <c r="R118" i="1"/>
  <c r="R119" i="1"/>
  <c r="R120" i="1"/>
  <c r="R116" i="1"/>
  <c r="T117" i="1"/>
  <c r="T118" i="1"/>
  <c r="T119" i="1"/>
  <c r="T120" i="1"/>
  <c r="T116" i="1"/>
  <c r="U117" i="1"/>
  <c r="U118" i="1"/>
  <c r="U119" i="1"/>
  <c r="U120" i="1"/>
  <c r="U116" i="1"/>
  <c r="U123" i="1"/>
  <c r="U122" i="1"/>
  <c r="T123" i="1"/>
  <c r="T122" i="1"/>
  <c r="R123" i="1"/>
  <c r="R122" i="1"/>
  <c r="P123" i="1"/>
  <c r="P122" i="1"/>
  <c r="N123" i="1"/>
  <c r="N122" i="1"/>
  <c r="L123" i="1"/>
  <c r="L122" i="1"/>
  <c r="L124" i="1"/>
  <c r="L126" i="1"/>
  <c r="L127" i="1"/>
  <c r="L128" i="1"/>
  <c r="L129" i="1"/>
  <c r="L130" i="1"/>
  <c r="L125" i="1"/>
  <c r="N126" i="1"/>
  <c r="N127" i="1"/>
  <c r="N128" i="1"/>
  <c r="N129" i="1"/>
  <c r="N130" i="1"/>
  <c r="N125" i="1"/>
  <c r="P126" i="1"/>
  <c r="P127" i="1"/>
  <c r="P128" i="1"/>
  <c r="P129" i="1"/>
  <c r="P130" i="1"/>
  <c r="P125" i="1"/>
  <c r="R126" i="1"/>
  <c r="R127" i="1"/>
  <c r="R128" i="1"/>
  <c r="R129" i="1"/>
  <c r="R130" i="1"/>
  <c r="R125" i="1"/>
  <c r="T126" i="1"/>
  <c r="T127" i="1"/>
  <c r="T128" i="1"/>
  <c r="T129" i="1"/>
  <c r="T130" i="1"/>
  <c r="T125" i="1"/>
  <c r="U126" i="1"/>
  <c r="U127" i="1"/>
  <c r="U128" i="1"/>
  <c r="U129" i="1"/>
  <c r="U130" i="1"/>
  <c r="U125" i="1"/>
  <c r="U134" i="1"/>
  <c r="U135" i="1"/>
  <c r="U136" i="1"/>
  <c r="U133" i="1"/>
  <c r="T134" i="1"/>
  <c r="T135" i="1"/>
  <c r="T136" i="1"/>
  <c r="T133" i="1"/>
  <c r="R134" i="1"/>
  <c r="R135" i="1"/>
  <c r="R136" i="1"/>
  <c r="R133" i="1"/>
  <c r="P134" i="1"/>
  <c r="P135" i="1"/>
  <c r="P136" i="1"/>
  <c r="P133" i="1"/>
  <c r="N134" i="1"/>
  <c r="N135" i="1"/>
  <c r="N136" i="1"/>
  <c r="N133" i="1"/>
  <c r="L134" i="1"/>
  <c r="L135" i="1"/>
  <c r="L136" i="1"/>
  <c r="L133" i="1"/>
  <c r="L139" i="1"/>
  <c r="L140" i="1"/>
  <c r="L138" i="1"/>
  <c r="N139" i="1"/>
  <c r="N140" i="1"/>
  <c r="N138" i="1"/>
  <c r="P139" i="1"/>
  <c r="P140" i="1"/>
  <c r="P138" i="1"/>
  <c r="R139" i="1"/>
  <c r="R140" i="1"/>
  <c r="R138" i="1"/>
  <c r="T139" i="1"/>
  <c r="T140" i="1"/>
  <c r="T138" i="1"/>
  <c r="U139" i="1"/>
  <c r="U140" i="1"/>
  <c r="U138" i="1"/>
  <c r="U144" i="1"/>
  <c r="U145" i="1"/>
  <c r="U146" i="1"/>
  <c r="U147" i="1"/>
  <c r="U148" i="1"/>
  <c r="U149" i="1"/>
  <c r="U150" i="1"/>
  <c r="U151" i="1"/>
  <c r="U152" i="1"/>
  <c r="U153" i="1"/>
  <c r="U154" i="1"/>
  <c r="U155" i="1"/>
  <c r="U156" i="1"/>
  <c r="U157" i="1"/>
  <c r="U158" i="1"/>
  <c r="U159" i="1"/>
  <c r="U160" i="1"/>
  <c r="U161" i="1"/>
  <c r="U162" i="1"/>
  <c r="U163" i="1"/>
  <c r="U164" i="1"/>
  <c r="U165" i="1"/>
  <c r="U166" i="1"/>
  <c r="R75" i="1"/>
  <c r="V135" i="1"/>
  <c r="L83" i="1"/>
  <c r="L84" i="1"/>
  <c r="D11" i="17"/>
  <c r="N75" i="1"/>
  <c r="L64" i="1"/>
  <c r="V122" i="1"/>
  <c r="P75" i="1"/>
  <c r="L58" i="1"/>
  <c r="T75" i="1"/>
  <c r="L75" i="1"/>
  <c r="L71" i="1"/>
  <c r="L41" i="1"/>
  <c r="V118" i="1"/>
  <c r="V128" i="1"/>
  <c r="U167" i="1"/>
  <c r="T144" i="1"/>
  <c r="T145" i="1"/>
  <c r="T146" i="1"/>
  <c r="T147" i="1"/>
  <c r="T148" i="1"/>
  <c r="T149" i="1"/>
  <c r="T150" i="1"/>
  <c r="T151" i="1"/>
  <c r="T152" i="1"/>
  <c r="T153" i="1"/>
  <c r="T154" i="1"/>
  <c r="T155" i="1"/>
  <c r="T156" i="1"/>
  <c r="T158" i="1"/>
  <c r="T159" i="1"/>
  <c r="T160" i="1"/>
  <c r="T161" i="1"/>
  <c r="T162" i="1"/>
  <c r="T163" i="1"/>
  <c r="T164" i="1"/>
  <c r="T165" i="1"/>
  <c r="T166" i="1"/>
  <c r="T167" i="1"/>
  <c r="T157" i="1"/>
  <c r="R144" i="1"/>
  <c r="R145" i="1"/>
  <c r="R146" i="1"/>
  <c r="R147" i="1"/>
  <c r="R148" i="1"/>
  <c r="R149" i="1"/>
  <c r="R150" i="1"/>
  <c r="R151" i="1"/>
  <c r="R152" i="1"/>
  <c r="R153" i="1"/>
  <c r="R154" i="1"/>
  <c r="R155" i="1"/>
  <c r="R156" i="1"/>
  <c r="R158" i="1"/>
  <c r="R159" i="1"/>
  <c r="R160" i="1"/>
  <c r="R161" i="1"/>
  <c r="R162" i="1"/>
  <c r="R163" i="1"/>
  <c r="R164" i="1"/>
  <c r="R165" i="1"/>
  <c r="R166" i="1"/>
  <c r="R167" i="1"/>
  <c r="R157" i="1"/>
  <c r="P160" i="1"/>
  <c r="P158" i="1"/>
  <c r="P157" i="1"/>
  <c r="N157" i="1"/>
  <c r="L160" i="1"/>
  <c r="L157" i="1"/>
  <c r="P144" i="1"/>
  <c r="P145" i="1"/>
  <c r="P146" i="1"/>
  <c r="P147" i="1"/>
  <c r="P148" i="1"/>
  <c r="P149" i="1"/>
  <c r="P150" i="1"/>
  <c r="P151" i="1"/>
  <c r="P152" i="1"/>
  <c r="P153" i="1"/>
  <c r="P154" i="1"/>
  <c r="P155" i="1"/>
  <c r="P156" i="1"/>
  <c r="P159" i="1"/>
  <c r="P161" i="1"/>
  <c r="P162" i="1"/>
  <c r="P163" i="1"/>
  <c r="P164" i="1"/>
  <c r="P165" i="1"/>
  <c r="P166" i="1"/>
  <c r="P167" i="1"/>
  <c r="L144" i="1"/>
  <c r="L145" i="1"/>
  <c r="L146" i="1"/>
  <c r="L147" i="1"/>
  <c r="L148" i="1"/>
  <c r="L149" i="1"/>
  <c r="L150" i="1"/>
  <c r="L151" i="1"/>
  <c r="L152" i="1"/>
  <c r="L153" i="1"/>
  <c r="L154" i="1"/>
  <c r="L155" i="1"/>
  <c r="L156" i="1"/>
  <c r="L158" i="1"/>
  <c r="L159" i="1"/>
  <c r="L161" i="1"/>
  <c r="L162" i="1"/>
  <c r="L163" i="1"/>
  <c r="L164" i="1"/>
  <c r="L165" i="1"/>
  <c r="L166" i="1"/>
  <c r="N144" i="1"/>
  <c r="N145" i="1"/>
  <c r="N146" i="1"/>
  <c r="N147" i="1"/>
  <c r="N148" i="1"/>
  <c r="N149" i="1"/>
  <c r="N150" i="1"/>
  <c r="N151" i="1"/>
  <c r="N152" i="1"/>
  <c r="N153" i="1"/>
  <c r="N154" i="1"/>
  <c r="N155" i="1"/>
  <c r="N156" i="1"/>
  <c r="N158" i="1"/>
  <c r="N159" i="1"/>
  <c r="N160" i="1"/>
  <c r="N161" i="1"/>
  <c r="N162" i="1"/>
  <c r="N163" i="1"/>
  <c r="N164" i="1"/>
  <c r="N165" i="1"/>
  <c r="N166" i="1"/>
  <c r="V147" i="1"/>
  <c r="L76" i="1"/>
  <c r="D10" i="17"/>
  <c r="V158" i="1"/>
  <c r="J160" i="16"/>
  <c r="K160" i="16"/>
  <c r="J159" i="16"/>
  <c r="K159" i="16"/>
  <c r="J353" i="16"/>
  <c r="K353" i="16"/>
  <c r="J340" i="16"/>
  <c r="K340" i="16"/>
  <c r="F373" i="16"/>
  <c r="J369" i="16"/>
  <c r="K369" i="16"/>
  <c r="J365" i="16"/>
  <c r="K365" i="16"/>
  <c r="J361" i="16"/>
  <c r="K361" i="16"/>
  <c r="J357" i="16"/>
  <c r="K357" i="16"/>
  <c r="J336" i="16"/>
  <c r="K336" i="16"/>
  <c r="J332" i="16"/>
  <c r="K332" i="16"/>
  <c r="F349" i="16"/>
  <c r="J324" i="16"/>
  <c r="K324" i="16"/>
  <c r="F345" i="16"/>
  <c r="F344" i="16"/>
  <c r="F316" i="16"/>
  <c r="J311" i="16"/>
  <c r="K311" i="16"/>
  <c r="J310" i="16"/>
  <c r="K310" i="16"/>
  <c r="F305" i="16"/>
  <c r="F304" i="16"/>
  <c r="J328" i="16"/>
  <c r="K328" i="16"/>
  <c r="J320" i="16"/>
  <c r="K320" i="16"/>
  <c r="J299" i="16"/>
  <c r="K299" i="16"/>
  <c r="F286" i="16"/>
  <c r="J294" i="16"/>
  <c r="K294" i="16"/>
  <c r="J290" i="16"/>
  <c r="K290" i="16"/>
  <c r="J282" i="16"/>
  <c r="K282" i="16"/>
  <c r="J278" i="16"/>
  <c r="K278" i="16"/>
  <c r="J274" i="16"/>
  <c r="K274" i="16"/>
  <c r="J270" i="16"/>
  <c r="K270" i="16"/>
  <c r="J266" i="16"/>
  <c r="K266" i="16"/>
  <c r="F242" i="16"/>
  <c r="J246" i="16"/>
  <c r="K246" i="16"/>
  <c r="J258" i="16"/>
  <c r="K258" i="16"/>
  <c r="J254" i="16"/>
  <c r="K254" i="16"/>
  <c r="J250" i="16"/>
  <c r="K250" i="16"/>
  <c r="F230" i="16"/>
  <c r="F222" i="16"/>
  <c r="F226" i="16"/>
  <c r="K312" i="16"/>
  <c r="F306" i="16"/>
  <c r="J421" i="16"/>
  <c r="K421" i="16"/>
  <c r="J409" i="16"/>
  <c r="K409" i="16"/>
  <c r="J404" i="16"/>
  <c r="K404" i="16"/>
  <c r="J403" i="16"/>
  <c r="K403" i="16"/>
  <c r="J398" i="16"/>
  <c r="K398" i="16"/>
  <c r="J397" i="16"/>
  <c r="K397" i="16"/>
  <c r="F415" i="16"/>
  <c r="F416" i="16"/>
  <c r="F414" i="16"/>
  <c r="F413" i="16"/>
  <c r="J426" i="16"/>
  <c r="K426" i="16"/>
  <c r="J427" i="16"/>
  <c r="K427" i="16"/>
  <c r="J425" i="16"/>
  <c r="K425" i="16"/>
  <c r="F378" i="16"/>
  <c r="F379" i="16"/>
  <c r="F377" i="16"/>
  <c r="F385" i="16"/>
  <c r="F386" i="16"/>
  <c r="F387" i="16"/>
  <c r="F388" i="16"/>
  <c r="F389" i="16"/>
  <c r="F390" i="16"/>
  <c r="F391" i="16"/>
  <c r="F384" i="16"/>
  <c r="E393" i="16"/>
  <c r="F218" i="16"/>
  <c r="J214" i="16"/>
  <c r="K214" i="16"/>
  <c r="J209" i="16"/>
  <c r="K209" i="16"/>
  <c r="J208" i="16"/>
  <c r="K208" i="16"/>
  <c r="J262" i="16"/>
  <c r="K262" i="16"/>
  <c r="J238" i="16"/>
  <c r="K238" i="16"/>
  <c r="J234" i="16"/>
  <c r="K234" i="16"/>
  <c r="J207" i="16"/>
  <c r="K207" i="16"/>
  <c r="F195" i="16"/>
  <c r="J203" i="16"/>
  <c r="K203" i="16"/>
  <c r="J199" i="16"/>
  <c r="K199" i="16"/>
  <c r="J191" i="16"/>
  <c r="K191" i="16"/>
  <c r="J187" i="16"/>
  <c r="K187" i="16"/>
  <c r="J183" i="16"/>
  <c r="K183" i="16"/>
  <c r="J179" i="16"/>
  <c r="K179" i="16"/>
  <c r="J175" i="16"/>
  <c r="K175" i="16"/>
  <c r="J171" i="16"/>
  <c r="K171" i="16"/>
  <c r="J166" i="16"/>
  <c r="K166" i="16"/>
  <c r="J165" i="16"/>
  <c r="K165" i="16"/>
  <c r="J155" i="16"/>
  <c r="K155" i="16"/>
  <c r="J147" i="16"/>
  <c r="K147" i="16"/>
  <c r="F151" i="16"/>
  <c r="J143" i="16"/>
  <c r="K143" i="16"/>
  <c r="J139" i="16"/>
  <c r="K139" i="16"/>
  <c r="J135" i="16"/>
  <c r="K135" i="16"/>
  <c r="J131" i="16"/>
  <c r="K131" i="16"/>
  <c r="J127" i="16"/>
  <c r="K127" i="16"/>
  <c r="J123" i="16"/>
  <c r="K123" i="16"/>
  <c r="F109" i="16"/>
  <c r="F110" i="16"/>
  <c r="F108" i="16"/>
  <c r="J119" i="16"/>
  <c r="K119" i="16"/>
  <c r="J100" i="16"/>
  <c r="K100" i="16"/>
  <c r="J104" i="16"/>
  <c r="K104" i="16"/>
  <c r="J115" i="16"/>
  <c r="K115" i="16"/>
  <c r="F92" i="16"/>
  <c r="F91" i="16"/>
  <c r="J75" i="16"/>
  <c r="K75" i="16"/>
  <c r="J96" i="16"/>
  <c r="K96" i="16"/>
  <c r="J87" i="16"/>
  <c r="K87" i="16"/>
  <c r="J83" i="16"/>
  <c r="K83" i="16"/>
  <c r="J79" i="16"/>
  <c r="K79" i="16"/>
  <c r="J71" i="16"/>
  <c r="K71" i="16"/>
  <c r="J67" i="16"/>
  <c r="K67" i="16"/>
  <c r="J63" i="16"/>
  <c r="K63" i="16"/>
  <c r="J59" i="16"/>
  <c r="K59" i="16"/>
  <c r="J55" i="16"/>
  <c r="K55" i="16"/>
  <c r="J51" i="16"/>
  <c r="K51" i="16"/>
  <c r="J47" i="16"/>
  <c r="K47" i="16"/>
  <c r="J43" i="16"/>
  <c r="K43" i="16"/>
  <c r="J39" i="16"/>
  <c r="K39" i="16"/>
  <c r="F35" i="16"/>
  <c r="G35" i="16"/>
  <c r="H35" i="16"/>
  <c r="I35" i="16"/>
  <c r="E35" i="16"/>
  <c r="J31" i="16"/>
  <c r="K31" i="16"/>
  <c r="J32" i="16"/>
  <c r="K32" i="16"/>
  <c r="J33" i="16"/>
  <c r="K33" i="16"/>
  <c r="J34" i="16"/>
  <c r="K34" i="16"/>
  <c r="J30" i="16"/>
  <c r="F22" i="16"/>
  <c r="F26" i="16"/>
  <c r="F18" i="16"/>
  <c r="K405" i="16"/>
  <c r="K399" i="16"/>
  <c r="K210" i="16"/>
  <c r="F417" i="16"/>
  <c r="K428" i="16"/>
  <c r="F380" i="16"/>
  <c r="K167" i="16"/>
  <c r="K161" i="16"/>
  <c r="F111" i="16"/>
  <c r="J35" i="16"/>
  <c r="K30" i="16"/>
  <c r="K35" i="16"/>
  <c r="F393" i="16"/>
  <c r="L168" i="1"/>
  <c r="N168" i="1"/>
  <c r="P168" i="1"/>
  <c r="R168" i="1"/>
  <c r="T168" i="1"/>
  <c r="L141" i="1"/>
  <c r="N141" i="1"/>
  <c r="P141" i="1"/>
  <c r="R141" i="1"/>
  <c r="T141" i="1"/>
  <c r="L137" i="1"/>
  <c r="N137" i="1"/>
  <c r="N142" i="1"/>
  <c r="E17" i="17"/>
  <c r="P137" i="1"/>
  <c r="R137" i="1"/>
  <c r="T137" i="1"/>
  <c r="L131" i="1"/>
  <c r="N131" i="1"/>
  <c r="P131" i="1"/>
  <c r="R131" i="1"/>
  <c r="T131" i="1"/>
  <c r="N124" i="1"/>
  <c r="P124" i="1"/>
  <c r="R124" i="1"/>
  <c r="T124" i="1"/>
  <c r="L121" i="1"/>
  <c r="N121" i="1"/>
  <c r="N132" i="1"/>
  <c r="E16" i="17"/>
  <c r="P121" i="1"/>
  <c r="R121" i="1"/>
  <c r="T121" i="1"/>
  <c r="L114" i="1"/>
  <c r="N114" i="1"/>
  <c r="P114" i="1"/>
  <c r="R114" i="1"/>
  <c r="T114" i="1"/>
  <c r="L111" i="1"/>
  <c r="N111" i="1"/>
  <c r="P111" i="1"/>
  <c r="R111" i="1"/>
  <c r="T111" i="1"/>
  <c r="L103" i="1"/>
  <c r="N103" i="1"/>
  <c r="P103" i="1"/>
  <c r="R103" i="1"/>
  <c r="L99" i="1"/>
  <c r="D8" i="18"/>
  <c r="N99" i="1"/>
  <c r="P99" i="1"/>
  <c r="F8" i="18"/>
  <c r="R99" i="1"/>
  <c r="T99" i="1"/>
  <c r="H8" i="18"/>
  <c r="P94" i="1"/>
  <c r="R94" i="1"/>
  <c r="T94" i="1"/>
  <c r="L92" i="1"/>
  <c r="N92" i="1"/>
  <c r="P92" i="1"/>
  <c r="R92" i="1"/>
  <c r="T92" i="1"/>
  <c r="L89" i="1"/>
  <c r="N89" i="1"/>
  <c r="P89" i="1"/>
  <c r="R89" i="1"/>
  <c r="T89" i="1"/>
  <c r="N83" i="1"/>
  <c r="N84" i="1"/>
  <c r="E11" i="17"/>
  <c r="P83" i="1"/>
  <c r="P84" i="1"/>
  <c r="F11" i="17"/>
  <c r="R83" i="1"/>
  <c r="R84" i="1"/>
  <c r="G11" i="17"/>
  <c r="T83" i="1"/>
  <c r="T84" i="1"/>
  <c r="H11" i="17"/>
  <c r="N71" i="1"/>
  <c r="P71" i="1"/>
  <c r="P76" i="1"/>
  <c r="F10" i="17"/>
  <c r="R71" i="1"/>
  <c r="R76" i="1"/>
  <c r="G10" i="17"/>
  <c r="T71" i="1"/>
  <c r="T76" i="1"/>
  <c r="H10" i="17"/>
  <c r="L65" i="1"/>
  <c r="D9" i="17"/>
  <c r="N64" i="1"/>
  <c r="N65" i="1"/>
  <c r="E9" i="17"/>
  <c r="P64" i="1"/>
  <c r="P65" i="1"/>
  <c r="F9" i="17"/>
  <c r="R64" i="1"/>
  <c r="R65" i="1"/>
  <c r="G9" i="17"/>
  <c r="T64" i="1"/>
  <c r="T65" i="1"/>
  <c r="H9" i="17"/>
  <c r="N58" i="1"/>
  <c r="P58" i="1"/>
  <c r="R58" i="1"/>
  <c r="T58" i="1"/>
  <c r="L46" i="1"/>
  <c r="N46" i="1"/>
  <c r="E7" i="18"/>
  <c r="P46" i="1"/>
  <c r="R46" i="1"/>
  <c r="G7" i="18"/>
  <c r="T46" i="1"/>
  <c r="N41" i="1"/>
  <c r="P41" i="1"/>
  <c r="R41" i="1"/>
  <c r="T41" i="1"/>
  <c r="L37" i="1"/>
  <c r="N37" i="1"/>
  <c r="P37" i="1"/>
  <c r="R37" i="1"/>
  <c r="T37" i="1"/>
  <c r="L32" i="1"/>
  <c r="N32" i="1"/>
  <c r="P32" i="1"/>
  <c r="R32" i="1"/>
  <c r="T32" i="1"/>
  <c r="L26" i="1"/>
  <c r="N26" i="1"/>
  <c r="P26" i="1"/>
  <c r="R26" i="1"/>
  <c r="T26" i="1"/>
  <c r="L23" i="1"/>
  <c r="N23" i="1"/>
  <c r="P23" i="1"/>
  <c r="R23" i="1"/>
  <c r="T23" i="1"/>
  <c r="L20" i="1"/>
  <c r="N20" i="1"/>
  <c r="P20" i="1"/>
  <c r="R20" i="1"/>
  <c r="T20" i="1"/>
  <c r="L16" i="1"/>
  <c r="N16" i="1"/>
  <c r="P16" i="1"/>
  <c r="R16" i="1"/>
  <c r="T16" i="1"/>
  <c r="L8" i="1"/>
  <c r="N8" i="1"/>
  <c r="P8" i="1"/>
  <c r="R8" i="1"/>
  <c r="T8" i="1"/>
  <c r="V26" i="1"/>
  <c r="V167" i="1"/>
  <c r="V166" i="1"/>
  <c r="V165" i="1"/>
  <c r="V164" i="1"/>
  <c r="V163" i="1"/>
  <c r="V162" i="1"/>
  <c r="V161" i="1"/>
  <c r="V160" i="1"/>
  <c r="V159" i="1"/>
  <c r="V157" i="1"/>
  <c r="V156" i="1"/>
  <c r="V155" i="1"/>
  <c r="V154" i="1"/>
  <c r="V153" i="1"/>
  <c r="V152" i="1"/>
  <c r="V151" i="1"/>
  <c r="V150" i="1"/>
  <c r="V149" i="1"/>
  <c r="V148" i="1"/>
  <c r="V146" i="1"/>
  <c r="V145" i="1"/>
  <c r="V144" i="1"/>
  <c r="V140" i="1"/>
  <c r="V139" i="1"/>
  <c r="V138" i="1"/>
  <c r="V136" i="1"/>
  <c r="V134" i="1"/>
  <c r="V133" i="1"/>
  <c r="V130" i="1"/>
  <c r="V129" i="1"/>
  <c r="V127" i="1"/>
  <c r="V126" i="1"/>
  <c r="V125" i="1"/>
  <c r="V123" i="1"/>
  <c r="V120" i="1"/>
  <c r="V119" i="1"/>
  <c r="V117" i="1"/>
  <c r="V116" i="1"/>
  <c r="V113" i="1"/>
  <c r="V112" i="1"/>
  <c r="V110" i="1"/>
  <c r="V109" i="1"/>
  <c r="V108" i="1"/>
  <c r="V107" i="1"/>
  <c r="V106" i="1"/>
  <c r="V105" i="1"/>
  <c r="V104" i="1"/>
  <c r="V102" i="1"/>
  <c r="V101" i="1"/>
  <c r="V100" i="1"/>
  <c r="V98" i="1"/>
  <c r="V97" i="1"/>
  <c r="V96" i="1"/>
  <c r="S177" i="1"/>
  <c r="C16" i="13"/>
  <c r="V93" i="1"/>
  <c r="V94" i="1"/>
  <c r="V91" i="1"/>
  <c r="V90" i="1"/>
  <c r="V88" i="1"/>
  <c r="V87" i="1"/>
  <c r="V82" i="1"/>
  <c r="V81" i="1"/>
  <c r="V80" i="1"/>
  <c r="V79" i="1"/>
  <c r="V78" i="1"/>
  <c r="V77" i="1"/>
  <c r="V74" i="1"/>
  <c r="V73" i="1"/>
  <c r="V72" i="1"/>
  <c r="V70" i="1"/>
  <c r="V69" i="1"/>
  <c r="V68" i="1"/>
  <c r="V67" i="1"/>
  <c r="V66" i="1"/>
  <c r="V63" i="1"/>
  <c r="V62" i="1"/>
  <c r="V61" i="1"/>
  <c r="V60" i="1"/>
  <c r="V57" i="1"/>
  <c r="V56" i="1"/>
  <c r="V55" i="1"/>
  <c r="V54" i="1"/>
  <c r="V53" i="1"/>
  <c r="V52" i="1"/>
  <c r="V51" i="1"/>
  <c r="V50" i="1"/>
  <c r="V49" i="1"/>
  <c r="V48" i="1"/>
  <c r="V47" i="1"/>
  <c r="V45" i="1"/>
  <c r="V44" i="1"/>
  <c r="V43" i="1"/>
  <c r="S176" i="1"/>
  <c r="C15" i="13"/>
  <c r="V40" i="1"/>
  <c r="V39" i="1"/>
  <c r="V38" i="1"/>
  <c r="V36" i="1"/>
  <c r="V35" i="1"/>
  <c r="V34" i="1"/>
  <c r="V33" i="1"/>
  <c r="V31" i="1"/>
  <c r="V30" i="1"/>
  <c r="V29" i="1"/>
  <c r="V28" i="1"/>
  <c r="V27" i="1"/>
  <c r="V22" i="1"/>
  <c r="V21" i="1"/>
  <c r="V19" i="1"/>
  <c r="V18" i="1"/>
  <c r="C4" i="13"/>
  <c r="V17" i="1"/>
  <c r="V15" i="1"/>
  <c r="V14" i="1"/>
  <c r="V13" i="1"/>
  <c r="V12" i="1"/>
  <c r="V11" i="1"/>
  <c r="V10" i="1"/>
  <c r="V9" i="1"/>
  <c r="V7" i="1"/>
  <c r="V131" i="1"/>
  <c r="G19" i="17"/>
  <c r="G9" i="18"/>
  <c r="T59" i="1"/>
  <c r="H8" i="17"/>
  <c r="H7" i="18"/>
  <c r="L59" i="1"/>
  <c r="D8" i="17"/>
  <c r="D7" i="18"/>
  <c r="G8" i="18"/>
  <c r="F9" i="18"/>
  <c r="F19" i="17"/>
  <c r="J9" i="17"/>
  <c r="J11" i="17"/>
  <c r="E9" i="18"/>
  <c r="E19" i="17"/>
  <c r="F7" i="18"/>
  <c r="E8" i="18"/>
  <c r="J8" i="18"/>
  <c r="H9" i="18"/>
  <c r="H19" i="17"/>
  <c r="D9" i="18"/>
  <c r="D19" i="17"/>
  <c r="J19" i="17"/>
  <c r="V75" i="1"/>
  <c r="N76" i="1"/>
  <c r="E10" i="17"/>
  <c r="J10" i="17"/>
  <c r="L95" i="1"/>
  <c r="D14" i="17"/>
  <c r="N115" i="1"/>
  <c r="E15" i="17"/>
  <c r="L132" i="1"/>
  <c r="D16" i="17"/>
  <c r="V137" i="1"/>
  <c r="S175" i="1"/>
  <c r="C14" i="13"/>
  <c r="C9" i="13"/>
  <c r="P132" i="1"/>
  <c r="F16" i="17"/>
  <c r="C8" i="13"/>
  <c r="L142" i="1"/>
  <c r="D17" i="17"/>
  <c r="P142" i="1"/>
  <c r="F17" i="17"/>
  <c r="R142" i="1"/>
  <c r="G17" i="17"/>
  <c r="T142" i="1"/>
  <c r="H17" i="17"/>
  <c r="J17" i="17"/>
  <c r="C7" i="13"/>
  <c r="C5" i="13"/>
  <c r="V168" i="1"/>
  <c r="V124" i="1"/>
  <c r="V111" i="1"/>
  <c r="V89" i="1"/>
  <c r="R115" i="1"/>
  <c r="G15" i="17"/>
  <c r="R132" i="1"/>
  <c r="G16" i="17"/>
  <c r="V8" i="1"/>
  <c r="P115" i="1"/>
  <c r="F15" i="17"/>
  <c r="T132" i="1"/>
  <c r="H16" i="17"/>
  <c r="J16" i="17"/>
  <c r="V99" i="1"/>
  <c r="P95" i="1"/>
  <c r="F14" i="17"/>
  <c r="F18" i="17"/>
  <c r="R95" i="1"/>
  <c r="G14" i="17"/>
  <c r="T95" i="1"/>
  <c r="H14" i="17"/>
  <c r="C6" i="13"/>
  <c r="V92" i="1"/>
  <c r="V103" i="1"/>
  <c r="V114" i="1"/>
  <c r="V121" i="1"/>
  <c r="V141" i="1"/>
  <c r="N95" i="1"/>
  <c r="E14" i="17"/>
  <c r="E18" i="17"/>
  <c r="T115" i="1"/>
  <c r="H15" i="17"/>
  <c r="L115" i="1"/>
  <c r="D15" i="17"/>
  <c r="P59" i="1"/>
  <c r="F8" i="17"/>
  <c r="V32" i="1"/>
  <c r="V37" i="1"/>
  <c r="V41" i="1"/>
  <c r="V46" i="1"/>
  <c r="N42" i="1"/>
  <c r="R42" i="1"/>
  <c r="V23" i="1"/>
  <c r="R59" i="1"/>
  <c r="G8" i="17"/>
  <c r="L42" i="1"/>
  <c r="V16" i="1"/>
  <c r="V64" i="1"/>
  <c r="V65" i="1"/>
  <c r="I9" i="17"/>
  <c r="V71" i="1"/>
  <c r="V76" i="1"/>
  <c r="I10" i="17"/>
  <c r="V83" i="1"/>
  <c r="V84" i="1"/>
  <c r="I11" i="17"/>
  <c r="T42" i="1"/>
  <c r="P42" i="1"/>
  <c r="N59" i="1"/>
  <c r="E8" i="17"/>
  <c r="V20" i="1"/>
  <c r="V58" i="1"/>
  <c r="J7" i="18"/>
  <c r="P86" i="1"/>
  <c r="F6" i="18"/>
  <c r="F10" i="18"/>
  <c r="F7" i="17"/>
  <c r="F12" i="17"/>
  <c r="F20" i="17"/>
  <c r="I8" i="18"/>
  <c r="I9" i="18"/>
  <c r="I19" i="17"/>
  <c r="J8" i="17"/>
  <c r="J14" i="17"/>
  <c r="D18" i="17"/>
  <c r="T86" i="1"/>
  <c r="H6" i="18"/>
  <c r="H10" i="18"/>
  <c r="H7" i="17"/>
  <c r="H12" i="17"/>
  <c r="R86" i="1"/>
  <c r="G6" i="18"/>
  <c r="G10" i="18"/>
  <c r="G7" i="17"/>
  <c r="G12" i="17"/>
  <c r="G18" i="17"/>
  <c r="G20" i="17"/>
  <c r="H18" i="17"/>
  <c r="J9" i="18"/>
  <c r="I7" i="18"/>
  <c r="L86" i="1"/>
  <c r="D6" i="18"/>
  <c r="D7" i="17"/>
  <c r="N86" i="1"/>
  <c r="E6" i="18"/>
  <c r="E10" i="18"/>
  <c r="E7" i="17"/>
  <c r="E12" i="17"/>
  <c r="E20" i="17"/>
  <c r="J15" i="17"/>
  <c r="V115" i="1"/>
  <c r="I15" i="17"/>
  <c r="C17" i="13"/>
  <c r="D14" i="13"/>
  <c r="P143" i="1"/>
  <c r="P169" i="1"/>
  <c r="C18" i="13"/>
  <c r="C25" i="13"/>
  <c r="C10" i="13"/>
  <c r="D4" i="13"/>
  <c r="V95" i="1"/>
  <c r="I14" i="17"/>
  <c r="V132" i="1"/>
  <c r="I16" i="17"/>
  <c r="R143" i="1"/>
  <c r="R169" i="1"/>
  <c r="L143" i="1"/>
  <c r="N143" i="1"/>
  <c r="N169" i="1"/>
  <c r="T143" i="1"/>
  <c r="T169" i="1"/>
  <c r="V142" i="1"/>
  <c r="I17" i="17"/>
  <c r="V59" i="1"/>
  <c r="I8" i="17"/>
  <c r="V42" i="1"/>
  <c r="I7" i="17"/>
  <c r="V24" i="1"/>
  <c r="I18" i="17"/>
  <c r="D12" i="17"/>
  <c r="D20" i="17"/>
  <c r="J7" i="17"/>
  <c r="I6" i="18"/>
  <c r="I10" i="18"/>
  <c r="H11" i="18"/>
  <c r="V86" i="1"/>
  <c r="C23" i="13"/>
  <c r="I11" i="18"/>
  <c r="I6" i="17"/>
  <c r="I12" i="17"/>
  <c r="L169" i="1"/>
  <c r="D10" i="18"/>
  <c r="D11" i="18"/>
  <c r="J6" i="18"/>
  <c r="H20" i="17"/>
  <c r="C19" i="13"/>
  <c r="D16" i="13"/>
  <c r="D15" i="13"/>
  <c r="V143" i="1"/>
  <c r="D8" i="13"/>
  <c r="I20" i="17"/>
  <c r="J18" i="17"/>
  <c r="E11" i="18"/>
  <c r="F11" i="18"/>
  <c r="D17" i="13"/>
  <c r="G11" i="18"/>
  <c r="C24" i="13"/>
  <c r="C26" i="13"/>
  <c r="V169" i="1"/>
  <c r="D5" i="13"/>
  <c r="D6" i="13"/>
  <c r="D7" i="13"/>
  <c r="D9" i="13"/>
  <c r="D25" i="13"/>
  <c r="D23" i="13"/>
  <c r="D24" i="13"/>
  <c r="D26" i="13"/>
  <c r="J12" i="17"/>
  <c r="D10" i="13"/>
</calcChain>
</file>

<file path=xl/sharedStrings.xml><?xml version="1.0" encoding="utf-8"?>
<sst xmlns="http://schemas.openxmlformats.org/spreadsheetml/2006/main" count="2207" uniqueCount="488">
  <si>
    <t>Project Name: Gums for Adaptation and Mitigation in Sudan (GAMS)SUDAN</t>
  </si>
  <si>
    <t>Budget:</t>
  </si>
  <si>
    <t>Detailed Cost</t>
  </si>
  <si>
    <t>Annual Budget</t>
  </si>
  <si>
    <t>**Budget Notes</t>
  </si>
  <si>
    <t>Year 1</t>
  </si>
  <si>
    <t>Year 2</t>
  </si>
  <si>
    <t>Year 3</t>
  </si>
  <si>
    <t>Year 4</t>
  </si>
  <si>
    <t>Year 5</t>
  </si>
  <si>
    <t>Component</t>
  </si>
  <si>
    <t>OUTCOME</t>
  </si>
  <si>
    <t>Output</t>
  </si>
  <si>
    <t>Activity</t>
  </si>
  <si>
    <t>Funding Source</t>
  </si>
  <si>
    <t xml:space="preserve">Budget Categories
</t>
  </si>
  <si>
    <t>Cost Description</t>
  </si>
  <si>
    <t>Unit</t>
  </si>
  <si>
    <t>Unit Cost</t>
  </si>
  <si>
    <t>Qty Year 1</t>
  </si>
  <si>
    <t xml:space="preserve"> Total Year 1</t>
  </si>
  <si>
    <t>Qty Year 2</t>
  </si>
  <si>
    <t>Total Year 2</t>
  </si>
  <si>
    <t>Qty Year 3</t>
  </si>
  <si>
    <t>Total Year 3</t>
  </si>
  <si>
    <t>Qty Year 4</t>
  </si>
  <si>
    <t>Total Year 4</t>
  </si>
  <si>
    <t>Qty Year 5</t>
  </si>
  <si>
    <t>Total Year 5</t>
  </si>
  <si>
    <t>Total Quantity</t>
  </si>
  <si>
    <t>Total Budget</t>
  </si>
  <si>
    <t>Component 1</t>
  </si>
  <si>
    <t>Outcome 1</t>
  </si>
  <si>
    <t xml:space="preserve">Output 1.1. 75,000 ha of gum agroforestry systems restored (40,000 ha in West Kordofan; 35,000 ha in North Kordofan) </t>
  </si>
  <si>
    <t>Activity 1.1.1. Stakeholder meetings at state and locality levels</t>
  </si>
  <si>
    <t>GCF</t>
  </si>
  <si>
    <t>Professional Services – Service Provider</t>
  </si>
  <si>
    <t xml:space="preserve">LoA with local NGOs to develop communication strategy and facilitate smallholder gum producers stakeholder meetings at State and Locality levels </t>
  </si>
  <si>
    <t>lumpsum</t>
  </si>
  <si>
    <t>A1</t>
  </si>
  <si>
    <t>Subtotal Activity 1.1.1</t>
  </si>
  <si>
    <t>Activity 1.1.2. Confirmation of preselected target communities of phase one and validation of their restoration plans (80% of GAPAs TBC already part of some cluster level planning, (160ha/GAPA))</t>
  </si>
  <si>
    <t>Workshop/Training/Meeting</t>
  </si>
  <si>
    <t xml:space="preserve">Validation workshops in N. &amp; W. Kordofan </t>
  </si>
  <si>
    <t>workshop</t>
  </si>
  <si>
    <t>A2</t>
  </si>
  <si>
    <t>Village-level cluster meetings for verification to participate as a community 
(360/3 per cluster= 120 meetings)</t>
  </si>
  <si>
    <t>meeting</t>
  </si>
  <si>
    <t>A3</t>
  </si>
  <si>
    <t>Staff</t>
  </si>
  <si>
    <t xml:space="preserve">Operations costs for Restoration field supervisors (11) at Locality level </t>
  </si>
  <si>
    <t>pers.month</t>
  </si>
  <si>
    <t>A4</t>
  </si>
  <si>
    <t xml:space="preserve">Operations costs for Restoration field assistants (11) at Locality level </t>
  </si>
  <si>
    <t>State level Accountant</t>
  </si>
  <si>
    <t>Documentation Officer at State level</t>
  </si>
  <si>
    <t>Drivers at State level</t>
  </si>
  <si>
    <t>Subtotal Activity 1.1.2</t>
  </si>
  <si>
    <t>Activity: 1.1.3. Mobilization of communities (labour) and restoration service providers (i.e. quality seed, soil preparation, extension)</t>
  </si>
  <si>
    <t xml:space="preserve">Investments in agroforestry enrichment/restoration including FNC procurement of external inputs (private $/ha + % of area est.) ($/ha 80% of 75,000 equal to 60,000 ha </t>
  </si>
  <si>
    <t>ha</t>
  </si>
  <si>
    <t>A5</t>
  </si>
  <si>
    <t>Consultant - Individual - Local</t>
  </si>
  <si>
    <t>Livelihood and Gender Impact Assessment (including end line survey)</t>
  </si>
  <si>
    <t>A6</t>
  </si>
  <si>
    <t xml:space="preserve">Supply of inputs and extension support for women-led nurseries </t>
  </si>
  <si>
    <t>A7</t>
  </si>
  <si>
    <t>Subtotal Activity 1.1.3</t>
  </si>
  <si>
    <t>Activity 1.1.4. Engage remaining 20% of GAPAs without existing community gum restoration plans in participatory planning process and implement phase two of community gum restoration plans.</t>
  </si>
  <si>
    <t>Participatory process for planning: Repeated site visits for each village cluster; (90/3=30 meetings x 3= 90 meetings)</t>
  </si>
  <si>
    <t>A8</t>
  </si>
  <si>
    <t xml:space="preserve">Investments in agroforestry enrichment/restoration ($/ha 20% of 75,000ha= 15,000 ha) </t>
  </si>
  <si>
    <t>A9</t>
  </si>
  <si>
    <t>Subtotal Activity 1.1.4</t>
  </si>
  <si>
    <t>Subtotal Output 1.1</t>
  </si>
  <si>
    <t>Output 1.2. 50,000 ha of degraded lands reforested (40,000 ha in South Kordofan, 5,000 ha in North Kordofan, 5,000 ha in West Kordofan)</t>
  </si>
  <si>
    <t>Activity 1.2.1. Confirmation of deforested areas amenable to community reforestation. (new /scaling-up of existing co-management agreements, 70/30 split)</t>
  </si>
  <si>
    <t>Validation workshops in project localities in North, West and South Kordofan</t>
  </si>
  <si>
    <t>A10</t>
  </si>
  <si>
    <t>Subtotal Activity 1.2.1</t>
  </si>
  <si>
    <t xml:space="preserve">Activity 1.2.2. Mobilization of new community stakeholders – independent facilitation for 35 communities. </t>
  </si>
  <si>
    <t>Independent facilitator for 35 communities</t>
  </si>
  <si>
    <t>A11</t>
  </si>
  <si>
    <t xml:space="preserve">Investments in agroforestry enrichment/restoration including FNC procurement of external inputs (35,000 ha) </t>
  </si>
  <si>
    <t>A12</t>
  </si>
  <si>
    <t xml:space="preserve">Technical, organizational trainings for women groups members and leaders </t>
  </si>
  <si>
    <t>training</t>
  </si>
  <si>
    <t>A13</t>
  </si>
  <si>
    <t>Leadership and management trainings (including women leaders)</t>
  </si>
  <si>
    <t>A14</t>
  </si>
  <si>
    <t xml:space="preserve">Direct procurement of inputs and extension support for women-led nurseries </t>
  </si>
  <si>
    <t>A15</t>
  </si>
  <si>
    <t>Subtotal Activity 1.2.2</t>
  </si>
  <si>
    <t>Activity 1.2.3. Mobilization of existing communities for scaling up of existing co-management agreements and reforestation for 15 communities.</t>
  </si>
  <si>
    <t xml:space="preserve">Technical and leadership training for 15 communities </t>
  </si>
  <si>
    <t>A16</t>
  </si>
  <si>
    <t xml:space="preserve">Investments in agroforestry enrichment/restoration including FNC procurement of external inputs  (15,000 ha) </t>
  </si>
  <si>
    <t>A17</t>
  </si>
  <si>
    <t>Equipment</t>
  </si>
  <si>
    <t>Vehicles - 4-Wheel Drive Pick-ups (3)</t>
  </si>
  <si>
    <t>unit</t>
  </si>
  <si>
    <t>A18</t>
  </si>
  <si>
    <t>Motorbikes (11)</t>
  </si>
  <si>
    <t>Subtotal Activity 1.2.3</t>
  </si>
  <si>
    <t xml:space="preserve">Activity 1.2.4. Facilitate negotiation between communities and FNC on co-management agreements, stipulating roles and responsibilities of both parties and benefit sharing arrangements.   </t>
  </si>
  <si>
    <t xml:space="preserve">LoA for NGO to act as independent facilitator (2 days of negotiation at village cluster level) </t>
  </si>
  <si>
    <t>A19</t>
  </si>
  <si>
    <t>Others</t>
  </si>
  <si>
    <t>Venue and travel provision for participants</t>
  </si>
  <si>
    <t>A20</t>
  </si>
  <si>
    <t xml:space="preserve">Environmental and Social Management Framework (ESMF) and Grievance Redress Mechanism (GRM) Specialist – consultancy </t>
  </si>
  <si>
    <t>A21</t>
  </si>
  <si>
    <t>Subtotal Activity 1.2.4</t>
  </si>
  <si>
    <t>Subtotal Output 1.2</t>
  </si>
  <si>
    <t>Outcome 2</t>
  </si>
  <si>
    <t>Output 1.3. Technical, organizational and commercial capacity strengthening program  for value chain actors implemented (500 smallholder gum producer groups, buyers, market authorities  - detailing number of mixed groups and women only groups, total membership male and female)</t>
  </si>
  <si>
    <t>Activity 1.3.1. Organize meetings and exchange visits among GAPAs and gum buyers</t>
  </si>
  <si>
    <t xml:space="preserve">Sensitization meetings between GAPAs and buyers: 3 meetings at State level </t>
  </si>
  <si>
    <t>A22</t>
  </si>
  <si>
    <t xml:space="preserve">Sensitization meetings between GAPAs and buyers: 11 meetings at Locality level </t>
  </si>
  <si>
    <t xml:space="preserve">1 buyer with x GAPAs at roundtable meetings (total 450+50 GAPAs exchange visits) </t>
  </si>
  <si>
    <t>meeting (including exchange visit)</t>
  </si>
  <si>
    <t>Subtotal Activity 1.3.1</t>
  </si>
  <si>
    <t xml:space="preserve">Activity 1.3.2. Build the technical, organizational and commercial capacity of GAPAs and other interested smallholder producer groups to produce clean, dry </t>
  </si>
  <si>
    <t>Consultant - Individual - International</t>
  </si>
  <si>
    <t xml:space="preserve">Chief Technical Advisor (CTA, VC Specialist) </t>
  </si>
  <si>
    <t>A23</t>
  </si>
  <si>
    <t xml:space="preserve">National consultancy - leads training needs analysis in consultation with stakeholders and training material development </t>
  </si>
  <si>
    <t>A24</t>
  </si>
  <si>
    <t xml:space="preserve">Contract with IGARD - adaptation of technical training material </t>
  </si>
  <si>
    <t>A25</t>
  </si>
  <si>
    <t>IGARD - national trainer consultancy (I- Development of training program and material for GAPAs: technical training</t>
  </si>
  <si>
    <t>A26</t>
  </si>
  <si>
    <t xml:space="preserve">Training delivery (fees, venue, travel, logistics) </t>
  </si>
  <si>
    <t>per training</t>
  </si>
  <si>
    <t>A27</t>
  </si>
  <si>
    <t>Deploy training and capacity building program for GAPAs: technical, organizational and commercial</t>
  </si>
  <si>
    <t>A28</t>
  </si>
  <si>
    <t xml:space="preserve">Rapid assessment of post-training program (local consultant) </t>
  </si>
  <si>
    <t>pers.day</t>
  </si>
  <si>
    <t>A29</t>
  </si>
  <si>
    <t>NGO for Gender Action Learning System (GALS) training for beneficiary households (including FNC staff training of trainers)</t>
  </si>
  <si>
    <t>A30</t>
  </si>
  <si>
    <t xml:space="preserve">NGO for functional literacy and numeracy (for women group members) </t>
  </si>
  <si>
    <t>A31</t>
  </si>
  <si>
    <t xml:space="preserve">NGO to validate gender action plan activities and targets at State level to adjust the project gender mainstreaming activities </t>
  </si>
  <si>
    <t>A32</t>
  </si>
  <si>
    <t xml:space="preserve">Operational costs for 11 Locality gum extension officers </t>
  </si>
  <si>
    <t>A33</t>
  </si>
  <si>
    <t>Subtotal Activity 1.3.2</t>
  </si>
  <si>
    <t>Subtotal Output 1.3</t>
  </si>
  <si>
    <t xml:space="preserve">Output 1.4. 280 Smallholder gum producer groups linked up with gum exporters paying premium price for clean dry gum (70% of GAPAs adoption rate of selling clean dry gum to exporters); </t>
  </si>
  <si>
    <t>Activity 1.4.1. Facilitate contract farming relationships between GAPAs and gum exporters</t>
  </si>
  <si>
    <t xml:space="preserve">Organize business brokering meetings between GAPAs and buyers at locality level (including travel cost) </t>
  </si>
  <si>
    <t>A34</t>
  </si>
  <si>
    <t xml:space="preserve">Organize Business brokering meetings between GAPAs and buyers at village cluster level </t>
  </si>
  <si>
    <t xml:space="preserve">Contract farming specialist familiar with gum value chain </t>
  </si>
  <si>
    <t>A35</t>
  </si>
  <si>
    <t xml:space="preserve">Operational costs for GAPA / Community Development Officer </t>
  </si>
  <si>
    <t>Subtotal Activity 1.4.1</t>
  </si>
  <si>
    <t>Subtotal Output 1.4</t>
  </si>
  <si>
    <t>Output 1.5. 120 Smallholder producer groups participating selling clean dry gum in standardized auction markets.
(100 loss of GAPAs)</t>
  </si>
  <si>
    <t>Activity 1.5.1. Facilitate dialogue with gum producers, gum buyers and State-level agricultural and trade authorities to promote recognition of "clean, dry hashab gum" as a new market standard, starting with the El Obeid Crop Auction Market, to enable all GAPAs accessing the market to get premium price for the quality gum they produce.</t>
  </si>
  <si>
    <t xml:space="preserve">Organize round table discussion on product standardization and market recognition of clean, dry hashab gum as well as agreement on ToR of a design study </t>
  </si>
  <si>
    <t>A36</t>
  </si>
  <si>
    <t xml:space="preserve">National consultancy for gum market standards and quality assurance protocols </t>
  </si>
  <si>
    <t>A37</t>
  </si>
  <si>
    <t xml:space="preserve">Facilitation services of roundtable discussion national consultancy </t>
  </si>
  <si>
    <t>A38</t>
  </si>
  <si>
    <t>Facilitation to link up women gum producers groups with local market traders for selling clean dry gum at premium price (national consultant)</t>
  </si>
  <si>
    <t>A39</t>
  </si>
  <si>
    <t xml:space="preserve">Exchange visits and workshops (11 Localities) between village traders and women’s groups </t>
  </si>
  <si>
    <t>A40</t>
  </si>
  <si>
    <t>Subtotal Activity 1.5.1</t>
  </si>
  <si>
    <t>Activity 1.5.2. Elaboration and conclusion of an agreement among gum buyers and market authorities to fund and maintain the gum market information system established by the AFD-funded pilot project, which provides text messages with gum price and volume information to smallholder producers</t>
  </si>
  <si>
    <t xml:space="preserve">Organize and facilitate round table discussion on market information needs and levy (price or volume based) on buyers for maintaining market information system, including preparation of a white paper (consultant) </t>
  </si>
  <si>
    <t>A41</t>
  </si>
  <si>
    <t xml:space="preserve">Develop technical and administrative requirements for procurement and maintenance of text messaging system </t>
  </si>
  <si>
    <t>A42</t>
  </si>
  <si>
    <t>Complete development of market information system, including provision for installation, training, maintenance and cost recovery (regional consultant)</t>
  </si>
  <si>
    <t>A43</t>
  </si>
  <si>
    <t>Subtotal Activity 1.5.2</t>
  </si>
  <si>
    <t>Subtotal Output 1.5</t>
  </si>
  <si>
    <t>Output 1.6. 180 Smallholder gum producer groups linked up with micro-finance banks</t>
  </si>
  <si>
    <t>Activity 1.6.1. Help GAPAs build credit relationships with banks and microfinance institutions</t>
  </si>
  <si>
    <t xml:space="preserve">11 Sensitization events for MFIs and GAPAs at locality level (including travel for GAPAs) </t>
  </si>
  <si>
    <t>event</t>
  </si>
  <si>
    <t>A44</t>
  </si>
  <si>
    <t xml:space="preserve">Brokering meetings between GAPAs and MFIs at locality level </t>
  </si>
  <si>
    <t>A45</t>
  </si>
  <si>
    <t xml:space="preserve">Brokering meetings for women groups with MFIs at locality level </t>
  </si>
  <si>
    <t>Follow-up meetings</t>
  </si>
  <si>
    <t xml:space="preserve">International TA on lending modules (local consultant-economist) </t>
  </si>
  <si>
    <t>A46</t>
  </si>
  <si>
    <t xml:space="preserve">PIM chapter on component 1 operations including M&amp;E </t>
  </si>
  <si>
    <t>A47</t>
  </si>
  <si>
    <t>Subtotal Activity 1.6.1</t>
  </si>
  <si>
    <t>Subtotal Output 1.6</t>
  </si>
  <si>
    <t>Subtotal Component 1</t>
  </si>
  <si>
    <t>Component 2</t>
  </si>
  <si>
    <t>Output 2.1. Village Cluster Level Adaptation Plans (VCLAP) completed and adaptation interventions (land restoration and revegetation, water conservation &amp; management) prioritized and implemented in 125 village clusters</t>
  </si>
  <si>
    <t>Activity 2.1.1. Training to community stakeholders on climate change adaptation and natural resource management</t>
  </si>
  <si>
    <t xml:space="preserve">Adaption of training program on Natural Resource Management (NRM) and Climate Change (CC) for Village Clusters (international consultant) </t>
  </si>
  <si>
    <t>B1</t>
  </si>
  <si>
    <t xml:space="preserve">LoA with local NGOs for Training to community stakeholders on climate change adaptation and natural resource management </t>
  </si>
  <si>
    <t>B2</t>
  </si>
  <si>
    <t>Subtotal Activity 2.1.1</t>
  </si>
  <si>
    <t xml:space="preserve">Activity 2.1.2. Formulate Climate Resilient Village Cluster Plans (CRVCP) and prioritize climate change adaptation investment options in North, West and South Kordofan in 25 village clusters. </t>
  </si>
  <si>
    <t xml:space="preserve">LoA with local NGOs for land use planning and mapping around livestock routes and facilitating local stakeholder discussions </t>
  </si>
  <si>
    <t>B3</t>
  </si>
  <si>
    <t>State level Coordinator</t>
  </si>
  <si>
    <t>B4</t>
  </si>
  <si>
    <t>Subtotal Activity 2.1.2</t>
  </si>
  <si>
    <t>Activity 2.1.3. Facilitate implementation of Community Adaptive Plans (CAP) and climate change adaptation investment options in 55 village clusters in North, South and West Kordofan</t>
  </si>
  <si>
    <t xml:space="preserve">Facilitate investments in CRVCP priorities in North, West and South Kordofan (average envelope available for investments of each cluster) </t>
  </si>
  <si>
    <t>B5</t>
  </si>
  <si>
    <t>Subtotal Activity 2.1.3</t>
  </si>
  <si>
    <t>Subtotal Output 2.1</t>
  </si>
  <si>
    <t>Outcome 3</t>
  </si>
  <si>
    <t>Output 2.2. Four hundred (400) km of stock routes negotiated with local government, farming communities and pastoralists, demarcated on the ground and equipped (watering points and other services), and arbitration mechanisms established to resolve conflicts among different user groups</t>
  </si>
  <si>
    <t>Activity 2.2.1: Participatory mapping, demarcation or validation of stock routes in North, West and South Kordofan</t>
  </si>
  <si>
    <t xml:space="preserve">Service provider for rapid assessment, feedback and validation workshop of livestock corridors for North and West Kordofan states (cost per km of corridor) one per locality </t>
  </si>
  <si>
    <t>B6</t>
  </si>
  <si>
    <t xml:space="preserve">Service provider for mapping and demarcation of livestock routes for South Kordofan, including feedback and validation workshop </t>
  </si>
  <si>
    <t>B7</t>
  </si>
  <si>
    <t xml:space="preserve">Service provider for producing and installing concrete livestock routes markers </t>
  </si>
  <si>
    <t>per km</t>
  </si>
  <si>
    <t>B8</t>
  </si>
  <si>
    <t>Subtotal Activity 2.2.1</t>
  </si>
  <si>
    <t>Activity 2.2.2: Plan construction of basic infrastructure (small watering points, and veterinary service) stations around livestock corridors; agree on maintenance arrangements and cost recovery with farming and pastoralist communities, and implement construction program</t>
  </si>
  <si>
    <t xml:space="preserve">Invest in stock routes infrastructure (watering points) </t>
  </si>
  <si>
    <t>B9</t>
  </si>
  <si>
    <t xml:space="preserve">Infrastructure Engineer consultancy (one for North and West Kordofan and another one for South Kordofan) </t>
  </si>
  <si>
    <t>B10</t>
  </si>
  <si>
    <t xml:space="preserve">Community Development / Gender Specialist </t>
  </si>
  <si>
    <t>B11</t>
  </si>
  <si>
    <t>Subtotal Activity 2.2.2</t>
  </si>
  <si>
    <t>Activity 2.2.3: Build capacity of rural communities and state and locality level institutions to co-manage transhumant livestock corridors and reduce conflict between farmers and pastoralists in the gum belt (including arbitration mechanisms)</t>
  </si>
  <si>
    <t xml:space="preserve">Operational costs for two Rangeland Management Specialists (seconded from Rangeland Department) </t>
  </si>
  <si>
    <t>B12</t>
  </si>
  <si>
    <t xml:space="preserve">Reconvene, and provide refresher training to (16) mobile stock route co-management teams </t>
  </si>
  <si>
    <t>B13</t>
  </si>
  <si>
    <t xml:space="preserve">International TA on NRM and rangeland development </t>
  </si>
  <si>
    <t>B14</t>
  </si>
  <si>
    <t>Develop and publish training material for stock route and rangeland co-management</t>
  </si>
  <si>
    <t>B15</t>
  </si>
  <si>
    <t>Master trainer for rangeland co-management Training of Trainers (ToT) for 16 village clusters by master trainer, plus refresher courses in mid-years - international consultant</t>
  </si>
  <si>
    <t>B16</t>
  </si>
  <si>
    <t>Training venues for Training of Trainers (ToT)</t>
  </si>
  <si>
    <t>B17</t>
  </si>
  <si>
    <t>Training of change agents and village/recap events</t>
  </si>
  <si>
    <t>participant</t>
  </si>
  <si>
    <t>B18</t>
  </si>
  <si>
    <t>Subtotal Activity 2.2.3</t>
  </si>
  <si>
    <t>Activity 2.2.4: Set-up an information system, and provide training-sessions to the project partners on enhanced project / sectoral coordination, and geo-referencing, recording and monitoring in the GIS</t>
  </si>
  <si>
    <t xml:space="preserve">International consultancy for arranging agreement on product pricing verification system within relevant agency </t>
  </si>
  <si>
    <t>B19</t>
  </si>
  <si>
    <t xml:space="preserve">International TA for training FNC staff and installing geo-referencing, recording and monitoring GIS management system, ensuring high data quality </t>
  </si>
  <si>
    <t>B20</t>
  </si>
  <si>
    <t>Subtotal Activity 2.2.4</t>
  </si>
  <si>
    <t>Subtotal Output 2.2</t>
  </si>
  <si>
    <t>Output 2.3. 151,000 ha of rangelands associated with stock routes restored by local and transhumant communities supported by the project (121,000 ha in SK, 15,000 ha each in NK and WK)</t>
  </si>
  <si>
    <t>Activity 2.3.1: Raise awareness re importance of rangeland restoration with stakeholders at state and locality levels</t>
  </si>
  <si>
    <t>Kick-off meeting at state level (x3)</t>
  </si>
  <si>
    <t>B21</t>
  </si>
  <si>
    <t>Kick-off meeting at locality level (x11)</t>
  </si>
  <si>
    <t xml:space="preserve">Operational cost for Rangeland Management specialist </t>
  </si>
  <si>
    <t>B22</t>
  </si>
  <si>
    <t xml:space="preserve">Operational cost for Community Development Specialist </t>
  </si>
  <si>
    <t xml:space="preserve">NGO to Develop communication strategy, and design and publish communication material </t>
  </si>
  <si>
    <t>B23</t>
  </si>
  <si>
    <t>Subtotal Activity 2.3.1</t>
  </si>
  <si>
    <t>Activity 2.3.2: Facilitate participatory process with farming and pastoral communities in NK, WK, and SK to identify sites and (tree, shrubs, grasses) species for rangeland restoration and agree on division of labour among project and beneficiaries</t>
  </si>
  <si>
    <t>Two Rangeland Management Specialists (seconded from Rangeland Department)</t>
  </si>
  <si>
    <t>B24</t>
  </si>
  <si>
    <t xml:space="preserve">LoA with NGO to organize local level meetings (32) to prioritize sites and species for restoration, and to agree on post-restoration management arrangements </t>
  </si>
  <si>
    <t>B25</t>
  </si>
  <si>
    <t>Subtotal Activity 2.3.2</t>
  </si>
  <si>
    <t>Activity 2.3.3: Implement 151,000 ha rangeland restoration program in NK, WK and SK</t>
  </si>
  <si>
    <t>B26</t>
  </si>
  <si>
    <t xml:space="preserve">Operational costs for 11 Locality Rangeland Extension Officers </t>
  </si>
  <si>
    <t>B27</t>
  </si>
  <si>
    <t xml:space="preserve">Procurement of quality seed, machine rental for soil preparation as necessary </t>
  </si>
  <si>
    <t>B28</t>
  </si>
  <si>
    <t xml:space="preserve">Consultant for Livelihood and Gender Impact Assessment (including endline survey) </t>
  </si>
  <si>
    <t>B29</t>
  </si>
  <si>
    <t>Vehicles - Station wagon 4WD (1)</t>
  </si>
  <si>
    <t>B30</t>
  </si>
  <si>
    <t>Motorbikes (25)</t>
  </si>
  <si>
    <t>Subtotal Activity 2.3.3</t>
  </si>
  <si>
    <t>Subtotal Output 2.3</t>
  </si>
  <si>
    <t xml:space="preserve">Output 2.4. State-level cross-sectoral policy dialogue and adoption of climate-responsive natural resource management regulations (including protection of livestock corridors) will guarantee long-term sustainability of results generated under outcomes 1.1, 1.2, 2.1 and 2.2 </t>
  </si>
  <si>
    <t>Activity 2.4.1: Facilitate policy dialogue to strengthen the enabling environment for smallholder participation in non-timber forest product value chains and land management and restoration</t>
  </si>
  <si>
    <t xml:space="preserve">Roundtable discussion on enabling policy environment for smallholder producers inclusion in value chain </t>
  </si>
  <si>
    <t xml:space="preserve">meeting </t>
  </si>
  <si>
    <t>B31</t>
  </si>
  <si>
    <t>Output 2.4. State-level cross-sectoral policy dialogue and adoption of climate-responsive natural resource management regulations (including protection of livestock corridors) will guarantee long-term sustainability of results generated under outcomes 1.1, 1.2, 2.1 and 2.3</t>
  </si>
  <si>
    <t xml:space="preserve">International Natural Resource Management (NRM) Specialist (Policy and Institutional reform) Consultancy </t>
  </si>
  <si>
    <t>B32</t>
  </si>
  <si>
    <t>Output 2.4. State-level cross-sectoral policy dialogue and adoption of climate-responsive natural resource management regulations (including protection of livestock corridors) will guarantee long-term sustainability of results generated under outcomes 1.1, 1.2, 2.1 and 2.4</t>
  </si>
  <si>
    <t xml:space="preserve">NRM Specialist (Policy and institutional reform) – consultancy </t>
  </si>
  <si>
    <t>B33</t>
  </si>
  <si>
    <t>Output 2.4. State-level cross-sectoral policy dialogue and adoption of climate-responsive natural resource management regulations (including protection of livestock corridors) will guarantee long-term sustainability of results generated under outcomes 1.1, 1.2, 2.1 and 2.5</t>
  </si>
  <si>
    <t>Stakeholder review meetings</t>
  </si>
  <si>
    <t>B34</t>
  </si>
  <si>
    <t>Subtotal Activity 2.4.1</t>
  </si>
  <si>
    <t>Activity 2.4.2: Elaborate improved state-level natural resource management regulations, including those needed to provide legal protection for livestock corridors and community forests – and their respective management arrangements - and disseminate these regulations amongst rural communities</t>
  </si>
  <si>
    <t xml:space="preserve">Land tenure and Voluntary Guidelines on Governance and Tenure (VGGT) expert – international consultancy </t>
  </si>
  <si>
    <t>B35</t>
  </si>
  <si>
    <t xml:space="preserve">Land tenure expert - local consultancy </t>
  </si>
  <si>
    <t>B36</t>
  </si>
  <si>
    <t>Output 2.4. State-level cross-sectoral policy dialogue and adoption of climate-responsive natural resource management regulations (including protection of livestock corridors) will guarantee long-term sustainability of results generated under outcomes 1.1, 1.2, 2.1 and 2.6</t>
  </si>
  <si>
    <t xml:space="preserve">PIM chapter on component 2 operations including M&amp;E </t>
  </si>
  <si>
    <t>B37</t>
  </si>
  <si>
    <t>Subtotal Activity 2.4.2</t>
  </si>
  <si>
    <t>Subtotal Output 2.4</t>
  </si>
  <si>
    <t>Subtotal Component 2</t>
  </si>
  <si>
    <t>PMC</t>
  </si>
  <si>
    <t>PMC Project Management costs</t>
  </si>
  <si>
    <t xml:space="preserve">Project Coordinator </t>
  </si>
  <si>
    <t>PMU1</t>
  </si>
  <si>
    <t>M&amp;E Officer</t>
  </si>
  <si>
    <t>Finance / Admin Officer</t>
  </si>
  <si>
    <t>Technical staff</t>
  </si>
  <si>
    <t>PMU2</t>
  </si>
  <si>
    <t>IT</t>
  </si>
  <si>
    <t xml:space="preserve">Admin.  Assistance, </t>
  </si>
  <si>
    <t>HR/ Safe Guards Officer</t>
  </si>
  <si>
    <t>Legal advisor</t>
  </si>
  <si>
    <t>M&amp;E Assistance/Accountant</t>
  </si>
  <si>
    <t>Documentation Officer</t>
  </si>
  <si>
    <t>Drivers</t>
  </si>
  <si>
    <t>Consumables</t>
  </si>
  <si>
    <t>PMU3</t>
  </si>
  <si>
    <t>Utilities</t>
  </si>
  <si>
    <t>Vehicle fuel</t>
  </si>
  <si>
    <t>per annum</t>
  </si>
  <si>
    <t>PMU4</t>
  </si>
  <si>
    <t>Vehicle O&amp;M</t>
  </si>
  <si>
    <t>Domestic travel</t>
  </si>
  <si>
    <t>trip</t>
  </si>
  <si>
    <t>PMU5</t>
  </si>
  <si>
    <t>Printer (small)</t>
  </si>
  <si>
    <t>PMU6</t>
  </si>
  <si>
    <t>Office furniture</t>
  </si>
  <si>
    <t>set</t>
  </si>
  <si>
    <t>Web site design, updates and maintenance</t>
  </si>
  <si>
    <t>PMU7</t>
  </si>
  <si>
    <t>Laptops and peripheral items</t>
  </si>
  <si>
    <t>Office productivity software</t>
  </si>
  <si>
    <t>PIM - Standard document (Financial &amp; Admin procedures manual)</t>
  </si>
  <si>
    <t>PMU8</t>
  </si>
  <si>
    <t xml:space="preserve">Completion Process </t>
  </si>
  <si>
    <t>Knowledge products</t>
  </si>
  <si>
    <t>Subtotal PMC</t>
  </si>
  <si>
    <t>GRAND TOTAL GCF</t>
  </si>
  <si>
    <t>Note</t>
  </si>
  <si>
    <t>Consultant (local and international)</t>
  </si>
  <si>
    <t>Include the unit cost, duration of consultant(s) work, position (local or international).</t>
  </si>
  <si>
    <t>Include machinery specification, equipment name, quantity, and unit cost in budget notes.</t>
  </si>
  <si>
    <t>Include the number of workshops/trainings/meetings; includes number of people attending, number of days, target group, cost per work workshop, venue cost, etc.</t>
  </si>
  <si>
    <t>Include details of the professional services needed, purpose of the services, and also the basis of the cost estimates.</t>
  </si>
  <si>
    <t>Include material and goods specification, name, quantity, and unit cost in budget notes.</t>
  </si>
  <si>
    <t xml:space="preserve">Include other type of costs such as operational costs, travels. </t>
  </si>
  <si>
    <t>Include staff costs.</t>
  </si>
  <si>
    <t>PMU</t>
  </si>
  <si>
    <t xml:space="preserve">PMC percentage applies on the sub-total of components/activities. </t>
  </si>
  <si>
    <t>* ls = lumpsum</t>
  </si>
  <si>
    <t>Detailed Budget Notes</t>
  </si>
  <si>
    <t>(important - prepared in conjunction with Budget Plan)</t>
  </si>
  <si>
    <t>Quantity (ls)</t>
  </si>
  <si>
    <t>Unit cost (USD)</t>
  </si>
  <si>
    <t>Total</t>
  </si>
  <si>
    <t>Workshop to support the implementation of the project</t>
  </si>
  <si>
    <t>Quantity (wshops)</t>
  </si>
  <si>
    <t>Meeting to support the implementation of the project</t>
  </si>
  <si>
    <t>Quantity (meetings)</t>
  </si>
  <si>
    <t>Unit cost (USD per months)</t>
  </si>
  <si>
    <t>Established in Year 1</t>
  </si>
  <si>
    <t>Established in Year 2</t>
  </si>
  <si>
    <t>Established in Year 3</t>
  </si>
  <si>
    <t>Established in Year 4</t>
  </si>
  <si>
    <t>Established in Year 5</t>
  </si>
  <si>
    <t>Total 
(USD)</t>
  </si>
  <si>
    <t>Sub total (USD)</t>
  </si>
  <si>
    <t>Unit cost (USD per ha)</t>
  </si>
  <si>
    <t>Unit cost (USD ls)</t>
  </si>
  <si>
    <t xml:space="preserve">Meetings </t>
  </si>
  <si>
    <t>Unit cost (USD per meeting)</t>
  </si>
  <si>
    <t>Participatory process for planning: Repeated site visits for each village cluster; 
(90/3=30 meetings x 3= 90 meetings).</t>
  </si>
  <si>
    <t>Workshops</t>
  </si>
  <si>
    <t>Unit cost (USD per wshop)</t>
  </si>
  <si>
    <t>Trainings</t>
  </si>
  <si>
    <t>Unit cost (USD per training)</t>
  </si>
  <si>
    <t xml:space="preserve"> </t>
  </si>
  <si>
    <t>Equipments (vehicles and mortorbikes)</t>
  </si>
  <si>
    <t xml:space="preserve">Quantity </t>
  </si>
  <si>
    <t>Vehicles 4-Wheel Drive Pick-ups (3)</t>
  </si>
  <si>
    <t>Unit cost (USD ls )</t>
  </si>
  <si>
    <t>Other</t>
  </si>
  <si>
    <t>Meetings</t>
  </si>
  <si>
    <t xml:space="preserve">1 buyer with x GAPAs at roundtable meetings (total 450+50 GAPAs exchange visits - Including exchange vists) </t>
  </si>
  <si>
    <t>Trainings delivery</t>
  </si>
  <si>
    <t xml:space="preserve">Trainings and capacity building program for GAPAs </t>
  </si>
  <si>
    <t>Unit cost (USD per day)</t>
  </si>
  <si>
    <t>Contract with NGO for Gender Action Learning System (GALS) training for beneficiary households (including FNC staff training of trainers)</t>
  </si>
  <si>
    <t>Unit cost (USD per month)</t>
  </si>
  <si>
    <t xml:space="preserve">Contract with NGO for functional literacy and numeracy (for women group members) </t>
  </si>
  <si>
    <t xml:space="preserve">Contract with NGO to validate gender action plan activities and targets at State level to adjust the project gender mainstreaming activities </t>
  </si>
  <si>
    <t>Quantity (meetings) Year 1</t>
  </si>
  <si>
    <t>Meeting - Round table discussion on product standarization and market recognition of clean, dry hashab gum</t>
  </si>
  <si>
    <t>Unit cost (USD per/day)</t>
  </si>
  <si>
    <t xml:space="preserve">Workshops </t>
  </si>
  <si>
    <t>Organizationa and facilatation of round table discussion on market information needs and levy</t>
  </si>
  <si>
    <t>Quantity  Year 2</t>
  </si>
  <si>
    <t>Events</t>
  </si>
  <si>
    <t>Unit cost (USD per event)</t>
  </si>
  <si>
    <t>Brokering meetings</t>
  </si>
  <si>
    <t>Quantity  Year 1</t>
  </si>
  <si>
    <t>Unit cost (USD per km)</t>
  </si>
  <si>
    <t xml:space="preserve">Contract Infrastructure Engineer (one for North and West Kordofan and another one for South Kordofan) </t>
  </si>
  <si>
    <t>Workshop</t>
  </si>
  <si>
    <t>Unit cost (USD per worskop)</t>
  </si>
  <si>
    <t>Training for stock route and rangeland co-management</t>
  </si>
  <si>
    <t xml:space="preserve">ToT for rageland co-management </t>
  </si>
  <si>
    <t>Master trainer for rageland co-management Training of Trainers (ToT) for 16 village clusters by master trainer, plus refresher courses in mid-years - international consultant</t>
  </si>
  <si>
    <t>Training venues for Training of Trainers</t>
  </si>
  <si>
    <t>Unit cost (USD per partipant)</t>
  </si>
  <si>
    <t>Kick-off meetings (at locality and state level)</t>
  </si>
  <si>
    <t>Vehicles - Station wagon 4WD(1)</t>
  </si>
  <si>
    <t xml:space="preserve">Meeting on enabling policy environment for smallholder producers inclusion in value chain </t>
  </si>
  <si>
    <t>Stakeholder meetings</t>
  </si>
  <si>
    <t>Consultant - Individual - Local  (annually)</t>
  </si>
  <si>
    <t>Quantity  (Unit)</t>
  </si>
  <si>
    <t>Staff  (annually)</t>
  </si>
  <si>
    <t>Quantity (Unit)</t>
  </si>
  <si>
    <t>Project Management Unit - Subtotal USD</t>
  </si>
  <si>
    <t>Unit cost (USD per trip)</t>
  </si>
  <si>
    <t xml:space="preserve">Consultant - Individual - Local </t>
  </si>
  <si>
    <t>*ls = lumpsum</t>
  </si>
  <si>
    <t>Components</t>
  </si>
  <si>
    <t>Outputs</t>
  </si>
  <si>
    <t>Budget Categories</t>
  </si>
  <si>
    <t>List of Funding Source</t>
  </si>
  <si>
    <t>Component 1: Smallholder gum agroforestry and rangeland systems restored and gum value chain improved</t>
  </si>
  <si>
    <r>
      <rPr>
        <i/>
        <sz val="10"/>
        <color theme="1"/>
        <rFont val="Cambria"/>
        <family val="1"/>
      </rPr>
      <t xml:space="preserve">Output 1.1.1. </t>
    </r>
    <r>
      <rPr>
        <sz val="10"/>
        <color theme="1"/>
        <rFont val="Cambria"/>
        <family val="1"/>
      </rPr>
      <t xml:space="preserve">75,000 ha of gum agroforestry systems restored (40,000 ha in West Kordofan; 35,000 ha in North Kordofan) </t>
    </r>
  </si>
  <si>
    <r>
      <rPr>
        <i/>
        <sz val="10"/>
        <color theme="1"/>
        <rFont val="Cambria"/>
        <family val="1"/>
      </rPr>
      <t>Output 1.1.2.</t>
    </r>
    <r>
      <rPr>
        <sz val="10"/>
        <color theme="1"/>
        <rFont val="Cambria"/>
        <family val="1"/>
      </rPr>
      <t xml:space="preserve"> 50,000 ha of degraded lands reforested (40,000 ha in South Kordofan, 5,000 ha in North Kordofan, 5,000 ha in West Kordofan)</t>
    </r>
  </si>
  <si>
    <t>Government</t>
  </si>
  <si>
    <r>
      <rPr>
        <i/>
        <sz val="10"/>
        <color theme="1"/>
        <rFont val="Cambria"/>
        <family val="1"/>
      </rPr>
      <t xml:space="preserve">Output 1.2.1. </t>
    </r>
    <r>
      <rPr>
        <sz val="10"/>
        <color theme="1"/>
        <rFont val="Cambria"/>
        <family val="1"/>
      </rPr>
      <t>Technical, organizational and commercial capacity strengthening program  for value chain actors implemented (500 smallholder gum producer groups, buyers, market authorities  - detailing number of mixed groups and women only groups, total membership male and female)</t>
    </r>
  </si>
  <si>
    <r>
      <rPr>
        <i/>
        <sz val="10"/>
        <color theme="1"/>
        <rFont val="Cambria"/>
        <family val="1"/>
      </rPr>
      <t xml:space="preserve">Output 1.2.2. </t>
    </r>
    <r>
      <rPr>
        <sz val="10"/>
        <color theme="1"/>
        <rFont val="Cambria"/>
        <family val="1"/>
      </rPr>
      <t xml:space="preserve">280 Smallholder gum producer groups linked up with gum exporters paying premium price for clean dry gum (70% of GAPAs adoption rate of selling clean dry gum to exporters) </t>
    </r>
  </si>
  <si>
    <r>
      <rPr>
        <i/>
        <sz val="10"/>
        <color theme="1"/>
        <rFont val="Cambria"/>
        <family val="1"/>
      </rPr>
      <t xml:space="preserve">Output 1.2.3. </t>
    </r>
    <r>
      <rPr>
        <sz val="10"/>
        <color theme="1"/>
        <rFont val="Cambria"/>
        <family val="1"/>
      </rPr>
      <t xml:space="preserve"> 120 Smallholder producer groups participating selling clean dry gum in standardized auction markets.</t>
    </r>
  </si>
  <si>
    <t>Output 1.2.4.  180 Smallholder gum producer groups linked up with micro-finance banks</t>
  </si>
  <si>
    <t>Component 2: Policy and institutional enabling environment for climate adapted gum agroforestry and rangeland management enhanced</t>
  </si>
  <si>
    <r>
      <rPr>
        <i/>
        <sz val="10"/>
        <color theme="1"/>
        <rFont val="Cambria"/>
        <family val="1"/>
      </rPr>
      <t>Output 2.1.1.</t>
    </r>
    <r>
      <rPr>
        <sz val="10"/>
        <color theme="1"/>
        <rFont val="Cambria"/>
        <family val="1"/>
      </rPr>
      <t xml:space="preserve"> Climate Resilient Village Cluster Plans (CRVCP) completed and adaptation interventions (land restoration and revegetation, water conservation &amp; management) prioritized and implemented in 125 village clusters in North, South and West Kordofan</t>
    </r>
  </si>
  <si>
    <r>
      <rPr>
        <i/>
        <sz val="10"/>
        <color theme="1"/>
        <rFont val="Cambria"/>
        <family val="1"/>
      </rPr>
      <t>Output 2.2.1.</t>
    </r>
    <r>
      <rPr>
        <sz val="10"/>
        <color theme="1"/>
        <rFont val="Cambria"/>
        <family val="1"/>
      </rPr>
      <t xml:space="preserve"> Four hundred (400) km of stock routes negotiated with local government, farming communities and pastoralists, demarcated on the ground and equipped (watering points and other services), and arbitration mechanisms established to resolve conflicts among different user groups</t>
    </r>
  </si>
  <si>
    <r>
      <rPr>
        <i/>
        <sz val="10"/>
        <color theme="1"/>
        <rFont val="Cambria"/>
        <family val="1"/>
      </rPr>
      <t xml:space="preserve">Output 2.2.2. </t>
    </r>
    <r>
      <rPr>
        <sz val="10"/>
        <color theme="1"/>
        <rFont val="Cambria"/>
        <family val="1"/>
      </rPr>
      <t>151,000 ha of rangelands associated with stock routes restored by local and transhumant communities supported by the project (121,000 ha in SK, 15,000 ha each in NK and WK)</t>
    </r>
  </si>
  <si>
    <r>
      <rPr>
        <i/>
        <sz val="10"/>
        <rFont val="Cambria"/>
        <family val="1"/>
      </rPr>
      <t xml:space="preserve">Output 2.3.1. </t>
    </r>
    <r>
      <rPr>
        <sz val="10"/>
        <rFont val="Cambria"/>
        <family val="1"/>
      </rPr>
      <t xml:space="preserve">State-level cross-sectoral policy dialogue and adoption of climate-responsive natural resource management regulations (including protection of livestock corridors) will guarantee long-term sustainability of results generated under outcomes 1.1, 1.2, 2.1 and 2.2 </t>
    </r>
  </si>
  <si>
    <t>Component 3: Project Management Cost</t>
  </si>
  <si>
    <t>Expenditure Category</t>
  </si>
  <si>
    <t>Total (USD)</t>
  </si>
  <si>
    <t>% of total</t>
  </si>
  <si>
    <t xml:space="preserve">Consultant - Individual </t>
  </si>
  <si>
    <t>Professional Services – Companies/firms</t>
  </si>
  <si>
    <t>Outcome</t>
  </si>
  <si>
    <t>Outcome 1: M9</t>
  </si>
  <si>
    <t>Outcome 2: A7</t>
  </si>
  <si>
    <t>Outcome 3: A5</t>
  </si>
  <si>
    <t>Total Outcome</t>
  </si>
  <si>
    <t>Project Costs by Year</t>
  </si>
  <si>
    <t>Yr-1</t>
  </si>
  <si>
    <t>Yr-2</t>
  </si>
  <si>
    <t>Yr-3</t>
  </si>
  <si>
    <t>Yr-4</t>
  </si>
  <si>
    <t>Yr-5</t>
  </si>
  <si>
    <t>Output 1.1.</t>
  </si>
  <si>
    <t>Output 1.2.</t>
  </si>
  <si>
    <t>Output 1.3.</t>
  </si>
  <si>
    <t>Output 1.4.</t>
  </si>
  <si>
    <t>Output 1.5.</t>
  </si>
  <si>
    <t>Output 1.6.</t>
  </si>
  <si>
    <t>Sub-total C1</t>
  </si>
  <si>
    <t>Output 2.1.</t>
  </si>
  <si>
    <t>Output 2.2.</t>
  </si>
  <si>
    <t>Output 2.3.</t>
  </si>
  <si>
    <t>Output 2.4.</t>
  </si>
  <si>
    <t>Sub-total C2</t>
  </si>
  <si>
    <t>TOTAL</t>
  </si>
  <si>
    <t>Budget by Year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</si>
</sst>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5" formatCode="&quot;$&quot;#,##0_);\(&quot;$&quot;#,##0\)"/>
    <numFmt numFmtId="43" formatCode="_(* #,##0.00_);_(* \(#,##0.00\);_(* &quot;-&quot;??_);_(@_)"/>
    <numFmt numFmtId="164" formatCode="_(* #,##0_);_(* \(#,##0\);_(* &quot;-&quot;??_);_(@_)"/>
    <numFmt numFmtId="165" formatCode="0.0%"/>
    <numFmt numFmtId="166" formatCode="&quot;$&quot;#,##0"/>
    <numFmt numFmtId="167" formatCode="&quot;$&quot;#,##0.00"/>
    <numFmt numFmtId="168" formatCode="#,##0.0"/>
  </numFmts>
  <fonts count="44">
    <font>
      <sz val="11"/>
      <color theme="1"/>
      <name val="Calibri"/>
      <family val="2"/>
      <scheme val="minor"/>
    </font>
    <font>
      <sz val="11"/>
      <color theme="1"/>
      <name val="Calibri"/>
      <family val="2"/>
      <scheme val="minor"/>
    </font>
    <font>
      <sz val="9"/>
      <color theme="1"/>
      <name val="Cambria"/>
      <family val="1"/>
    </font>
    <font>
      <b/>
      <sz val="9"/>
      <color theme="0"/>
      <name val="Cambria"/>
      <family val="1"/>
    </font>
    <font>
      <sz val="9"/>
      <color theme="1"/>
      <name val="Calibri"/>
      <family val="2"/>
      <scheme val="minor"/>
    </font>
    <font>
      <i/>
      <sz val="9"/>
      <color theme="1"/>
      <name val="Calibri"/>
      <family val="2"/>
      <scheme val="minor"/>
    </font>
    <font>
      <b/>
      <sz val="9"/>
      <color theme="1"/>
      <name val="Calibri"/>
      <family val="2"/>
      <scheme val="minor"/>
    </font>
    <font>
      <i/>
      <sz val="9"/>
      <color theme="0"/>
      <name val="Calibri"/>
      <family val="2"/>
      <scheme val="minor"/>
    </font>
    <font>
      <b/>
      <sz val="9"/>
      <color theme="0"/>
      <name val="Calibri"/>
      <family val="2"/>
      <scheme val="minor"/>
    </font>
    <font>
      <b/>
      <u/>
      <sz val="9"/>
      <color theme="0"/>
      <name val="Calibri"/>
      <family val="2"/>
      <scheme val="minor"/>
    </font>
    <font>
      <b/>
      <sz val="9"/>
      <color theme="1"/>
      <name val="Cambria"/>
      <family val="1"/>
    </font>
    <font>
      <sz val="10"/>
      <color theme="1"/>
      <name val="Arial"/>
      <family val="2"/>
    </font>
    <font>
      <b/>
      <sz val="9"/>
      <name val="Cambria"/>
      <family val="1"/>
    </font>
    <font>
      <sz val="9"/>
      <name val="Calibri"/>
      <family val="2"/>
      <scheme val="minor"/>
    </font>
    <font>
      <b/>
      <sz val="11"/>
      <color theme="0"/>
      <name val="Calibri"/>
      <family val="2"/>
      <scheme val="minor"/>
    </font>
    <font>
      <b/>
      <sz val="11"/>
      <name val="Calibri"/>
      <family val="2"/>
      <scheme val="minor"/>
    </font>
    <font>
      <sz val="11"/>
      <name val="Calibri"/>
      <family val="2"/>
      <scheme val="minor"/>
    </font>
    <font>
      <i/>
      <sz val="9"/>
      <name val="Calibri"/>
      <family val="2"/>
      <scheme val="minor"/>
    </font>
    <font>
      <b/>
      <sz val="12"/>
      <color theme="0"/>
      <name val="Cambria"/>
      <family val="1"/>
    </font>
    <font>
      <sz val="10"/>
      <name val="Cambria"/>
      <family val="1"/>
    </font>
    <font>
      <sz val="10"/>
      <color rgb="FFFF0000"/>
      <name val="Calibri"/>
      <family val="2"/>
      <scheme val="minor"/>
    </font>
    <font>
      <sz val="10"/>
      <color theme="1"/>
      <name val="Cambria"/>
      <family val="1"/>
    </font>
    <font>
      <i/>
      <sz val="10"/>
      <color theme="1"/>
      <name val="Cambria"/>
      <family val="1"/>
    </font>
    <font>
      <sz val="10"/>
      <color theme="1"/>
      <name val="Calibri"/>
      <family val="2"/>
      <scheme val="minor"/>
    </font>
    <font>
      <sz val="10"/>
      <color theme="0" tint="-0.499984740745262"/>
      <name val="Cambria"/>
      <family val="1"/>
    </font>
    <font>
      <i/>
      <sz val="10"/>
      <name val="Cambria"/>
      <family val="1"/>
    </font>
    <font>
      <i/>
      <u/>
      <sz val="9"/>
      <color theme="1"/>
      <name val="Cambria"/>
      <family val="1"/>
    </font>
    <font>
      <i/>
      <sz val="9"/>
      <color rgb="FF0070C0"/>
      <name val="Cambria"/>
      <family val="1"/>
    </font>
    <font>
      <sz val="9"/>
      <name val="Cambria"/>
      <family val="1"/>
    </font>
    <font>
      <sz val="9"/>
      <color rgb="FF000000"/>
      <name val="Cambria"/>
      <family val="1"/>
    </font>
    <font>
      <b/>
      <sz val="9"/>
      <color rgb="FF000000"/>
      <name val="Cambria"/>
      <family val="1"/>
    </font>
    <font>
      <i/>
      <sz val="9"/>
      <color theme="1"/>
      <name val="Cambria"/>
      <family val="1"/>
    </font>
    <font>
      <b/>
      <sz val="11"/>
      <color theme="1"/>
      <name val="Cambria"/>
      <family val="1"/>
    </font>
    <font>
      <sz val="9"/>
      <color rgb="FFFF0000"/>
      <name val="Cambria"/>
      <family val="1"/>
    </font>
    <font>
      <sz val="9"/>
      <color rgb="FFFF0000"/>
      <name val="Calibri"/>
      <family val="2"/>
      <scheme val="minor"/>
    </font>
    <font>
      <sz val="10"/>
      <color rgb="FFFF0000"/>
      <name val="Cambria"/>
      <family val="1"/>
    </font>
    <font>
      <sz val="11"/>
      <color rgb="FFFF0000"/>
      <name val="Calibri"/>
      <family val="2"/>
      <scheme val="minor"/>
    </font>
    <font>
      <sz val="11"/>
      <name val="Calibri"/>
      <family val="2"/>
    </font>
    <font>
      <b/>
      <sz val="11"/>
      <color rgb="FFFFFFFF"/>
      <name val="Calibri"/>
      <family val="2"/>
    </font>
    <font>
      <sz val="11"/>
      <color theme="1"/>
      <name val="Calibri"/>
      <family val="2"/>
    </font>
    <font>
      <i/>
      <sz val="11"/>
      <color rgb="FF000000"/>
      <name val="Calibri"/>
      <family val="2"/>
    </font>
    <font>
      <b/>
      <sz val="11"/>
      <color rgb="FF000000"/>
      <name val="Calibri"/>
      <family val="2"/>
    </font>
    <font>
      <b/>
      <sz val="11"/>
      <name val="Calibri"/>
      <family val="2"/>
    </font>
    <font>
      <i/>
      <sz val="11"/>
      <name val="Calibri"/>
      <family val="2"/>
    </font>
  </fonts>
  <fills count="17">
    <fill>
      <patternFill patternType="none"/>
    </fill>
    <fill>
      <patternFill patternType="gray125"/>
    </fill>
    <fill>
      <patternFill patternType="solid">
        <fgColor rgb="FF376B54"/>
        <bgColor indexed="64"/>
      </patternFill>
    </fill>
    <fill>
      <patternFill patternType="solid">
        <fgColor theme="9" tint="0.79998168889431442"/>
        <bgColor indexed="64"/>
      </patternFill>
    </fill>
    <fill>
      <patternFill patternType="solid">
        <fgColor theme="9" tint="0.59999389629810485"/>
        <bgColor indexed="64"/>
      </patternFill>
    </fill>
    <fill>
      <patternFill patternType="solid">
        <fgColor theme="9" tint="-0.249977111117893"/>
        <bgColor indexed="64"/>
      </patternFill>
    </fill>
    <fill>
      <patternFill patternType="solid">
        <fgColor rgb="FF92D050"/>
        <bgColor indexed="64"/>
      </patternFill>
    </fill>
    <fill>
      <patternFill patternType="solid">
        <fgColor theme="0" tint="-4.9989318521683403E-2"/>
        <bgColor indexed="64"/>
      </patternFill>
    </fill>
    <fill>
      <patternFill patternType="solid">
        <fgColor theme="0"/>
        <bgColor indexed="64"/>
      </patternFill>
    </fill>
    <fill>
      <patternFill patternType="solid">
        <fgColor rgb="FF00B0F0"/>
        <bgColor indexed="64"/>
      </patternFill>
    </fill>
    <fill>
      <patternFill patternType="solid">
        <fgColor rgb="FFFFFF00"/>
        <bgColor indexed="64"/>
      </patternFill>
    </fill>
    <fill>
      <patternFill patternType="solid">
        <fgColor theme="9" tint="0.59999389629810485"/>
        <bgColor indexed="65"/>
      </patternFill>
    </fill>
    <fill>
      <patternFill patternType="solid">
        <fgColor rgb="FF548235"/>
        <bgColor rgb="FF000000"/>
      </patternFill>
    </fill>
    <fill>
      <patternFill patternType="solid">
        <fgColor rgb="FFC6E0B4"/>
        <bgColor rgb="FF000000"/>
      </patternFill>
    </fill>
    <fill>
      <patternFill patternType="solid">
        <fgColor rgb="FFC6E0B4"/>
        <bgColor rgb="FFFFFFFF"/>
      </patternFill>
    </fill>
    <fill>
      <patternFill patternType="solid">
        <fgColor rgb="FFE2EFDA"/>
        <bgColor rgb="FF000000"/>
      </patternFill>
    </fill>
    <fill>
      <patternFill patternType="solid">
        <fgColor rgb="FF92D050"/>
        <bgColor rgb="FF000000"/>
      </patternFill>
    </fill>
  </fills>
  <borders count="22">
    <border>
      <left/>
      <right/>
      <top/>
      <bottom/>
      <diagonal/>
    </border>
    <border>
      <left style="medium">
        <color auto="1"/>
      </left>
      <right/>
      <top style="medium">
        <color auto="1"/>
      </top>
      <bottom/>
      <diagonal/>
    </border>
    <border>
      <left/>
      <right/>
      <top style="medium">
        <color auto="1"/>
      </top>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right style="medium">
        <color auto="1"/>
      </right>
      <top style="medium">
        <color auto="1"/>
      </top>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style="thin">
        <color auto="1"/>
      </left>
      <right style="thin">
        <color auto="1"/>
      </right>
      <top/>
      <bottom style="thin">
        <color auto="1"/>
      </bottom>
      <diagonal/>
    </border>
    <border>
      <left style="thin">
        <color auto="1"/>
      </left>
      <right style="thin">
        <color auto="1"/>
      </right>
      <top/>
      <bottom/>
      <diagonal/>
    </border>
    <border>
      <left style="medium">
        <color auto="1"/>
      </left>
      <right style="medium">
        <color auto="1"/>
      </right>
      <top style="medium">
        <color auto="1"/>
      </top>
      <bottom/>
      <diagonal/>
    </border>
    <border>
      <left style="medium">
        <color auto="1"/>
      </left>
      <right style="medium">
        <color auto="1"/>
      </right>
      <top/>
      <bottom/>
      <diagonal/>
    </border>
    <border>
      <left style="medium">
        <color auto="1"/>
      </left>
      <right style="medium">
        <color auto="1"/>
      </right>
      <top/>
      <bottom style="medium">
        <color auto="1"/>
      </bottom>
      <diagonal/>
    </border>
    <border>
      <left style="medium">
        <color auto="1"/>
      </left>
      <right style="medium">
        <color auto="1"/>
      </right>
      <top style="medium">
        <color auto="1"/>
      </top>
      <bottom style="medium">
        <color auto="1"/>
      </bottom>
      <diagonal/>
    </border>
  </borders>
  <cellStyleXfs count="5">
    <xf numFmtId="0" fontId="0" fillId="0" borderId="0"/>
    <xf numFmtId="43" fontId="1" fillId="0" borderId="0" applyFont="0" applyFill="0" applyBorder="0" applyAlignment="0" applyProtection="0"/>
    <xf numFmtId="9" fontId="1" fillId="0" borderId="0" applyFont="0" applyFill="0" applyBorder="0" applyAlignment="0" applyProtection="0"/>
    <xf numFmtId="0" fontId="11" fillId="0" borderId="0"/>
    <xf numFmtId="0" fontId="1" fillId="11" borderId="0" applyNumberFormat="0" applyBorder="0" applyAlignment="0" applyProtection="0"/>
  </cellStyleXfs>
  <cellXfs count="238">
    <xf numFmtId="0" fontId="0" fillId="0" borderId="0" xfId="0"/>
    <xf numFmtId="0" fontId="2" fillId="0" borderId="0" xfId="0" applyFont="1" applyBorder="1" applyProtection="1">
      <protection locked="0"/>
    </xf>
    <xf numFmtId="0" fontId="0" fillId="0" borderId="0" xfId="0" applyAlignment="1">
      <alignment horizontal="left"/>
    </xf>
    <xf numFmtId="0" fontId="0" fillId="0" borderId="0" xfId="0" applyAlignment="1">
      <alignment horizontal="center"/>
    </xf>
    <xf numFmtId="0" fontId="3" fillId="2" borderId="1" xfId="0" applyFont="1" applyFill="1" applyBorder="1" applyAlignment="1" applyProtection="1">
      <alignment vertical="center" wrapText="1"/>
      <protection locked="0"/>
    </xf>
    <xf numFmtId="0" fontId="3" fillId="2" borderId="2" xfId="0" applyFont="1" applyFill="1" applyBorder="1" applyAlignment="1" applyProtection="1">
      <alignment vertical="center" wrapText="1"/>
      <protection locked="0"/>
    </xf>
    <xf numFmtId="0" fontId="3" fillId="2" borderId="2" xfId="0" applyFont="1" applyFill="1" applyBorder="1" applyAlignment="1" applyProtection="1">
      <alignment horizontal="center" vertical="center" wrapText="1"/>
      <protection locked="0"/>
    </xf>
    <xf numFmtId="0" fontId="3" fillId="2" borderId="6" xfId="0" applyFont="1" applyFill="1" applyBorder="1" applyAlignment="1" applyProtection="1">
      <alignment horizontal="center" vertical="center" wrapText="1"/>
      <protection locked="0"/>
    </xf>
    <xf numFmtId="0" fontId="3" fillId="2" borderId="0" xfId="0" applyFont="1" applyFill="1" applyBorder="1" applyAlignment="1" applyProtection="1">
      <alignment horizontal="center" vertical="center" wrapText="1"/>
      <protection locked="0"/>
    </xf>
    <xf numFmtId="0" fontId="3" fillId="2" borderId="7" xfId="0" applyFont="1" applyFill="1" applyBorder="1" applyAlignment="1" applyProtection="1">
      <alignment horizontal="center" vertical="center" wrapText="1"/>
      <protection locked="0"/>
    </xf>
    <xf numFmtId="0" fontId="3" fillId="2" borderId="10" xfId="0" applyFont="1" applyFill="1" applyBorder="1" applyAlignment="1" applyProtection="1">
      <alignment horizontal="center" wrapText="1"/>
      <protection locked="0"/>
    </xf>
    <xf numFmtId="0" fontId="5" fillId="3" borderId="3" xfId="0" applyFont="1" applyFill="1" applyBorder="1"/>
    <xf numFmtId="0" fontId="5" fillId="3" borderId="4" xfId="0" applyFont="1" applyFill="1" applyBorder="1"/>
    <xf numFmtId="0" fontId="5" fillId="3" borderId="4" xfId="0" applyFont="1" applyFill="1" applyBorder="1" applyAlignment="1">
      <alignment horizontal="left" vertical="top" wrapText="1"/>
    </xf>
    <xf numFmtId="43" fontId="5" fillId="3" borderId="5" xfId="1" applyFont="1" applyFill="1" applyBorder="1"/>
    <xf numFmtId="0" fontId="5" fillId="4" borderId="3" xfId="0" applyFont="1" applyFill="1" applyBorder="1"/>
    <xf numFmtId="0" fontId="5" fillId="4" borderId="4" xfId="0" applyFont="1" applyFill="1" applyBorder="1"/>
    <xf numFmtId="0" fontId="5" fillId="4" borderId="4" xfId="0" applyFont="1" applyFill="1" applyBorder="1" applyAlignment="1">
      <alignment horizontal="left" vertical="top" wrapText="1"/>
    </xf>
    <xf numFmtId="43" fontId="5" fillId="4" borderId="5" xfId="1" applyFont="1" applyFill="1" applyBorder="1"/>
    <xf numFmtId="0" fontId="6" fillId="4" borderId="4" xfId="0" applyFont="1" applyFill="1" applyBorder="1"/>
    <xf numFmtId="0" fontId="7" fillId="5" borderId="3" xfId="0" applyFont="1" applyFill="1" applyBorder="1"/>
    <xf numFmtId="0" fontId="8" fillId="5" borderId="4" xfId="0" applyFont="1" applyFill="1" applyBorder="1"/>
    <xf numFmtId="0" fontId="7" fillId="5" borderId="4" xfId="0" applyFont="1" applyFill="1" applyBorder="1"/>
    <xf numFmtId="0" fontId="9" fillId="5" borderId="3" xfId="0" applyFont="1" applyFill="1" applyBorder="1"/>
    <xf numFmtId="0" fontId="9" fillId="2" borderId="3" xfId="0" applyFont="1" applyFill="1" applyBorder="1"/>
    <xf numFmtId="0" fontId="7" fillId="2" borderId="4" xfId="0" applyFont="1" applyFill="1" applyBorder="1"/>
    <xf numFmtId="0" fontId="4" fillId="0" borderId="6" xfId="0" applyFont="1" applyBorder="1"/>
    <xf numFmtId="43" fontId="4" fillId="0" borderId="7" xfId="1" applyFont="1" applyBorder="1"/>
    <xf numFmtId="43" fontId="7" fillId="5" borderId="5" xfId="1" applyFont="1" applyFill="1" applyBorder="1"/>
    <xf numFmtId="0" fontId="7" fillId="2" borderId="3" xfId="0" applyFont="1" applyFill="1" applyBorder="1"/>
    <xf numFmtId="43" fontId="7" fillId="2" borderId="5" xfId="1" applyFont="1" applyFill="1" applyBorder="1"/>
    <xf numFmtId="43" fontId="4" fillId="0" borderId="6" xfId="1" applyFont="1" applyBorder="1"/>
    <xf numFmtId="43" fontId="5" fillId="3" borderId="3" xfId="1" applyFont="1" applyFill="1" applyBorder="1"/>
    <xf numFmtId="43" fontId="6" fillId="4" borderId="3" xfId="1" applyFont="1" applyFill="1" applyBorder="1"/>
    <xf numFmtId="43" fontId="8" fillId="5" borderId="3" xfId="1" applyFont="1" applyFill="1" applyBorder="1"/>
    <xf numFmtId="43" fontId="8" fillId="2" borderId="3" xfId="1" applyFont="1" applyFill="1" applyBorder="1"/>
    <xf numFmtId="43" fontId="5" fillId="3" borderId="3" xfId="0" applyNumberFormat="1" applyFont="1" applyFill="1" applyBorder="1"/>
    <xf numFmtId="43" fontId="6" fillId="4" borderId="3" xfId="0" applyNumberFormat="1" applyFont="1" applyFill="1" applyBorder="1"/>
    <xf numFmtId="43" fontId="8" fillId="5" borderId="3" xfId="0" applyNumberFormat="1" applyFont="1" applyFill="1" applyBorder="1"/>
    <xf numFmtId="43" fontId="8" fillId="2" borderId="3" xfId="0" applyNumberFormat="1" applyFont="1" applyFill="1" applyBorder="1"/>
    <xf numFmtId="0" fontId="3" fillId="2" borderId="8" xfId="0" applyFont="1" applyFill="1" applyBorder="1" applyAlignment="1" applyProtection="1">
      <alignment horizontal="center" wrapText="1"/>
      <protection locked="0"/>
    </xf>
    <xf numFmtId="0" fontId="3" fillId="2" borderId="9" xfId="0" applyFont="1" applyFill="1" applyBorder="1" applyAlignment="1" applyProtection="1">
      <alignment horizontal="center" wrapText="1"/>
      <protection locked="0"/>
    </xf>
    <xf numFmtId="164" fontId="0" fillId="0" borderId="0" xfId="1" applyNumberFormat="1" applyFont="1"/>
    <xf numFmtId="164" fontId="3" fillId="2" borderId="11" xfId="1" applyNumberFormat="1" applyFont="1" applyFill="1" applyBorder="1" applyAlignment="1" applyProtection="1">
      <alignment vertical="center" wrapText="1"/>
      <protection locked="0"/>
    </xf>
    <xf numFmtId="164" fontId="3" fillId="2" borderId="10" xfId="1" applyNumberFormat="1" applyFont="1" applyFill="1" applyBorder="1" applyAlignment="1" applyProtection="1">
      <alignment horizontal="center" wrapText="1"/>
      <protection locked="0"/>
    </xf>
    <xf numFmtId="164" fontId="4" fillId="0" borderId="7" xfId="1" applyNumberFormat="1" applyFont="1" applyBorder="1"/>
    <xf numFmtId="164" fontId="5" fillId="3" borderId="5" xfId="1" applyNumberFormat="1" applyFont="1" applyFill="1" applyBorder="1"/>
    <xf numFmtId="164" fontId="6" fillId="4" borderId="5" xfId="1" applyNumberFormat="1" applyFont="1" applyFill="1" applyBorder="1"/>
    <xf numFmtId="164" fontId="8" fillId="5" borderId="5" xfId="1" applyNumberFormat="1" applyFont="1" applyFill="1" applyBorder="1"/>
    <xf numFmtId="164" fontId="8" fillId="2" borderId="5" xfId="1" applyNumberFormat="1" applyFont="1" applyFill="1" applyBorder="1"/>
    <xf numFmtId="0" fontId="4" fillId="0" borderId="0" xfId="0" applyFont="1" applyBorder="1"/>
    <xf numFmtId="0" fontId="4" fillId="0" borderId="0" xfId="0" applyFont="1" applyBorder="1" applyAlignment="1">
      <alignment horizontal="left" vertical="top" wrapText="1"/>
    </xf>
    <xf numFmtId="0" fontId="4" fillId="0" borderId="0" xfId="0" applyFont="1" applyFill="1" applyBorder="1"/>
    <xf numFmtId="0" fontId="0" fillId="0" borderId="0" xfId="0" applyFont="1" applyAlignment="1">
      <alignment horizontal="left" vertical="top" wrapText="1"/>
    </xf>
    <xf numFmtId="0" fontId="10" fillId="2" borderId="2" xfId="0" applyFont="1" applyFill="1" applyBorder="1" applyAlignment="1" applyProtection="1">
      <alignment horizontal="left" vertical="top" wrapText="1"/>
      <protection locked="0"/>
    </xf>
    <xf numFmtId="0" fontId="10" fillId="2" borderId="0" xfId="0" applyFont="1" applyFill="1" applyBorder="1" applyAlignment="1" applyProtection="1">
      <alignment horizontal="left" vertical="top" wrapText="1"/>
      <protection locked="0"/>
    </xf>
    <xf numFmtId="0" fontId="10" fillId="2" borderId="9" xfId="0" applyFont="1" applyFill="1" applyBorder="1" applyAlignment="1" applyProtection="1">
      <alignment horizontal="center" wrapText="1"/>
      <protection locked="0"/>
    </xf>
    <xf numFmtId="0" fontId="5" fillId="5" borderId="4" xfId="0" applyFont="1" applyFill="1" applyBorder="1" applyAlignment="1">
      <alignment horizontal="left" vertical="top" wrapText="1"/>
    </xf>
    <xf numFmtId="0" fontId="5" fillId="2" borderId="4" xfId="0" applyFont="1" applyFill="1" applyBorder="1" applyAlignment="1">
      <alignment horizontal="left" vertical="top" wrapText="1"/>
    </xf>
    <xf numFmtId="0" fontId="4" fillId="0" borderId="0" xfId="0" applyFont="1" applyFill="1" applyBorder="1" applyAlignment="1">
      <alignment horizontal="left" vertical="top" wrapText="1"/>
    </xf>
    <xf numFmtId="43" fontId="4" fillId="0" borderId="6" xfId="1" applyFont="1" applyFill="1" applyBorder="1"/>
    <xf numFmtId="0" fontId="13" fillId="0" borderId="0" xfId="0" applyFont="1" applyFill="1" applyBorder="1" applyAlignment="1">
      <alignment horizontal="left" vertical="top" wrapText="1"/>
    </xf>
    <xf numFmtId="0" fontId="4" fillId="0" borderId="6" xfId="0" applyFont="1" applyFill="1" applyBorder="1"/>
    <xf numFmtId="43" fontId="4" fillId="0" borderId="7" xfId="1" applyFont="1" applyFill="1" applyBorder="1"/>
    <xf numFmtId="43" fontId="5" fillId="3" borderId="1" xfId="1" applyFont="1" applyFill="1" applyBorder="1"/>
    <xf numFmtId="164" fontId="5" fillId="3" borderId="11" xfId="1" applyNumberFormat="1" applyFont="1" applyFill="1" applyBorder="1"/>
    <xf numFmtId="43" fontId="5" fillId="3" borderId="11" xfId="1" applyFont="1" applyFill="1" applyBorder="1"/>
    <xf numFmtId="0" fontId="5" fillId="3" borderId="1" xfId="0" applyFont="1" applyFill="1" applyBorder="1"/>
    <xf numFmtId="43" fontId="5" fillId="4" borderId="4" xfId="1" applyFont="1" applyFill="1" applyBorder="1"/>
    <xf numFmtId="164" fontId="6" fillId="4" borderId="4" xfId="1" applyNumberFormat="1" applyFont="1" applyFill="1" applyBorder="1"/>
    <xf numFmtId="164" fontId="6" fillId="4" borderId="3" xfId="1" applyNumberFormat="1" applyFont="1" applyFill="1" applyBorder="1"/>
    <xf numFmtId="0" fontId="13" fillId="0" borderId="0" xfId="0" applyFont="1" applyBorder="1" applyAlignment="1">
      <alignment horizontal="left" vertical="top" wrapText="1"/>
    </xf>
    <xf numFmtId="0" fontId="14" fillId="5" borderId="0" xfId="0" applyFont="1" applyFill="1" applyAlignment="1">
      <alignment horizontal="center"/>
    </xf>
    <xf numFmtId="0" fontId="14" fillId="0" borderId="0" xfId="0" applyFont="1" applyFill="1" applyAlignment="1">
      <alignment horizontal="center"/>
    </xf>
    <xf numFmtId="3" fontId="15" fillId="6" borderId="0" xfId="0" applyNumberFormat="1" applyFont="1" applyFill="1"/>
    <xf numFmtId="3" fontId="16" fillId="0" borderId="0" xfId="0" applyNumberFormat="1" applyFont="1"/>
    <xf numFmtId="165" fontId="0" fillId="0" borderId="0" xfId="2" applyNumberFormat="1" applyFont="1"/>
    <xf numFmtId="9" fontId="15" fillId="6" borderId="0" xfId="2" applyFont="1" applyFill="1"/>
    <xf numFmtId="0" fontId="0" fillId="0" borderId="0" xfId="0" applyFill="1"/>
    <xf numFmtId="0" fontId="9" fillId="5" borderId="4" xfId="0" applyFont="1" applyFill="1" applyBorder="1"/>
    <xf numFmtId="0" fontId="9" fillId="2" borderId="4" xfId="0" applyFont="1" applyFill="1" applyBorder="1"/>
    <xf numFmtId="0" fontId="16" fillId="0" borderId="0" xfId="0" applyFont="1" applyAlignment="1">
      <alignment wrapText="1"/>
    </xf>
    <xf numFmtId="0" fontId="12" fillId="2" borderId="2" xfId="0" applyFont="1" applyFill="1" applyBorder="1" applyAlignment="1" applyProtection="1">
      <alignment vertical="center" wrapText="1"/>
      <protection locked="0"/>
    </xf>
    <xf numFmtId="0" fontId="12" fillId="2" borderId="0" xfId="0" applyFont="1" applyFill="1" applyBorder="1" applyAlignment="1" applyProtection="1">
      <alignment horizontal="center" vertical="center" wrapText="1"/>
      <protection locked="0"/>
    </xf>
    <xf numFmtId="0" fontId="12" fillId="2" borderId="9" xfId="0" applyFont="1" applyFill="1" applyBorder="1" applyAlignment="1" applyProtection="1">
      <alignment horizontal="center" wrapText="1"/>
      <protection locked="0"/>
    </xf>
    <xf numFmtId="0" fontId="13" fillId="0" borderId="0" xfId="0" applyFont="1" applyBorder="1" applyAlignment="1">
      <alignment wrapText="1"/>
    </xf>
    <xf numFmtId="0" fontId="17" fillId="3" borderId="4" xfId="0" applyFont="1" applyFill="1" applyBorder="1" applyAlignment="1">
      <alignment wrapText="1"/>
    </xf>
    <xf numFmtId="0" fontId="13" fillId="0" borderId="0" xfId="0" applyFont="1" applyFill="1" applyBorder="1" applyAlignment="1">
      <alignment wrapText="1"/>
    </xf>
    <xf numFmtId="0" fontId="17" fillId="4" borderId="4" xfId="0" applyFont="1" applyFill="1" applyBorder="1" applyAlignment="1">
      <alignment wrapText="1"/>
    </xf>
    <xf numFmtId="0" fontId="17" fillId="5" borderId="4" xfId="0" applyFont="1" applyFill="1" applyBorder="1" applyAlignment="1">
      <alignment wrapText="1"/>
    </xf>
    <xf numFmtId="0" fontId="17" fillId="3" borderId="4" xfId="0" applyFont="1" applyFill="1" applyBorder="1" applyAlignment="1">
      <alignment horizontal="left" vertical="top" wrapText="1"/>
    </xf>
    <xf numFmtId="0" fontId="17" fillId="2" borderId="4" xfId="0" applyFont="1" applyFill="1" applyBorder="1" applyAlignment="1">
      <alignment wrapText="1"/>
    </xf>
    <xf numFmtId="164" fontId="6" fillId="4" borderId="5" xfId="0" applyNumberFormat="1" applyFont="1" applyFill="1" applyBorder="1"/>
    <xf numFmtId="0" fontId="18" fillId="2" borderId="0" xfId="0" applyFont="1" applyFill="1" applyAlignment="1">
      <alignment horizontal="center" vertical="center"/>
    </xf>
    <xf numFmtId="0" fontId="19" fillId="7" borderId="0" xfId="0" applyFont="1" applyFill="1" applyAlignment="1">
      <alignment horizontal="center" wrapText="1"/>
    </xf>
    <xf numFmtId="0" fontId="20" fillId="0" borderId="0" xfId="0" applyFont="1"/>
    <xf numFmtId="0" fontId="21" fillId="8" borderId="0" xfId="0" applyFont="1" applyFill="1" applyAlignment="1">
      <alignment horizontal="left" wrapText="1" indent="1"/>
    </xf>
    <xf numFmtId="0" fontId="23" fillId="0" borderId="0" xfId="0" applyFont="1"/>
    <xf numFmtId="0" fontId="21" fillId="8" borderId="0" xfId="0" applyFont="1" applyFill="1" applyAlignment="1">
      <alignment horizontal="left" indent="1"/>
    </xf>
    <xf numFmtId="0" fontId="1" fillId="8" borderId="0" xfId="0" applyFont="1" applyFill="1" applyBorder="1" applyAlignment="1"/>
    <xf numFmtId="0" fontId="21" fillId="7" borderId="0" xfId="0" applyFont="1" applyFill="1" applyAlignment="1">
      <alignment horizontal="left" wrapText="1" indent="1"/>
    </xf>
    <xf numFmtId="0" fontId="21" fillId="7" borderId="0" xfId="0" applyFont="1" applyFill="1" applyAlignment="1">
      <alignment horizontal="left" indent="1"/>
    </xf>
    <xf numFmtId="0" fontId="24" fillId="8" borderId="0" xfId="0" applyFont="1" applyFill="1" applyAlignment="1">
      <alignment horizontal="left" indent="1"/>
    </xf>
    <xf numFmtId="0" fontId="0" fillId="8" borderId="0" xfId="0" applyFont="1" applyFill="1" applyBorder="1" applyAlignment="1"/>
    <xf numFmtId="0" fontId="23" fillId="0" borderId="0" xfId="0" applyFont="1" applyBorder="1"/>
    <xf numFmtId="0" fontId="19" fillId="7" borderId="0" xfId="0" applyFont="1" applyFill="1" applyAlignment="1">
      <alignment horizontal="left" wrapText="1" indent="1"/>
    </xf>
    <xf numFmtId="0" fontId="19" fillId="8" borderId="0" xfId="0" applyFont="1" applyFill="1" applyAlignment="1">
      <alignment horizontal="left" indent="1"/>
    </xf>
    <xf numFmtId="0" fontId="21" fillId="0" borderId="0" xfId="0" applyFont="1" applyFill="1" applyAlignment="1">
      <alignment horizontal="left" indent="1"/>
    </xf>
    <xf numFmtId="0" fontId="2" fillId="0" borderId="0" xfId="0" applyFont="1"/>
    <xf numFmtId="0" fontId="27" fillId="0" borderId="0" xfId="0" applyFont="1"/>
    <xf numFmtId="0" fontId="2" fillId="0" borderId="0" xfId="0" applyFont="1" applyFill="1" applyBorder="1"/>
    <xf numFmtId="0" fontId="3" fillId="0" borderId="0" xfId="0" applyFont="1" applyFill="1" applyBorder="1" applyAlignment="1" applyProtection="1">
      <alignment horizontal="center" vertical="top" wrapText="1"/>
      <protection locked="0"/>
    </xf>
    <xf numFmtId="0" fontId="10" fillId="9" borderId="13" xfId="0" applyFont="1" applyFill="1" applyBorder="1" applyAlignment="1">
      <alignment horizontal="center" vertical="top" wrapText="1"/>
    </xf>
    <xf numFmtId="0" fontId="10" fillId="9" borderId="12" xfId="0" applyFont="1" applyFill="1" applyBorder="1" applyAlignment="1">
      <alignment horizontal="center" vertical="top" wrapText="1"/>
    </xf>
    <xf numFmtId="0" fontId="10" fillId="9" borderId="12" xfId="0" applyFont="1" applyFill="1" applyBorder="1" applyAlignment="1">
      <alignment horizontal="center" vertical="top"/>
    </xf>
    <xf numFmtId="3" fontId="28" fillId="0" borderId="12" xfId="0" applyNumberFormat="1" applyFont="1" applyFill="1" applyBorder="1" applyAlignment="1">
      <alignment horizontal="right" vertical="top" wrapText="1"/>
    </xf>
    <xf numFmtId="166" fontId="28" fillId="0" borderId="12" xfId="0" applyNumberFormat="1" applyFont="1" applyFill="1" applyBorder="1" applyAlignment="1">
      <alignment horizontal="right" vertical="top" wrapText="1"/>
    </xf>
    <xf numFmtId="166" fontId="29" fillId="0" borderId="12" xfId="0" applyNumberFormat="1" applyFont="1" applyFill="1" applyBorder="1" applyAlignment="1">
      <alignment horizontal="right" vertical="top" wrapText="1"/>
    </xf>
    <xf numFmtId="0" fontId="2" fillId="0" borderId="12" xfId="0" applyFont="1" applyFill="1" applyBorder="1" applyAlignment="1">
      <alignment horizontal="left" vertical="top" wrapText="1"/>
    </xf>
    <xf numFmtId="166" fontId="2" fillId="0" borderId="12" xfId="0" applyNumberFormat="1" applyFont="1" applyFill="1" applyBorder="1" applyAlignment="1">
      <alignment horizontal="right" vertical="top" wrapText="1"/>
    </xf>
    <xf numFmtId="3" fontId="29" fillId="0" borderId="12" xfId="0" applyNumberFormat="1" applyFont="1" applyFill="1" applyBorder="1" applyAlignment="1">
      <alignment horizontal="right" vertical="top" wrapText="1"/>
    </xf>
    <xf numFmtId="166" fontId="2" fillId="0" borderId="12" xfId="0" applyNumberFormat="1" applyFont="1" applyBorder="1"/>
    <xf numFmtId="0" fontId="10" fillId="0" borderId="12" xfId="0" applyFont="1" applyFill="1" applyBorder="1" applyAlignment="1">
      <alignment horizontal="right" vertical="top" wrapText="1"/>
    </xf>
    <xf numFmtId="166" fontId="30" fillId="0" borderId="12" xfId="0" applyNumberFormat="1" applyFont="1" applyFill="1" applyBorder="1" applyAlignment="1">
      <alignment horizontal="right" vertical="top" wrapText="1"/>
    </xf>
    <xf numFmtId="3" fontId="30" fillId="0" borderId="12" xfId="0" applyNumberFormat="1" applyFont="1" applyFill="1" applyBorder="1" applyAlignment="1">
      <alignment horizontal="right" vertical="top" wrapText="1"/>
    </xf>
    <xf numFmtId="166" fontId="10" fillId="0" borderId="12" xfId="0" applyNumberFormat="1" applyFont="1" applyBorder="1"/>
    <xf numFmtId="0" fontId="31" fillId="0" borderId="0" xfId="0" applyFont="1" applyAlignment="1">
      <alignment horizontal="right"/>
    </xf>
    <xf numFmtId="0" fontId="2" fillId="0" borderId="12" xfId="0" applyFont="1" applyFill="1" applyBorder="1" applyAlignment="1">
      <alignment horizontal="right" vertical="top" wrapText="1"/>
    </xf>
    <xf numFmtId="167" fontId="29" fillId="0" borderId="12" xfId="0" applyNumberFormat="1" applyFont="1" applyFill="1" applyBorder="1" applyAlignment="1">
      <alignment horizontal="right" vertical="top" wrapText="1"/>
    </xf>
    <xf numFmtId="166" fontId="10" fillId="0" borderId="12" xfId="0" applyNumberFormat="1" applyFont="1" applyFill="1" applyBorder="1" applyAlignment="1">
      <alignment horizontal="right" vertical="top"/>
    </xf>
    <xf numFmtId="3" fontId="2" fillId="0" borderId="12" xfId="0" applyNumberFormat="1" applyFont="1" applyFill="1" applyBorder="1" applyAlignment="1">
      <alignment horizontal="right" vertical="top" wrapText="1"/>
    </xf>
    <xf numFmtId="0" fontId="2" fillId="0" borderId="14" xfId="0" applyFont="1" applyFill="1" applyBorder="1" applyAlignment="1">
      <alignment horizontal="right" vertical="top" wrapText="1"/>
    </xf>
    <xf numFmtId="166" fontId="29" fillId="0" borderId="14" xfId="0" applyNumberFormat="1" applyFont="1" applyFill="1" applyBorder="1" applyAlignment="1">
      <alignment horizontal="right" vertical="top" wrapText="1"/>
    </xf>
    <xf numFmtId="3" fontId="28" fillId="0" borderId="14" xfId="0" applyNumberFormat="1" applyFont="1" applyFill="1" applyBorder="1" applyAlignment="1">
      <alignment horizontal="right" vertical="top" wrapText="1"/>
    </xf>
    <xf numFmtId="5" fontId="10" fillId="0" borderId="12" xfId="0" applyNumberFormat="1" applyFont="1" applyFill="1" applyBorder="1" applyAlignment="1">
      <alignment horizontal="right" vertical="top"/>
    </xf>
    <xf numFmtId="166" fontId="29" fillId="0" borderId="0" xfId="0" applyNumberFormat="1" applyFont="1" applyFill="1" applyBorder="1" applyAlignment="1">
      <alignment horizontal="right" vertical="top" wrapText="1"/>
    </xf>
    <xf numFmtId="3" fontId="28" fillId="0" borderId="0" xfId="0" applyNumberFormat="1" applyFont="1" applyFill="1" applyBorder="1" applyAlignment="1">
      <alignment horizontal="right" vertical="top" wrapText="1"/>
    </xf>
    <xf numFmtId="0" fontId="2" fillId="0" borderId="0" xfId="0" applyFont="1" applyFill="1" applyBorder="1" applyAlignment="1">
      <alignment horizontal="right" vertical="top" wrapText="1"/>
    </xf>
    <xf numFmtId="0" fontId="28" fillId="0" borderId="15" xfId="0" applyFont="1" applyFill="1" applyBorder="1" applyAlignment="1">
      <alignment horizontal="right" vertical="top" wrapText="1"/>
    </xf>
    <xf numFmtId="0" fontId="2" fillId="10" borderId="0" xfId="0" applyFont="1" applyFill="1"/>
    <xf numFmtId="0" fontId="28" fillId="0" borderId="0" xfId="0" applyFont="1" applyFill="1" applyBorder="1" applyAlignment="1">
      <alignment horizontal="right" vertical="top" wrapText="1"/>
    </xf>
    <xf numFmtId="166" fontId="28" fillId="0" borderId="0" xfId="0" applyNumberFormat="1" applyFont="1" applyFill="1" applyBorder="1" applyAlignment="1">
      <alignment horizontal="right" vertical="top" wrapText="1"/>
    </xf>
    <xf numFmtId="0" fontId="32" fillId="9" borderId="12" xfId="0" applyFont="1" applyFill="1" applyBorder="1" applyAlignment="1">
      <alignment vertical="top" wrapText="1"/>
    </xf>
    <xf numFmtId="0" fontId="26" fillId="0" borderId="0" xfId="0" applyFont="1" applyFill="1"/>
    <xf numFmtId="0" fontId="2" fillId="0" borderId="0" xfId="0" applyFont="1" applyFill="1"/>
    <xf numFmtId="0" fontId="10" fillId="0" borderId="0" xfId="0" applyFont="1" applyFill="1"/>
    <xf numFmtId="0" fontId="2" fillId="0" borderId="0" xfId="0" applyFont="1" applyFill="1" applyAlignment="1">
      <alignment horizontal="center"/>
    </xf>
    <xf numFmtId="3" fontId="2" fillId="0" borderId="0" xfId="0" applyNumberFormat="1" applyFont="1" applyFill="1" applyBorder="1" applyAlignment="1">
      <alignment horizontal="right" vertical="top" wrapText="1"/>
    </xf>
    <xf numFmtId="3" fontId="29" fillId="0" borderId="0" xfId="0" applyNumberFormat="1" applyFont="1" applyFill="1" applyBorder="1" applyAlignment="1">
      <alignment horizontal="right" vertical="top" wrapText="1"/>
    </xf>
    <xf numFmtId="166" fontId="2" fillId="0" borderId="0" xfId="0" applyNumberFormat="1" applyFont="1" applyBorder="1"/>
    <xf numFmtId="168" fontId="29" fillId="0" borderId="12" xfId="0" applyNumberFormat="1" applyFont="1" applyFill="1" applyBorder="1" applyAlignment="1">
      <alignment horizontal="right" vertical="top" wrapText="1"/>
    </xf>
    <xf numFmtId="4" fontId="29" fillId="0" borderId="12" xfId="0" applyNumberFormat="1" applyFont="1" applyFill="1" applyBorder="1" applyAlignment="1">
      <alignment horizontal="right" vertical="top" wrapText="1"/>
    </xf>
    <xf numFmtId="4" fontId="29" fillId="0" borderId="0" xfId="0" applyNumberFormat="1" applyFont="1" applyFill="1" applyBorder="1" applyAlignment="1">
      <alignment horizontal="right" vertical="top" wrapText="1"/>
    </xf>
    <xf numFmtId="0" fontId="2" fillId="0" borderId="0" xfId="0" applyFont="1" applyFill="1" applyBorder="1" applyAlignment="1">
      <alignment horizontal="left" vertical="top" wrapText="1"/>
    </xf>
    <xf numFmtId="166" fontId="30" fillId="0" borderId="0" xfId="0" applyNumberFormat="1" applyFont="1" applyFill="1" applyBorder="1" applyAlignment="1">
      <alignment horizontal="right" vertical="top" wrapText="1"/>
    </xf>
    <xf numFmtId="0" fontId="10" fillId="0" borderId="0" xfId="0" applyFont="1" applyFill="1" applyBorder="1" applyAlignment="1">
      <alignment horizontal="right" vertical="top" wrapText="1"/>
    </xf>
    <xf numFmtId="167" fontId="29" fillId="0" borderId="0" xfId="0" applyNumberFormat="1" applyFont="1" applyFill="1" applyBorder="1" applyAlignment="1">
      <alignment horizontal="right" vertical="top" wrapText="1"/>
    </xf>
    <xf numFmtId="3" fontId="30" fillId="0" borderId="0" xfId="0" applyNumberFormat="1" applyFont="1" applyFill="1" applyBorder="1" applyAlignment="1">
      <alignment horizontal="right" vertical="top" wrapText="1"/>
    </xf>
    <xf numFmtId="166" fontId="10" fillId="0" borderId="0" xfId="0" applyNumberFormat="1" applyFont="1" applyFill="1" applyBorder="1" applyAlignment="1">
      <alignment horizontal="right" vertical="top"/>
    </xf>
    <xf numFmtId="0" fontId="2" fillId="0" borderId="0" xfId="0" applyFont="1" applyBorder="1"/>
    <xf numFmtId="3" fontId="29" fillId="0" borderId="14" xfId="0" applyNumberFormat="1" applyFont="1" applyFill="1" applyBorder="1" applyAlignment="1">
      <alignment horizontal="right" vertical="top" wrapText="1"/>
    </xf>
    <xf numFmtId="0" fontId="10" fillId="9" borderId="12" xfId="0" applyFont="1" applyFill="1" applyBorder="1" applyAlignment="1">
      <alignment vertical="top" wrapText="1"/>
    </xf>
    <xf numFmtId="3" fontId="29" fillId="0" borderId="16" xfId="0" applyNumberFormat="1" applyFont="1" applyFill="1" applyBorder="1" applyAlignment="1">
      <alignment horizontal="right" vertical="top" wrapText="1"/>
    </xf>
    <xf numFmtId="0" fontId="2" fillId="0" borderId="17" xfId="0" applyFont="1" applyFill="1" applyBorder="1" applyAlignment="1">
      <alignment horizontal="right" vertical="top" wrapText="1"/>
    </xf>
    <xf numFmtId="166" fontId="29" fillId="0" borderId="16" xfId="0" applyNumberFormat="1" applyFont="1" applyFill="1" applyBorder="1" applyAlignment="1">
      <alignment horizontal="right" vertical="top" wrapText="1"/>
    </xf>
    <xf numFmtId="43" fontId="29" fillId="0" borderId="12" xfId="1" applyNumberFormat="1" applyFont="1" applyFill="1" applyBorder="1" applyAlignment="1">
      <alignment horizontal="right" vertical="top" wrapText="1"/>
    </xf>
    <xf numFmtId="168" fontId="29" fillId="0" borderId="0" xfId="0" applyNumberFormat="1" applyFont="1" applyFill="1" applyBorder="1" applyAlignment="1">
      <alignment horizontal="right" vertical="top" wrapText="1"/>
    </xf>
    <xf numFmtId="3" fontId="2" fillId="0" borderId="0" xfId="0" applyNumberFormat="1" applyFont="1" applyFill="1" applyBorder="1" applyAlignment="1">
      <alignment horizontal="left" vertical="top" wrapText="1"/>
    </xf>
    <xf numFmtId="3" fontId="2" fillId="0" borderId="12" xfId="0" applyNumberFormat="1" applyFont="1" applyFill="1" applyBorder="1" applyAlignment="1">
      <alignment horizontal="center" vertical="top" wrapText="1"/>
    </xf>
    <xf numFmtId="3" fontId="2" fillId="0" borderId="0" xfId="0" applyNumberFormat="1" applyFont="1" applyFill="1" applyBorder="1" applyAlignment="1">
      <alignment horizontal="left" vertical="top"/>
    </xf>
    <xf numFmtId="3" fontId="2" fillId="0" borderId="0" xfId="0" applyNumberFormat="1" applyFont="1" applyFill="1" applyBorder="1" applyAlignment="1">
      <alignment horizontal="center" vertical="top" wrapText="1"/>
    </xf>
    <xf numFmtId="0" fontId="4" fillId="0" borderId="19" xfId="0" applyFont="1" applyBorder="1" applyAlignment="1">
      <alignment horizontal="center" vertical="center" wrapText="1"/>
    </xf>
    <xf numFmtId="0" fontId="0" fillId="0" borderId="0" xfId="0" applyFont="1" applyAlignment="1">
      <alignment horizontal="center" vertical="center" wrapText="1"/>
    </xf>
    <xf numFmtId="0" fontId="5" fillId="3" borderId="21" xfId="0" applyFont="1" applyFill="1" applyBorder="1" applyAlignment="1">
      <alignment horizontal="center" vertical="center" wrapText="1"/>
    </xf>
    <xf numFmtId="0" fontId="5" fillId="4" borderId="21" xfId="0" applyFont="1" applyFill="1" applyBorder="1" applyAlignment="1">
      <alignment horizontal="center" vertical="center" wrapText="1"/>
    </xf>
    <xf numFmtId="0" fontId="4" fillId="0" borderId="19" xfId="0" applyFont="1" applyFill="1" applyBorder="1" applyAlignment="1">
      <alignment horizontal="center" vertical="center" wrapText="1"/>
    </xf>
    <xf numFmtId="0" fontId="13" fillId="0" borderId="19" xfId="0" applyFont="1" applyBorder="1" applyAlignment="1">
      <alignment horizontal="center" vertical="center" wrapText="1"/>
    </xf>
    <xf numFmtId="0" fontId="13" fillId="0" borderId="19" xfId="0" applyFont="1" applyFill="1" applyBorder="1" applyAlignment="1">
      <alignment horizontal="center" vertical="center" wrapText="1"/>
    </xf>
    <xf numFmtId="0" fontId="5" fillId="5" borderId="21" xfId="0" applyFont="1" applyFill="1" applyBorder="1" applyAlignment="1">
      <alignment horizontal="center" vertical="center" wrapText="1"/>
    </xf>
    <xf numFmtId="0" fontId="5" fillId="2" borderId="21" xfId="0" applyFont="1" applyFill="1" applyBorder="1" applyAlignment="1">
      <alignment horizontal="center" vertical="center" wrapText="1"/>
    </xf>
    <xf numFmtId="0" fontId="34" fillId="0" borderId="6" xfId="0" applyFont="1" applyBorder="1"/>
    <xf numFmtId="0" fontId="2" fillId="0" borderId="19" xfId="0" applyFont="1" applyFill="1" applyBorder="1" applyAlignment="1">
      <alignment horizontal="center"/>
    </xf>
    <xf numFmtId="0" fontId="33" fillId="10" borderId="0" xfId="0" applyFont="1" applyFill="1"/>
    <xf numFmtId="0" fontId="34" fillId="0" borderId="0" xfId="0" applyFont="1" applyBorder="1" applyAlignment="1">
      <alignment wrapText="1"/>
    </xf>
    <xf numFmtId="0" fontId="33" fillId="0" borderId="0" xfId="0" applyFont="1"/>
    <xf numFmtId="0" fontId="34" fillId="0" borderId="0" xfId="0" applyFont="1" applyFill="1" applyBorder="1" applyAlignment="1">
      <alignment wrapText="1"/>
    </xf>
    <xf numFmtId="0" fontId="35" fillId="7" borderId="0" xfId="0" applyFont="1" applyFill="1" applyAlignment="1">
      <alignment horizontal="left" indent="1"/>
    </xf>
    <xf numFmtId="0" fontId="21" fillId="0" borderId="0" xfId="0" applyFont="1" applyFill="1" applyAlignment="1">
      <alignment horizontal="center" vertical="center" wrapText="1"/>
    </xf>
    <xf numFmtId="0" fontId="23" fillId="0" borderId="0" xfId="0" applyFont="1" applyFill="1"/>
    <xf numFmtId="0" fontId="24" fillId="0" borderId="0" xfId="0" applyFont="1" applyFill="1" applyAlignment="1">
      <alignment horizontal="left" indent="1"/>
    </xf>
    <xf numFmtId="3" fontId="33" fillId="0" borderId="0" xfId="0" applyNumberFormat="1" applyFont="1" applyFill="1" applyBorder="1" applyAlignment="1">
      <alignment horizontal="left" vertical="top"/>
    </xf>
    <xf numFmtId="0" fontId="34" fillId="0" borderId="6" xfId="0" applyFont="1" applyFill="1" applyBorder="1"/>
    <xf numFmtId="166" fontId="33" fillId="0" borderId="0" xfId="0" applyNumberFormat="1" applyFont="1" applyFill="1" applyBorder="1" applyAlignment="1">
      <alignment horizontal="left" vertical="top"/>
    </xf>
    <xf numFmtId="0" fontId="33" fillId="0" borderId="0" xfId="0" applyFont="1" applyFill="1"/>
    <xf numFmtId="0" fontId="31" fillId="0" borderId="0" xfId="0" applyFont="1"/>
    <xf numFmtId="0" fontId="12" fillId="9" borderId="12" xfId="0" applyFont="1" applyFill="1" applyBorder="1" applyAlignment="1">
      <alignment horizontal="center" vertical="top" wrapText="1"/>
    </xf>
    <xf numFmtId="0" fontId="36" fillId="0" borderId="0" xfId="0" applyFont="1"/>
    <xf numFmtId="164" fontId="4" fillId="0" borderId="0" xfId="1" applyNumberFormat="1" applyFont="1" applyBorder="1"/>
    <xf numFmtId="43" fontId="8" fillId="5" borderId="8" xfId="0" applyNumberFormat="1" applyFont="1" applyFill="1" applyBorder="1"/>
    <xf numFmtId="164" fontId="8" fillId="5" borderId="10" xfId="1" applyNumberFormat="1" applyFont="1" applyFill="1" applyBorder="1"/>
    <xf numFmtId="164" fontId="4" fillId="0" borderId="11" xfId="1" applyNumberFormat="1" applyFont="1" applyBorder="1"/>
    <xf numFmtId="43" fontId="4" fillId="0" borderId="6" xfId="1" applyNumberFormat="1" applyFont="1" applyBorder="1"/>
    <xf numFmtId="43" fontId="4" fillId="0" borderId="8" xfId="1" applyNumberFormat="1" applyFont="1" applyBorder="1"/>
    <xf numFmtId="164" fontId="4" fillId="0" borderId="10" xfId="1" applyNumberFormat="1" applyFont="1" applyBorder="1"/>
    <xf numFmtId="43" fontId="8" fillId="5" borderId="1" xfId="0" applyNumberFormat="1" applyFont="1" applyFill="1" applyBorder="1"/>
    <xf numFmtId="164" fontId="8" fillId="5" borderId="11" xfId="1" applyNumberFormat="1" applyFont="1" applyFill="1" applyBorder="1"/>
    <xf numFmtId="43" fontId="4" fillId="0" borderId="1" xfId="1" applyNumberFormat="1" applyFont="1" applyBorder="1"/>
    <xf numFmtId="0" fontId="4" fillId="0" borderId="7" xfId="0" applyFont="1" applyBorder="1" applyAlignment="1">
      <alignment horizontal="center" vertical="center" wrapText="1"/>
    </xf>
    <xf numFmtId="0" fontId="13" fillId="0" borderId="7" xfId="0" applyFont="1" applyFill="1" applyBorder="1" applyAlignment="1">
      <alignment horizontal="center" vertical="center" wrapText="1"/>
    </xf>
    <xf numFmtId="43" fontId="5" fillId="3" borderId="8" xfId="1" applyFont="1" applyFill="1" applyBorder="1"/>
    <xf numFmtId="164" fontId="5" fillId="3" borderId="10" xfId="1" applyNumberFormat="1" applyFont="1" applyFill="1" applyBorder="1"/>
    <xf numFmtId="0" fontId="13" fillId="0" borderId="0" xfId="0" applyFont="1" applyBorder="1"/>
    <xf numFmtId="3" fontId="15" fillId="0" borderId="0" xfId="0" applyNumberFormat="1" applyFont="1" applyFill="1"/>
    <xf numFmtId="3" fontId="0" fillId="0" borderId="0" xfId="0" applyNumberFormat="1"/>
    <xf numFmtId="0" fontId="37" fillId="12" borderId="0" xfId="0" applyFont="1" applyFill="1" applyBorder="1"/>
    <xf numFmtId="0" fontId="38" fillId="12" borderId="0" xfId="0" applyFont="1" applyFill="1" applyBorder="1" applyAlignment="1">
      <alignment horizontal="center"/>
    </xf>
    <xf numFmtId="0" fontId="39" fillId="0" borderId="0" xfId="0" applyFont="1" applyFill="1" applyBorder="1"/>
    <xf numFmtId="0" fontId="40" fillId="0" borderId="0" xfId="0" applyFont="1" applyFill="1" applyBorder="1"/>
    <xf numFmtId="0" fontId="37" fillId="13" borderId="0" xfId="0" applyFont="1" applyFill="1" applyBorder="1"/>
    <xf numFmtId="0" fontId="41" fillId="14" borderId="0" xfId="4" applyFont="1" applyFill="1" applyBorder="1" applyAlignment="1">
      <alignment horizontal="center"/>
    </xf>
    <xf numFmtId="0" fontId="42" fillId="13" borderId="0" xfId="0" applyFont="1" applyFill="1" applyBorder="1" applyAlignment="1">
      <alignment horizontal="center"/>
    </xf>
    <xf numFmtId="0" fontId="41" fillId="0" borderId="0" xfId="0" applyFont="1" applyFill="1" applyBorder="1" applyAlignment="1">
      <alignment horizontal="right"/>
    </xf>
    <xf numFmtId="0" fontId="37" fillId="0" borderId="0" xfId="0" applyFont="1" applyFill="1" applyBorder="1" applyAlignment="1">
      <alignment horizontal="right"/>
    </xf>
    <xf numFmtId="3" fontId="37" fillId="0" borderId="0" xfId="0" applyNumberFormat="1" applyFont="1" applyFill="1" applyBorder="1"/>
    <xf numFmtId="0" fontId="37" fillId="15" borderId="0" xfId="0" applyFont="1" applyFill="1" applyBorder="1" applyAlignment="1">
      <alignment horizontal="right"/>
    </xf>
    <xf numFmtId="3" fontId="42" fillId="16" borderId="0" xfId="0" applyNumberFormat="1" applyFont="1" applyFill="1" applyBorder="1"/>
    <xf numFmtId="0" fontId="43" fillId="15" borderId="0" xfId="0" applyFont="1" applyFill="1" applyBorder="1" applyAlignment="1">
      <alignment horizontal="right"/>
    </xf>
    <xf numFmtId="3" fontId="43" fillId="15" borderId="0" xfId="0" applyNumberFormat="1" applyFont="1" applyFill="1" applyBorder="1"/>
    <xf numFmtId="2" fontId="29" fillId="0" borderId="12" xfId="0" applyNumberFormat="1" applyFont="1" applyFill="1" applyBorder="1" applyAlignment="1">
      <alignment horizontal="right" vertical="top" wrapText="1"/>
    </xf>
    <xf numFmtId="0" fontId="3" fillId="2" borderId="4" xfId="0" applyFont="1" applyFill="1" applyBorder="1" applyAlignment="1" applyProtection="1">
      <alignment horizontal="center" vertical="center" wrapText="1"/>
      <protection locked="0"/>
    </xf>
    <xf numFmtId="0" fontId="3" fillId="2" borderId="18" xfId="0" applyFont="1" applyFill="1" applyBorder="1" applyAlignment="1" applyProtection="1">
      <alignment horizontal="center" vertical="center" wrapText="1"/>
      <protection locked="0"/>
    </xf>
    <xf numFmtId="0" fontId="3" fillId="2" borderId="19" xfId="0" applyFont="1" applyFill="1" applyBorder="1" applyAlignment="1" applyProtection="1">
      <alignment horizontal="center" vertical="center" wrapText="1"/>
      <protection locked="0"/>
    </xf>
    <xf numFmtId="0" fontId="3" fillId="2" borderId="20" xfId="0" applyFont="1" applyFill="1" applyBorder="1" applyAlignment="1" applyProtection="1">
      <alignment horizontal="center" vertical="center" wrapText="1"/>
      <protection locked="0"/>
    </xf>
    <xf numFmtId="0" fontId="3" fillId="2" borderId="3" xfId="0" applyFont="1" applyFill="1" applyBorder="1" applyAlignment="1" applyProtection="1">
      <alignment horizontal="center" vertical="center" wrapText="1"/>
      <protection locked="0"/>
    </xf>
    <xf numFmtId="0" fontId="3" fillId="2" borderId="5" xfId="0" applyFont="1" applyFill="1" applyBorder="1" applyAlignment="1" applyProtection="1">
      <alignment horizontal="center" vertical="center" wrapText="1"/>
      <protection locked="0"/>
    </xf>
    <xf numFmtId="0" fontId="3" fillId="2" borderId="4" xfId="0" applyFont="1" applyFill="1" applyBorder="1" applyAlignment="1" applyProtection="1">
      <alignment horizontal="center" vertical="center" wrapText="1"/>
      <protection locked="0"/>
    </xf>
    <xf numFmtId="0" fontId="3" fillId="2" borderId="1" xfId="0" applyFont="1" applyFill="1" applyBorder="1" applyAlignment="1" applyProtection="1">
      <alignment horizontal="center" vertical="center" wrapText="1"/>
      <protection locked="0"/>
    </xf>
    <xf numFmtId="0" fontId="3" fillId="2" borderId="11" xfId="0" applyFont="1" applyFill="1" applyBorder="1" applyAlignment="1" applyProtection="1">
      <alignment horizontal="center" vertical="center" wrapText="1"/>
      <protection locked="0"/>
    </xf>
  </cellXfs>
  <cellStyles count="5">
    <cellStyle name="40% - Accent6" xfId="4" builtinId="51"/>
    <cellStyle name="Comma" xfId="1" builtinId="3"/>
    <cellStyle name="Normal" xfId="0" builtinId="0"/>
    <cellStyle name="Percent" xfId="2" builtinId="5"/>
    <cellStyle name="Standard 4" xfId="3" xr:uid="{00000000-0005-0000-0000-000004000000}"/>
  </cellStyles>
  <dxfs count="0"/>
  <tableStyles count="0" defaultTableStyle="TableStyleMedium2" defaultPivotStyle="PivotStyleLight16"/>
  <colors>
    <mruColors>
      <color rgb="FF376B5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externalLink" Target="externalLinks/externalLink4.xml"/><Relationship Id="rId4" Type="http://schemas.openxmlformats.org/officeDocument/2006/relationships/worksheet" Target="worksheets/sheet4.xml"/><Relationship Id="rId9" Type="http://schemas.openxmlformats.org/officeDocument/2006/relationships/externalLink" Target="externalLinks/externalLink3.xml"/><Relationship Id="rId14"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unfao-my.sharepoint.com/Users/Ozcelik.FAODOMAIN/AppData/Local/Microsoft/Windows/INetCache/Content.Outlook/58YXIVY7/simplified-approval-process-annex-3-sap-budget-details-template.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unfao-my.sharepoint.com/Users/PETRUCCIALE/AppData/Local/Microsoft/Windows/INetCache/Content.Outlook/9ERL6PGA/Simplified_Approval_Process_-_Annex_3__SAP_budget_details_template.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s://unfao-my.sharepoint.com/Users/breyer_sandr/Documents/GIZ/_5610/GCF/Laos/GCF_financing_plan_Laos_MASTER-2019_06_13_LK%20(004).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Users/anikaseggel/Desktop/C:/Users/RANDRIANARISON/Documents/2019/FAO/Ivory%20Coast/SAP/Simplified_Approval_Process_-_Annex_3__SAP_budget_details_templat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ons"/>
      <sheetName val="Dashboard"/>
      <sheetName val="Detailed Budget Plan"/>
      <sheetName val="Detailed Budget Notes"/>
      <sheetName val="Title Lists"/>
    </sheetNames>
    <sheetDataSet>
      <sheetData sheetId="0" refreshError="1"/>
      <sheetData sheetId="1" refreshError="1"/>
      <sheetData sheetId="2" refreshError="1"/>
      <sheetData sheetId="3" refreshError="1"/>
      <sheetData sheetId="4">
        <row r="1">
          <cell r="B1" t="str">
            <v>Components</v>
          </cell>
          <cell r="D1" t="str">
            <v>Outputs</v>
          </cell>
          <cell r="F1" t="str">
            <v>Budget Categories</v>
          </cell>
          <cell r="H1" t="str">
            <v>List of Funding Source</v>
          </cell>
        </row>
        <row r="2">
          <cell r="B2" t="str">
            <v xml:space="preserve">Component 1: Improved resilience of livelihoods </v>
          </cell>
          <cell r="D2" t="str">
            <v xml:space="preserve">Output 1. Improved production systems in family farms
</v>
          </cell>
          <cell r="F2" t="str">
            <v>Consultant - Individual - International</v>
          </cell>
          <cell r="H2" t="str">
            <v>GCF</v>
          </cell>
        </row>
        <row r="3">
          <cell r="B3" t="str">
            <v>Component 2: Increased resilience of flows of environmental services</v>
          </cell>
          <cell r="D3" t="str">
            <v>Output 2. Improvement water collection and management</v>
          </cell>
          <cell r="F3" t="str">
            <v>Consultant - Individual - Local</v>
          </cell>
          <cell r="H3" t="str">
            <v>Country/1</v>
          </cell>
        </row>
        <row r="4">
          <cell r="B4" t="str">
            <v xml:space="preserve">Component 3: Improved governance </v>
          </cell>
          <cell r="D4" t="str">
            <v>Output 3. Improved Sustainability</v>
          </cell>
          <cell r="F4" t="str">
            <v>Equipment</v>
          </cell>
          <cell r="H4" t="str">
            <v>Cofinancier-2</v>
          </cell>
        </row>
        <row r="5">
          <cell r="B5" t="str">
            <v>Project Management Cost</v>
          </cell>
          <cell r="D5" t="str">
            <v>Output 4</v>
          </cell>
          <cell r="F5" t="str">
            <v>Materials &amp; Goods</v>
          </cell>
        </row>
        <row r="6">
          <cell r="D6" t="str">
            <v>Output 5</v>
          </cell>
          <cell r="F6" t="str">
            <v>Office Supplies</v>
          </cell>
        </row>
        <row r="7">
          <cell r="D7" t="str">
            <v>Output 6</v>
          </cell>
          <cell r="F7" t="str">
            <v>Professional Services – Companies/Firm</v>
          </cell>
        </row>
        <row r="8">
          <cell r="D8" t="str">
            <v>Output 7</v>
          </cell>
          <cell r="F8" t="str">
            <v>Travel</v>
          </cell>
        </row>
        <row r="9">
          <cell r="D9" t="str">
            <v>PMC</v>
          </cell>
          <cell r="F9" t="str">
            <v xml:space="preserve">Workshop/Training </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ons"/>
      <sheetName val="Dashboard"/>
      <sheetName val="Detailed Budget Plan"/>
      <sheetName val="Detailed Budget Notes"/>
      <sheetName val="Sheet1"/>
      <sheetName val="Title Lists"/>
    </sheetNames>
    <sheetDataSet>
      <sheetData sheetId="0"/>
      <sheetData sheetId="1"/>
      <sheetData sheetId="2"/>
      <sheetData sheetId="3"/>
      <sheetData sheetId="4"/>
      <sheetData sheetId="5">
        <row r="1">
          <cell r="B1" t="str">
            <v>Components</v>
          </cell>
          <cell r="D1" t="str">
            <v>Outputs</v>
          </cell>
          <cell r="F1" t="str">
            <v>Budget Categories</v>
          </cell>
          <cell r="H1" t="str">
            <v>List of Funding Source</v>
          </cell>
        </row>
        <row r="2">
          <cell r="B2" t="str">
            <v>Component 1: Finalize and operationalize the national REDD+ architecture for REDD+ RBPs</v>
          </cell>
          <cell r="D2" t="str">
            <v>Output 1.1.1: Finalization of the REDD+ architecture</v>
          </cell>
          <cell r="F2" t="str">
            <v>Consultant - Individual - International</v>
          </cell>
          <cell r="H2" t="str">
            <v>GCF</v>
          </cell>
        </row>
        <row r="3">
          <cell r="B3" t="str">
            <v>Component 2:  Implement evidence based and innovative jurisdictional REDD+ community based activities</v>
          </cell>
          <cell r="D3" t="str">
            <v xml:space="preserve">Output 1.1.2: Operationalization of the Warsaw Framework </v>
          </cell>
          <cell r="F3" t="str">
            <v>Consultant - Individual - Local</v>
          </cell>
          <cell r="H3" t="str">
            <v>Cote d'Ivoire</v>
          </cell>
        </row>
        <row r="4">
          <cell r="B4" t="str">
            <v>Project Management Cost</v>
          </cell>
          <cell r="D4" t="str">
            <v>Output 2.1.1: Territorial planning and land security strengthened</v>
          </cell>
          <cell r="F4" t="str">
            <v>Equipment</v>
          </cell>
        </row>
        <row r="5">
          <cell r="D5" t="str">
            <v>Output 2.1.2: Local governance reinforced</v>
          </cell>
          <cell r="F5" t="str">
            <v>Materials &amp; Goods</v>
          </cell>
        </row>
        <row r="6">
          <cell r="D6" t="str">
            <v>Output 2.1.3: Zero-deforestation agricultural production</v>
          </cell>
          <cell r="F6" t="str">
            <v>Office Supplies</v>
          </cell>
        </row>
        <row r="7">
          <cell r="D7" t="str">
            <v>Output 2.1.4: Enabling environments established</v>
          </cell>
          <cell r="F7" t="str">
            <v>Professional Services – Companies/Firm</v>
          </cell>
        </row>
        <row r="8">
          <cell r="D8" t="str">
            <v>Output 2.1.5: Results disseminated</v>
          </cell>
          <cell r="F8" t="str">
            <v>Travel</v>
          </cell>
        </row>
        <row r="9">
          <cell r="D9" t="str">
            <v>PMC</v>
          </cell>
          <cell r="F9" t="str">
            <v xml:space="preserve">Workshop/Training </v>
          </cell>
        </row>
        <row r="10">
          <cell r="F10" t="str">
            <v>Staff</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inales Externes Budget ohne Ru"/>
      <sheetName val="Legend_Assumption"/>
      <sheetName val="GCF B1 summary"/>
      <sheetName val="GCF B2 summary"/>
      <sheetName val="Pivot Entity_GCF"/>
      <sheetName val="Summary Fin plan"/>
      <sheetName val="Implementation plan"/>
      <sheetName val="Pivot_cost types GCF"/>
      <sheetName val="Summary pivot"/>
      <sheetName val="Budget GCF Output 1"/>
      <sheetName val="Budget GCF output 2"/>
      <sheetName val="Budget output 3"/>
      <sheetName val="Budget output 4"/>
      <sheetName val="Impact of GCF project"/>
      <sheetName val="Financial annual summ"/>
      <sheetName val="Scale_Fin analysis GCF project"/>
      <sheetName val="Forestry 1 ha model"/>
      <sheetName val="Agriculture 1 model"/>
      <sheetName val="externes Budget basic"/>
      <sheetName val="externes Budget complex"/>
      <sheetName val="Overheadberechnung"/>
      <sheetName val="Tabelle1"/>
      <sheetName val="Finales Externes Budget"/>
      <sheetName val="Finales Externes Budget (2)"/>
      <sheetName val="Finales Externes Budget (3)"/>
      <sheetName val="interne Kalkulation"/>
      <sheetName val="IFAD -co-finance"/>
      <sheetName val="Personalkonzept"/>
      <sheetName val="AE budget detailed GCF clean"/>
      <sheetName val="AE budget detailed - revised"/>
      <sheetName val="GK + Zuschläge"/>
      <sheetName val="Fin Ext. Budget 13.6.2019 "/>
    </sheetNames>
    <sheetDataSet>
      <sheetData sheetId="0"/>
      <sheetData sheetId="1">
        <row r="22">
          <cell r="B22" t="str">
            <v>Staff costs</v>
          </cell>
        </row>
        <row r="23">
          <cell r="B23" t="str">
            <v>International consultants</v>
          </cell>
        </row>
        <row r="24">
          <cell r="B24" t="str">
            <v>Local consultants</v>
          </cell>
        </row>
        <row r="25">
          <cell r="B25" t="str">
            <v>Travel</v>
          </cell>
        </row>
        <row r="26">
          <cell r="B26" t="str">
            <v>Equipment</v>
          </cell>
        </row>
        <row r="27">
          <cell r="B27" t="str">
            <v>Construction costs</v>
          </cell>
        </row>
        <row r="28">
          <cell r="B28" t="str">
            <v>Financing agreements</v>
          </cell>
        </row>
        <row r="29">
          <cell r="B29" t="str">
            <v>Training, workshops, and conferences</v>
          </cell>
        </row>
        <row r="30">
          <cell r="B30" t="str">
            <v>Professional/contractual services</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itle Lists"/>
    </sheetNames>
    <sheetDataSet>
      <sheetData sheetId="0"/>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Y177"/>
  <sheetViews>
    <sheetView tabSelected="1" workbookViewId="0">
      <selection activeCell="K6" sqref="K6"/>
    </sheetView>
  </sheetViews>
  <sheetFormatPr defaultColWidth="9.140625" defaultRowHeight="15"/>
  <cols>
    <col min="1" max="1" width="3.42578125" customWidth="1"/>
    <col min="2" max="2" width="11.28515625" bestFit="1" customWidth="1"/>
    <col min="3" max="3" width="11.28515625" customWidth="1"/>
    <col min="4" max="4" width="19.28515625" customWidth="1"/>
    <col min="5" max="5" width="10.28515625" customWidth="1"/>
    <col min="6" max="6" width="9" customWidth="1"/>
    <col min="7" max="7" width="24.28515625" style="81" customWidth="1"/>
    <col min="8" max="8" width="39" style="53" customWidth="1"/>
    <col min="9" max="9" width="9.85546875" customWidth="1"/>
    <col min="10" max="10" width="11.42578125" customWidth="1"/>
    <col min="11" max="11" width="9" customWidth="1"/>
    <col min="12" max="12" width="12.140625" style="42" customWidth="1"/>
    <col min="13" max="13" width="9" customWidth="1"/>
    <col min="14" max="14" width="11.7109375" style="42" customWidth="1"/>
    <col min="15" max="15" width="9" customWidth="1"/>
    <col min="16" max="16" width="11.7109375" style="42" customWidth="1"/>
    <col min="17" max="17" width="9" customWidth="1"/>
    <col min="18" max="18" width="11.7109375" style="42" customWidth="1"/>
    <col min="19" max="19" width="9" customWidth="1"/>
    <col min="20" max="20" width="11.140625" style="42" customWidth="1"/>
    <col min="21" max="21" width="12.140625" customWidth="1"/>
    <col min="22" max="22" width="20.7109375" style="42" bestFit="1" customWidth="1"/>
    <col min="23" max="23" width="8.42578125" style="172" customWidth="1"/>
  </cols>
  <sheetData>
    <row r="1" spans="2:23">
      <c r="B1" s="1" t="s">
        <v>0</v>
      </c>
      <c r="C1" s="1"/>
      <c r="D1" s="2"/>
      <c r="F1" s="3"/>
    </row>
    <row r="2" spans="2:23">
      <c r="B2" s="1" t="s">
        <v>1</v>
      </c>
      <c r="C2" s="1"/>
      <c r="D2" s="2"/>
      <c r="F2" s="3"/>
    </row>
    <row r="3" spans="2:23" ht="15.75" thickBot="1">
      <c r="B3" s="1"/>
      <c r="C3" s="1"/>
      <c r="D3" s="2"/>
      <c r="F3" s="3"/>
    </row>
    <row r="4" spans="2:23" ht="15.75" customHeight="1" thickBot="1">
      <c r="B4" s="4"/>
      <c r="C4" s="5"/>
      <c r="D4" s="5"/>
      <c r="E4" s="5"/>
      <c r="F4" s="6"/>
      <c r="G4" s="82"/>
      <c r="H4" s="54"/>
      <c r="I4" s="233" t="s">
        <v>2</v>
      </c>
      <c r="J4" s="234"/>
      <c r="K4" s="233" t="s">
        <v>3</v>
      </c>
      <c r="L4" s="235"/>
      <c r="M4" s="235"/>
      <c r="N4" s="235"/>
      <c r="O4" s="235"/>
      <c r="P4" s="235"/>
      <c r="Q4" s="235"/>
      <c r="R4" s="235"/>
      <c r="S4" s="235"/>
      <c r="T4" s="235"/>
      <c r="U4" s="235"/>
      <c r="V4" s="234"/>
      <c r="W4" s="230" t="s">
        <v>4</v>
      </c>
    </row>
    <row r="5" spans="2:23">
      <c r="B5" s="7"/>
      <c r="C5" s="8"/>
      <c r="D5" s="8"/>
      <c r="E5" s="8"/>
      <c r="F5" s="8"/>
      <c r="G5" s="83"/>
      <c r="H5" s="55"/>
      <c r="I5" s="7"/>
      <c r="J5" s="9"/>
      <c r="K5" s="236" t="s">
        <v>5</v>
      </c>
      <c r="L5" s="237"/>
      <c r="M5" s="236" t="s">
        <v>6</v>
      </c>
      <c r="N5" s="237"/>
      <c r="O5" s="236" t="s">
        <v>7</v>
      </c>
      <c r="P5" s="237"/>
      <c r="Q5" s="236" t="s">
        <v>8</v>
      </c>
      <c r="R5" s="237"/>
      <c r="S5" s="236" t="s">
        <v>9</v>
      </c>
      <c r="T5" s="237"/>
      <c r="U5" s="4"/>
      <c r="V5" s="43"/>
      <c r="W5" s="231"/>
    </row>
    <row r="6" spans="2:23" ht="25.5" thickBot="1">
      <c r="B6" s="40" t="s">
        <v>10</v>
      </c>
      <c r="C6" s="41" t="s">
        <v>11</v>
      </c>
      <c r="D6" s="41" t="s">
        <v>12</v>
      </c>
      <c r="E6" s="41" t="s">
        <v>13</v>
      </c>
      <c r="F6" s="41" t="s">
        <v>14</v>
      </c>
      <c r="G6" s="84" t="s">
        <v>15</v>
      </c>
      <c r="H6" s="56" t="s">
        <v>16</v>
      </c>
      <c r="I6" s="40" t="s">
        <v>17</v>
      </c>
      <c r="J6" s="10" t="s">
        <v>18</v>
      </c>
      <c r="K6" s="40" t="s">
        <v>19</v>
      </c>
      <c r="L6" s="44" t="s">
        <v>20</v>
      </c>
      <c r="M6" s="40" t="s">
        <v>21</v>
      </c>
      <c r="N6" s="44" t="s">
        <v>22</v>
      </c>
      <c r="O6" s="40" t="s">
        <v>23</v>
      </c>
      <c r="P6" s="44" t="s">
        <v>24</v>
      </c>
      <c r="Q6" s="40" t="s">
        <v>25</v>
      </c>
      <c r="R6" s="44" t="s">
        <v>26</v>
      </c>
      <c r="S6" s="40" t="s">
        <v>27</v>
      </c>
      <c r="T6" s="44" t="s">
        <v>28</v>
      </c>
      <c r="U6" s="40" t="s">
        <v>29</v>
      </c>
      <c r="V6" s="44" t="s">
        <v>30</v>
      </c>
      <c r="W6" s="232"/>
    </row>
    <row r="7" spans="2:23" ht="48.75" thickBot="1">
      <c r="B7" s="26" t="s">
        <v>31</v>
      </c>
      <c r="C7" s="50" t="s">
        <v>32</v>
      </c>
      <c r="D7" s="50" t="s">
        <v>33</v>
      </c>
      <c r="E7" s="50" t="s">
        <v>34</v>
      </c>
      <c r="F7" s="50" t="s">
        <v>35</v>
      </c>
      <c r="G7" s="85" t="s">
        <v>36</v>
      </c>
      <c r="H7" s="51" t="s">
        <v>37</v>
      </c>
      <c r="I7" s="26" t="s">
        <v>38</v>
      </c>
      <c r="J7" s="27">
        <v>48700</v>
      </c>
      <c r="K7" s="31">
        <v>1</v>
      </c>
      <c r="L7" s="45">
        <v>48700</v>
      </c>
      <c r="M7" s="31">
        <v>0</v>
      </c>
      <c r="N7" s="45">
        <v>0</v>
      </c>
      <c r="O7" s="31">
        <v>0</v>
      </c>
      <c r="P7" s="45">
        <f t="shared" ref="P7:P15" si="0">+$J7*O7</f>
        <v>0</v>
      </c>
      <c r="Q7" s="31">
        <v>0</v>
      </c>
      <c r="R7" s="45">
        <f t="shared" ref="R7:R15" si="1">+$J7*Q7</f>
        <v>0</v>
      </c>
      <c r="S7" s="31">
        <v>0</v>
      </c>
      <c r="T7" s="197">
        <f t="shared" ref="T7:T15" si="2">+$J7*S7</f>
        <v>0</v>
      </c>
      <c r="U7" s="201">
        <f t="shared" ref="U7:U15" si="3">+K7+M7+O7+Q7+S7</f>
        <v>1</v>
      </c>
      <c r="V7" s="45">
        <f t="shared" ref="V7" si="4">+L7+N7+P7+R7+T7</f>
        <v>48700</v>
      </c>
      <c r="W7" s="171" t="s">
        <v>39</v>
      </c>
    </row>
    <row r="8" spans="2:23" ht="18" customHeight="1" thickBot="1">
      <c r="B8" s="11"/>
      <c r="C8" s="12"/>
      <c r="D8" s="12"/>
      <c r="E8" s="12" t="s">
        <v>40</v>
      </c>
      <c r="F8" s="12"/>
      <c r="G8" s="86"/>
      <c r="H8" s="13"/>
      <c r="I8" s="11"/>
      <c r="J8" s="14"/>
      <c r="K8" s="32"/>
      <c r="L8" s="46">
        <f>+SUM(L7:L7)</f>
        <v>48700</v>
      </c>
      <c r="M8" s="32"/>
      <c r="N8" s="46">
        <f>+SUM(N7:N7)</f>
        <v>0</v>
      </c>
      <c r="O8" s="32"/>
      <c r="P8" s="46">
        <f>+SUM(P7:P7)</f>
        <v>0</v>
      </c>
      <c r="Q8" s="32"/>
      <c r="R8" s="46">
        <f>+SUM(R7:R7)</f>
        <v>0</v>
      </c>
      <c r="S8" s="32"/>
      <c r="T8" s="46">
        <f>+SUM(T7:T7)</f>
        <v>0</v>
      </c>
      <c r="U8" s="36"/>
      <c r="V8" s="46">
        <f>+SUM(V7:V7)</f>
        <v>48700</v>
      </c>
      <c r="W8" s="173"/>
    </row>
    <row r="9" spans="2:23" ht="18" customHeight="1">
      <c r="B9" s="26" t="s">
        <v>31</v>
      </c>
      <c r="C9" s="50" t="s">
        <v>32</v>
      </c>
      <c r="D9" s="50" t="s">
        <v>33</v>
      </c>
      <c r="E9" s="50" t="s">
        <v>41</v>
      </c>
      <c r="F9" s="50" t="s">
        <v>35</v>
      </c>
      <c r="G9" s="85" t="s">
        <v>42</v>
      </c>
      <c r="H9" s="51" t="s">
        <v>43</v>
      </c>
      <c r="I9" s="26" t="s">
        <v>44</v>
      </c>
      <c r="J9" s="27">
        <v>4000</v>
      </c>
      <c r="K9" s="31">
        <v>7</v>
      </c>
      <c r="L9" s="45">
        <f t="shared" ref="L9:L15" si="5">+J9*K9</f>
        <v>28000</v>
      </c>
      <c r="M9" s="31">
        <v>0</v>
      </c>
      <c r="N9" s="45">
        <f t="shared" ref="N9:N15" si="6">+$J9*M9</f>
        <v>0</v>
      </c>
      <c r="O9" s="31">
        <v>0</v>
      </c>
      <c r="P9" s="45">
        <f t="shared" si="0"/>
        <v>0</v>
      </c>
      <c r="Q9" s="31">
        <v>0</v>
      </c>
      <c r="R9" s="45">
        <f t="shared" si="1"/>
        <v>0</v>
      </c>
      <c r="S9" s="31">
        <v>0</v>
      </c>
      <c r="T9" s="197">
        <f t="shared" si="2"/>
        <v>0</v>
      </c>
      <c r="U9" s="201">
        <f t="shared" si="3"/>
        <v>7</v>
      </c>
      <c r="V9" s="45">
        <f t="shared" ref="V9:V15" si="7">+L9+N9+P9+R9+T9</f>
        <v>28000</v>
      </c>
      <c r="W9" s="171" t="s">
        <v>45</v>
      </c>
    </row>
    <row r="10" spans="2:23" ht="36">
      <c r="B10" s="26" t="s">
        <v>31</v>
      </c>
      <c r="C10" s="50" t="s">
        <v>32</v>
      </c>
      <c r="D10" s="50" t="s">
        <v>33</v>
      </c>
      <c r="E10" s="50" t="s">
        <v>41</v>
      </c>
      <c r="F10" s="50" t="s">
        <v>35</v>
      </c>
      <c r="G10" s="85" t="s">
        <v>42</v>
      </c>
      <c r="H10" s="51" t="s">
        <v>46</v>
      </c>
      <c r="I10" s="26" t="s">
        <v>47</v>
      </c>
      <c r="J10" s="27">
        <v>750</v>
      </c>
      <c r="K10" s="31">
        <v>120</v>
      </c>
      <c r="L10" s="45">
        <f t="shared" si="5"/>
        <v>90000</v>
      </c>
      <c r="M10" s="31">
        <v>0</v>
      </c>
      <c r="N10" s="45">
        <f t="shared" si="6"/>
        <v>0</v>
      </c>
      <c r="O10" s="31">
        <v>0</v>
      </c>
      <c r="P10" s="45">
        <f t="shared" si="0"/>
        <v>0</v>
      </c>
      <c r="Q10" s="31">
        <v>0</v>
      </c>
      <c r="R10" s="45">
        <f t="shared" si="1"/>
        <v>0</v>
      </c>
      <c r="S10" s="31">
        <v>0</v>
      </c>
      <c r="T10" s="197">
        <f t="shared" si="2"/>
        <v>0</v>
      </c>
      <c r="U10" s="201">
        <f t="shared" si="3"/>
        <v>120</v>
      </c>
      <c r="V10" s="45">
        <f t="shared" si="7"/>
        <v>90000</v>
      </c>
      <c r="W10" s="171" t="s">
        <v>48</v>
      </c>
    </row>
    <row r="11" spans="2:23" ht="24">
      <c r="B11" s="26" t="s">
        <v>31</v>
      </c>
      <c r="C11" s="50" t="s">
        <v>32</v>
      </c>
      <c r="D11" s="50" t="s">
        <v>33</v>
      </c>
      <c r="E11" s="50" t="s">
        <v>41</v>
      </c>
      <c r="F11" s="50" t="s">
        <v>35</v>
      </c>
      <c r="G11" s="87" t="s">
        <v>49</v>
      </c>
      <c r="H11" s="51" t="s">
        <v>50</v>
      </c>
      <c r="I11" s="26" t="s">
        <v>51</v>
      </c>
      <c r="J11" s="27">
        <v>300</v>
      </c>
      <c r="K11" s="31">
        <v>132</v>
      </c>
      <c r="L11" s="45">
        <f t="shared" si="5"/>
        <v>39600</v>
      </c>
      <c r="M11" s="31">
        <v>132</v>
      </c>
      <c r="N11" s="45">
        <f t="shared" si="6"/>
        <v>39600</v>
      </c>
      <c r="O11" s="31">
        <v>132</v>
      </c>
      <c r="P11" s="45">
        <f t="shared" si="0"/>
        <v>39600</v>
      </c>
      <c r="Q11" s="31">
        <v>132</v>
      </c>
      <c r="R11" s="45">
        <f t="shared" si="1"/>
        <v>39600</v>
      </c>
      <c r="S11" s="31">
        <v>132</v>
      </c>
      <c r="T11" s="197">
        <f t="shared" si="2"/>
        <v>39600</v>
      </c>
      <c r="U11" s="201">
        <f t="shared" si="3"/>
        <v>660</v>
      </c>
      <c r="V11" s="45">
        <f t="shared" si="7"/>
        <v>198000</v>
      </c>
      <c r="W11" s="171" t="s">
        <v>52</v>
      </c>
    </row>
    <row r="12" spans="2:23" ht="24">
      <c r="B12" s="26" t="s">
        <v>31</v>
      </c>
      <c r="C12" s="50" t="s">
        <v>32</v>
      </c>
      <c r="D12" s="50" t="s">
        <v>33</v>
      </c>
      <c r="E12" s="50" t="s">
        <v>41</v>
      </c>
      <c r="F12" s="50" t="s">
        <v>35</v>
      </c>
      <c r="G12" s="87" t="s">
        <v>49</v>
      </c>
      <c r="H12" s="51" t="s">
        <v>53</v>
      </c>
      <c r="I12" s="26" t="s">
        <v>51</v>
      </c>
      <c r="J12" s="27">
        <v>200</v>
      </c>
      <c r="K12" s="31">
        <v>132</v>
      </c>
      <c r="L12" s="45">
        <f t="shared" si="5"/>
        <v>26400</v>
      </c>
      <c r="M12" s="31">
        <v>132</v>
      </c>
      <c r="N12" s="45">
        <f t="shared" si="6"/>
        <v>26400</v>
      </c>
      <c r="O12" s="31">
        <v>132</v>
      </c>
      <c r="P12" s="45">
        <f t="shared" si="0"/>
        <v>26400</v>
      </c>
      <c r="Q12" s="31">
        <v>132</v>
      </c>
      <c r="R12" s="45">
        <f t="shared" si="1"/>
        <v>26400</v>
      </c>
      <c r="S12" s="31">
        <v>132</v>
      </c>
      <c r="T12" s="197">
        <f t="shared" si="2"/>
        <v>26400</v>
      </c>
      <c r="U12" s="201">
        <f t="shared" si="3"/>
        <v>660</v>
      </c>
      <c r="V12" s="45">
        <f t="shared" si="7"/>
        <v>132000</v>
      </c>
      <c r="W12" s="171" t="s">
        <v>52</v>
      </c>
    </row>
    <row r="13" spans="2:23" ht="18" customHeight="1">
      <c r="B13" s="26" t="s">
        <v>31</v>
      </c>
      <c r="C13" s="50" t="s">
        <v>32</v>
      </c>
      <c r="D13" s="50" t="s">
        <v>33</v>
      </c>
      <c r="E13" s="50" t="s">
        <v>41</v>
      </c>
      <c r="F13" s="50" t="s">
        <v>35</v>
      </c>
      <c r="G13" s="87" t="s">
        <v>49</v>
      </c>
      <c r="H13" s="51" t="s">
        <v>54</v>
      </c>
      <c r="I13" s="26" t="s">
        <v>51</v>
      </c>
      <c r="J13" s="27">
        <v>200</v>
      </c>
      <c r="K13" s="31">
        <v>36</v>
      </c>
      <c r="L13" s="45">
        <f t="shared" si="5"/>
        <v>7200</v>
      </c>
      <c r="M13" s="31">
        <v>36</v>
      </c>
      <c r="N13" s="45">
        <f t="shared" si="6"/>
        <v>7200</v>
      </c>
      <c r="O13" s="31">
        <v>36</v>
      </c>
      <c r="P13" s="45">
        <f t="shared" si="0"/>
        <v>7200</v>
      </c>
      <c r="Q13" s="31">
        <v>36</v>
      </c>
      <c r="R13" s="45">
        <f t="shared" si="1"/>
        <v>7200</v>
      </c>
      <c r="S13" s="31">
        <v>36</v>
      </c>
      <c r="T13" s="197">
        <f t="shared" si="2"/>
        <v>7200</v>
      </c>
      <c r="U13" s="201">
        <f t="shared" si="3"/>
        <v>180</v>
      </c>
      <c r="V13" s="45">
        <f t="shared" si="7"/>
        <v>36000</v>
      </c>
      <c r="W13" s="171" t="s">
        <v>52</v>
      </c>
    </row>
    <row r="14" spans="2:23" ht="18" customHeight="1">
      <c r="B14" s="26" t="s">
        <v>31</v>
      </c>
      <c r="C14" s="50" t="s">
        <v>32</v>
      </c>
      <c r="D14" s="50" t="s">
        <v>33</v>
      </c>
      <c r="E14" s="50" t="s">
        <v>41</v>
      </c>
      <c r="F14" s="50" t="s">
        <v>35</v>
      </c>
      <c r="G14" s="87" t="s">
        <v>49</v>
      </c>
      <c r="H14" s="51" t="s">
        <v>55</v>
      </c>
      <c r="I14" s="26" t="s">
        <v>51</v>
      </c>
      <c r="J14" s="27">
        <v>150</v>
      </c>
      <c r="K14" s="31">
        <v>12</v>
      </c>
      <c r="L14" s="45">
        <f t="shared" si="5"/>
        <v>1800</v>
      </c>
      <c r="M14" s="31">
        <v>12</v>
      </c>
      <c r="N14" s="45">
        <f t="shared" si="6"/>
        <v>1800</v>
      </c>
      <c r="O14" s="31">
        <v>12</v>
      </c>
      <c r="P14" s="45">
        <f t="shared" si="0"/>
        <v>1800</v>
      </c>
      <c r="Q14" s="31">
        <v>12</v>
      </c>
      <c r="R14" s="45">
        <f t="shared" si="1"/>
        <v>1800</v>
      </c>
      <c r="S14" s="31">
        <v>12</v>
      </c>
      <c r="T14" s="197">
        <f t="shared" si="2"/>
        <v>1800</v>
      </c>
      <c r="U14" s="201">
        <f t="shared" si="3"/>
        <v>60</v>
      </c>
      <c r="V14" s="45">
        <f t="shared" si="7"/>
        <v>9000</v>
      </c>
      <c r="W14" s="171" t="s">
        <v>52</v>
      </c>
    </row>
    <row r="15" spans="2:23" ht="18" customHeight="1" thickBot="1">
      <c r="B15" s="26" t="s">
        <v>31</v>
      </c>
      <c r="C15" s="50" t="s">
        <v>32</v>
      </c>
      <c r="D15" s="50" t="s">
        <v>33</v>
      </c>
      <c r="E15" s="50" t="s">
        <v>41</v>
      </c>
      <c r="F15" s="50" t="s">
        <v>35</v>
      </c>
      <c r="G15" s="87" t="s">
        <v>49</v>
      </c>
      <c r="H15" s="51" t="s">
        <v>56</v>
      </c>
      <c r="I15" s="26" t="s">
        <v>51</v>
      </c>
      <c r="J15" s="27">
        <v>150</v>
      </c>
      <c r="K15" s="31">
        <v>24</v>
      </c>
      <c r="L15" s="45">
        <f t="shared" si="5"/>
        <v>3600</v>
      </c>
      <c r="M15" s="31">
        <v>24</v>
      </c>
      <c r="N15" s="45">
        <f t="shared" si="6"/>
        <v>3600</v>
      </c>
      <c r="O15" s="31">
        <v>24</v>
      </c>
      <c r="P15" s="45">
        <f t="shared" si="0"/>
        <v>3600</v>
      </c>
      <c r="Q15" s="31">
        <v>24</v>
      </c>
      <c r="R15" s="45">
        <f t="shared" si="1"/>
        <v>3600</v>
      </c>
      <c r="S15" s="31">
        <v>24</v>
      </c>
      <c r="T15" s="197">
        <f t="shared" si="2"/>
        <v>3600</v>
      </c>
      <c r="U15" s="201">
        <f t="shared" si="3"/>
        <v>120</v>
      </c>
      <c r="V15" s="45">
        <f t="shared" si="7"/>
        <v>18000</v>
      </c>
      <c r="W15" s="171" t="s">
        <v>52</v>
      </c>
    </row>
    <row r="16" spans="2:23" ht="18" customHeight="1" thickBot="1">
      <c r="B16" s="11"/>
      <c r="C16" s="12"/>
      <c r="D16" s="12"/>
      <c r="E16" s="12" t="s">
        <v>57</v>
      </c>
      <c r="F16" s="12"/>
      <c r="G16" s="86"/>
      <c r="H16" s="13"/>
      <c r="I16" s="11"/>
      <c r="J16" s="14"/>
      <c r="K16" s="32"/>
      <c r="L16" s="46">
        <f>+SUM(L9:L15)</f>
        <v>196600</v>
      </c>
      <c r="M16" s="32"/>
      <c r="N16" s="46">
        <f>+SUM(N9:N15)</f>
        <v>78600</v>
      </c>
      <c r="O16" s="32"/>
      <c r="P16" s="46">
        <f>+SUM(P9:P15)</f>
        <v>78600</v>
      </c>
      <c r="Q16" s="32"/>
      <c r="R16" s="46">
        <f>+SUM(R9:R15)</f>
        <v>78600</v>
      </c>
      <c r="S16" s="32"/>
      <c r="T16" s="46">
        <f>+SUM(T9:T15)</f>
        <v>78600</v>
      </c>
      <c r="U16" s="36"/>
      <c r="V16" s="46">
        <f>+SUM(V9:V15)</f>
        <v>511000</v>
      </c>
      <c r="W16" s="173"/>
    </row>
    <row r="17" spans="2:23" ht="60">
      <c r="B17" s="26" t="s">
        <v>31</v>
      </c>
      <c r="C17" s="50" t="s">
        <v>32</v>
      </c>
      <c r="D17" s="50" t="s">
        <v>33</v>
      </c>
      <c r="E17" s="50" t="s">
        <v>58</v>
      </c>
      <c r="F17" s="50" t="s">
        <v>35</v>
      </c>
      <c r="G17" s="87" t="s">
        <v>36</v>
      </c>
      <c r="H17" s="51" t="s">
        <v>59</v>
      </c>
      <c r="I17" s="26" t="s">
        <v>60</v>
      </c>
      <c r="J17" s="27">
        <v>17</v>
      </c>
      <c r="K17" s="31">
        <v>0</v>
      </c>
      <c r="L17" s="45">
        <f t="shared" ref="L17:L19" si="8">+J17*K17</f>
        <v>0</v>
      </c>
      <c r="M17" s="31">
        <v>8000</v>
      </c>
      <c r="N17" s="45">
        <f t="shared" ref="N17:N19" si="9">+$J17*M17</f>
        <v>136000</v>
      </c>
      <c r="O17" s="31">
        <v>12000</v>
      </c>
      <c r="P17" s="45">
        <f t="shared" ref="P17:P19" si="10">+$J17*O17</f>
        <v>204000</v>
      </c>
      <c r="Q17" s="31">
        <v>20000</v>
      </c>
      <c r="R17" s="45">
        <f t="shared" ref="R17:R19" si="11">+$J17*Q17</f>
        <v>340000</v>
      </c>
      <c r="S17" s="31">
        <v>20000</v>
      </c>
      <c r="T17" s="197">
        <f t="shared" ref="T17:T19" si="12">+$J17*S17</f>
        <v>340000</v>
      </c>
      <c r="U17" s="201">
        <f t="shared" ref="U17:U19" si="13">+K17+M17+O17+Q17+S17</f>
        <v>60000</v>
      </c>
      <c r="V17" s="45">
        <f t="shared" ref="V17:V19" si="14">+L17+N17+P17+R17+T17</f>
        <v>1020000</v>
      </c>
      <c r="W17" s="171" t="s">
        <v>61</v>
      </c>
    </row>
    <row r="18" spans="2:23" ht="25.5" customHeight="1">
      <c r="B18" s="26" t="s">
        <v>31</v>
      </c>
      <c r="C18" s="50" t="s">
        <v>32</v>
      </c>
      <c r="D18" s="50" t="s">
        <v>33</v>
      </c>
      <c r="E18" s="50" t="s">
        <v>58</v>
      </c>
      <c r="F18" s="50" t="s">
        <v>35</v>
      </c>
      <c r="G18" s="87" t="s">
        <v>62</v>
      </c>
      <c r="H18" s="51" t="s">
        <v>63</v>
      </c>
      <c r="I18" s="26" t="s">
        <v>51</v>
      </c>
      <c r="J18" s="45">
        <v>2500</v>
      </c>
      <c r="K18" s="31">
        <v>0</v>
      </c>
      <c r="L18" s="45">
        <f t="shared" si="8"/>
        <v>0</v>
      </c>
      <c r="M18" s="31">
        <v>0</v>
      </c>
      <c r="N18" s="45">
        <f t="shared" si="9"/>
        <v>0</v>
      </c>
      <c r="O18" s="31">
        <v>4</v>
      </c>
      <c r="P18" s="45">
        <f t="shared" si="10"/>
        <v>10000</v>
      </c>
      <c r="Q18" s="31">
        <v>0</v>
      </c>
      <c r="R18" s="45">
        <f t="shared" si="11"/>
        <v>0</v>
      </c>
      <c r="S18" s="31">
        <v>4</v>
      </c>
      <c r="T18" s="197">
        <f t="shared" si="12"/>
        <v>10000</v>
      </c>
      <c r="U18" s="201">
        <f t="shared" si="13"/>
        <v>8</v>
      </c>
      <c r="V18" s="45">
        <f t="shared" si="14"/>
        <v>20000</v>
      </c>
      <c r="W18" s="171" t="s">
        <v>64</v>
      </c>
    </row>
    <row r="19" spans="2:23" ht="25.5" thickBot="1">
      <c r="B19" s="26" t="s">
        <v>31</v>
      </c>
      <c r="C19" s="50" t="s">
        <v>32</v>
      </c>
      <c r="D19" s="50" t="s">
        <v>33</v>
      </c>
      <c r="E19" s="50" t="s">
        <v>58</v>
      </c>
      <c r="F19" s="50" t="s">
        <v>35</v>
      </c>
      <c r="G19" s="87" t="s">
        <v>36</v>
      </c>
      <c r="H19" s="51" t="s">
        <v>65</v>
      </c>
      <c r="I19" s="26" t="s">
        <v>38</v>
      </c>
      <c r="J19" s="27">
        <v>25000</v>
      </c>
      <c r="K19" s="31">
        <v>0.2</v>
      </c>
      <c r="L19" s="45">
        <f t="shared" si="8"/>
        <v>5000</v>
      </c>
      <c r="M19" s="31">
        <v>0.2</v>
      </c>
      <c r="N19" s="45">
        <f t="shared" si="9"/>
        <v>5000</v>
      </c>
      <c r="O19" s="31">
        <v>0.2</v>
      </c>
      <c r="P19" s="45">
        <f t="shared" si="10"/>
        <v>5000</v>
      </c>
      <c r="Q19" s="31">
        <v>0.2</v>
      </c>
      <c r="R19" s="45">
        <f t="shared" si="11"/>
        <v>5000</v>
      </c>
      <c r="S19" s="31">
        <v>0.2</v>
      </c>
      <c r="T19" s="197">
        <f t="shared" si="12"/>
        <v>5000</v>
      </c>
      <c r="U19" s="201">
        <f t="shared" si="13"/>
        <v>1</v>
      </c>
      <c r="V19" s="45">
        <f t="shared" si="14"/>
        <v>25000</v>
      </c>
      <c r="W19" s="171" t="s">
        <v>66</v>
      </c>
    </row>
    <row r="20" spans="2:23" ht="18" customHeight="1" thickBot="1">
      <c r="B20" s="11"/>
      <c r="C20" s="12"/>
      <c r="D20" s="12"/>
      <c r="E20" s="12" t="s">
        <v>67</v>
      </c>
      <c r="F20" s="12"/>
      <c r="G20" s="86"/>
      <c r="H20" s="13"/>
      <c r="I20" s="11"/>
      <c r="J20" s="14"/>
      <c r="K20" s="32"/>
      <c r="L20" s="46">
        <f>+SUM(L17:L19)</f>
        <v>5000</v>
      </c>
      <c r="M20" s="32"/>
      <c r="N20" s="46">
        <f>+SUM(N17:N19)</f>
        <v>141000</v>
      </c>
      <c r="O20" s="32"/>
      <c r="P20" s="46">
        <f>+SUM(P17:P19)</f>
        <v>219000</v>
      </c>
      <c r="Q20" s="32"/>
      <c r="R20" s="46">
        <f>+SUM(R17:R19)</f>
        <v>345000</v>
      </c>
      <c r="S20" s="32"/>
      <c r="T20" s="46">
        <f>+SUM(T17:T19)</f>
        <v>355000</v>
      </c>
      <c r="U20" s="36"/>
      <c r="V20" s="46">
        <f>+SUM(V17:V19)</f>
        <v>1065000</v>
      </c>
      <c r="W20" s="173"/>
    </row>
    <row r="21" spans="2:23" ht="36">
      <c r="B21" s="26" t="s">
        <v>31</v>
      </c>
      <c r="C21" s="50" t="s">
        <v>32</v>
      </c>
      <c r="D21" s="50" t="s">
        <v>33</v>
      </c>
      <c r="E21" s="50" t="s">
        <v>68</v>
      </c>
      <c r="F21" s="50" t="s">
        <v>35</v>
      </c>
      <c r="G21" s="85" t="s">
        <v>42</v>
      </c>
      <c r="H21" s="51" t="s">
        <v>69</v>
      </c>
      <c r="I21" s="26" t="s">
        <v>47</v>
      </c>
      <c r="J21" s="27">
        <v>500</v>
      </c>
      <c r="K21" s="31">
        <v>30</v>
      </c>
      <c r="L21" s="45">
        <f t="shared" ref="L21:L22" si="15">+J21*K21</f>
        <v>15000</v>
      </c>
      <c r="M21" s="31">
        <v>60</v>
      </c>
      <c r="N21" s="45">
        <f t="shared" ref="N21:N22" si="16">+$J21*M21</f>
        <v>30000</v>
      </c>
      <c r="O21" s="31"/>
      <c r="P21" s="45">
        <f t="shared" ref="P21:P22" si="17">+$J21*O21</f>
        <v>0</v>
      </c>
      <c r="Q21" s="31"/>
      <c r="R21" s="45">
        <f t="shared" ref="R21:R22" si="18">+$J21*Q21</f>
        <v>0</v>
      </c>
      <c r="S21" s="31"/>
      <c r="T21" s="197">
        <f t="shared" ref="T21:T22" si="19">+$J21*S21</f>
        <v>0</v>
      </c>
      <c r="U21" s="201">
        <f t="shared" ref="U21:U22" si="20">+K21+M21+O21+Q21+S21</f>
        <v>90</v>
      </c>
      <c r="V21" s="45">
        <f t="shared" ref="V21:V22" si="21">+L21+N21+P21+R21+T21</f>
        <v>45000</v>
      </c>
      <c r="W21" s="171" t="s">
        <v>70</v>
      </c>
    </row>
    <row r="22" spans="2:23" ht="36.75" thickBot="1">
      <c r="B22" s="26" t="s">
        <v>31</v>
      </c>
      <c r="C22" s="50" t="s">
        <v>32</v>
      </c>
      <c r="D22" s="50" t="s">
        <v>33</v>
      </c>
      <c r="E22" s="50" t="s">
        <v>68</v>
      </c>
      <c r="F22" s="50" t="s">
        <v>35</v>
      </c>
      <c r="G22" s="87" t="s">
        <v>36</v>
      </c>
      <c r="H22" s="51" t="s">
        <v>71</v>
      </c>
      <c r="I22" s="26" t="s">
        <v>60</v>
      </c>
      <c r="J22" s="27">
        <v>17</v>
      </c>
      <c r="K22" s="31">
        <v>0</v>
      </c>
      <c r="L22" s="45">
        <f t="shared" si="15"/>
        <v>0</v>
      </c>
      <c r="M22" s="31">
        <v>2000</v>
      </c>
      <c r="N22" s="45">
        <f t="shared" si="16"/>
        <v>34000</v>
      </c>
      <c r="O22" s="31">
        <v>3000</v>
      </c>
      <c r="P22" s="45">
        <f t="shared" si="17"/>
        <v>51000</v>
      </c>
      <c r="Q22" s="31">
        <v>5000</v>
      </c>
      <c r="R22" s="45">
        <f t="shared" si="18"/>
        <v>85000</v>
      </c>
      <c r="S22" s="31">
        <v>5000</v>
      </c>
      <c r="T22" s="197">
        <f t="shared" si="19"/>
        <v>85000</v>
      </c>
      <c r="U22" s="201">
        <f t="shared" si="20"/>
        <v>15000</v>
      </c>
      <c r="V22" s="45">
        <f t="shared" si="21"/>
        <v>255000</v>
      </c>
      <c r="W22" s="171" t="s">
        <v>72</v>
      </c>
    </row>
    <row r="23" spans="2:23" ht="18" customHeight="1" thickBot="1">
      <c r="B23" s="11"/>
      <c r="C23" s="12"/>
      <c r="D23" s="12"/>
      <c r="E23" s="12" t="s">
        <v>73</v>
      </c>
      <c r="F23" s="12"/>
      <c r="G23" s="86"/>
      <c r="H23" s="13"/>
      <c r="I23" s="11"/>
      <c r="J23" s="14"/>
      <c r="K23" s="32"/>
      <c r="L23" s="46">
        <f>+SUM(L21:L22)</f>
        <v>15000</v>
      </c>
      <c r="M23" s="32"/>
      <c r="N23" s="46">
        <f>+SUM(N21:N22)</f>
        <v>64000</v>
      </c>
      <c r="O23" s="32"/>
      <c r="P23" s="46">
        <f>+SUM(P21:P22)</f>
        <v>51000</v>
      </c>
      <c r="Q23" s="32"/>
      <c r="R23" s="46">
        <f>+SUM(R21:R22)</f>
        <v>85000</v>
      </c>
      <c r="S23" s="32"/>
      <c r="T23" s="46">
        <f>+SUM(T21:T22)</f>
        <v>85000</v>
      </c>
      <c r="U23" s="36"/>
      <c r="V23" s="46">
        <f>+SUM(V21:V22)</f>
        <v>300000</v>
      </c>
      <c r="W23" s="173"/>
    </row>
    <row r="24" spans="2:23" ht="18" customHeight="1" thickBot="1">
      <c r="B24" s="15"/>
      <c r="C24" s="16"/>
      <c r="D24" s="19" t="s">
        <v>74</v>
      </c>
      <c r="E24" s="16"/>
      <c r="F24" s="16"/>
      <c r="G24" s="88"/>
      <c r="H24" s="17"/>
      <c r="I24" s="15"/>
      <c r="J24" s="18"/>
      <c r="K24" s="33"/>
      <c r="L24" s="47">
        <v>265300</v>
      </c>
      <c r="M24" s="33"/>
      <c r="N24" s="47">
        <v>283600</v>
      </c>
      <c r="O24" s="33"/>
      <c r="P24" s="47">
        <v>348600</v>
      </c>
      <c r="Q24" s="33"/>
      <c r="R24" s="47">
        <v>508600</v>
      </c>
      <c r="S24" s="33"/>
      <c r="T24" s="47">
        <v>518600</v>
      </c>
      <c r="U24" s="37"/>
      <c r="V24" s="47">
        <f>V8+V16+V20+V23</f>
        <v>1924700</v>
      </c>
      <c r="W24" s="174"/>
    </row>
    <row r="25" spans="2:23" ht="24.75" thickBot="1">
      <c r="B25" s="26" t="s">
        <v>31</v>
      </c>
      <c r="C25" s="50" t="s">
        <v>32</v>
      </c>
      <c r="D25" s="50" t="s">
        <v>75</v>
      </c>
      <c r="E25" s="50" t="s">
        <v>76</v>
      </c>
      <c r="F25" s="50" t="s">
        <v>35</v>
      </c>
      <c r="G25" s="85" t="s">
        <v>42</v>
      </c>
      <c r="H25" s="51" t="s">
        <v>77</v>
      </c>
      <c r="I25" s="26" t="s">
        <v>44</v>
      </c>
      <c r="J25" s="27">
        <v>4000</v>
      </c>
      <c r="K25" s="31">
        <v>5</v>
      </c>
      <c r="L25" s="45">
        <f t="shared" ref="L25:L31" si="22">+J25*K25</f>
        <v>20000</v>
      </c>
      <c r="M25" s="31">
        <v>6</v>
      </c>
      <c r="N25" s="45">
        <f t="shared" ref="N25:N31" si="23">+$J25*M25</f>
        <v>24000</v>
      </c>
      <c r="O25" s="31">
        <v>0</v>
      </c>
      <c r="P25" s="45">
        <f t="shared" ref="P25:P31" si="24">+$J25*O25</f>
        <v>0</v>
      </c>
      <c r="Q25" s="31">
        <v>0</v>
      </c>
      <c r="R25" s="45">
        <f t="shared" ref="R25:R31" si="25">+$J25*Q25</f>
        <v>0</v>
      </c>
      <c r="S25" s="31">
        <v>0</v>
      </c>
      <c r="T25" s="197">
        <f t="shared" ref="T25:T31" si="26">+$J25*S25</f>
        <v>0</v>
      </c>
      <c r="U25" s="201">
        <f t="shared" ref="U25:U31" si="27">+K25+M25+O25+Q25+S25</f>
        <v>11</v>
      </c>
      <c r="V25" s="45">
        <v>44000</v>
      </c>
      <c r="W25" s="171" t="s">
        <v>78</v>
      </c>
    </row>
    <row r="26" spans="2:23" ht="18" customHeight="1" thickBot="1">
      <c r="B26" s="11"/>
      <c r="C26" s="12"/>
      <c r="D26" s="12"/>
      <c r="E26" s="12" t="s">
        <v>79</v>
      </c>
      <c r="F26" s="12"/>
      <c r="G26" s="86"/>
      <c r="H26" s="13"/>
      <c r="I26" s="11"/>
      <c r="J26" s="14"/>
      <c r="K26" s="32"/>
      <c r="L26" s="46">
        <f>+SUM(L25:L25)</f>
        <v>20000</v>
      </c>
      <c r="M26" s="32"/>
      <c r="N26" s="46">
        <f>+SUM(N25:N25)</f>
        <v>24000</v>
      </c>
      <c r="O26" s="32"/>
      <c r="P26" s="46">
        <f>+SUM(P25:P25)</f>
        <v>0</v>
      </c>
      <c r="Q26" s="32"/>
      <c r="R26" s="46">
        <f>+SUM(R25:R25)</f>
        <v>0</v>
      </c>
      <c r="S26" s="32"/>
      <c r="T26" s="46">
        <f>+SUM(T25:T25)</f>
        <v>0</v>
      </c>
      <c r="U26" s="36"/>
      <c r="V26" s="46">
        <f>+SUM(V25:V25)</f>
        <v>44000</v>
      </c>
      <c r="W26" s="173"/>
    </row>
    <row r="27" spans="2:23" ht="18" customHeight="1">
      <c r="B27" s="26" t="s">
        <v>31</v>
      </c>
      <c r="C27" s="50" t="s">
        <v>32</v>
      </c>
      <c r="D27" s="50" t="s">
        <v>75</v>
      </c>
      <c r="E27" s="50" t="s">
        <v>80</v>
      </c>
      <c r="F27" s="50" t="s">
        <v>35</v>
      </c>
      <c r="G27" s="85" t="s">
        <v>62</v>
      </c>
      <c r="H27" s="51" t="s">
        <v>81</v>
      </c>
      <c r="I27" s="26" t="s">
        <v>51</v>
      </c>
      <c r="J27" s="27">
        <v>1200</v>
      </c>
      <c r="K27" s="31">
        <v>24</v>
      </c>
      <c r="L27" s="45">
        <f t="shared" si="22"/>
        <v>28800</v>
      </c>
      <c r="M27" s="31">
        <v>12</v>
      </c>
      <c r="N27" s="45">
        <f t="shared" si="23"/>
        <v>14400</v>
      </c>
      <c r="O27" s="31">
        <v>0</v>
      </c>
      <c r="P27" s="45">
        <f t="shared" si="24"/>
        <v>0</v>
      </c>
      <c r="Q27" s="31">
        <v>0</v>
      </c>
      <c r="R27" s="45">
        <f t="shared" si="25"/>
        <v>0</v>
      </c>
      <c r="S27" s="31">
        <v>0</v>
      </c>
      <c r="T27" s="197">
        <f t="shared" si="26"/>
        <v>0</v>
      </c>
      <c r="U27" s="201">
        <f t="shared" si="27"/>
        <v>36</v>
      </c>
      <c r="V27" s="45">
        <f t="shared" ref="V27:V31" si="28">+L27+N27+P27+R27+T27</f>
        <v>43200</v>
      </c>
      <c r="W27" s="171" t="s">
        <v>82</v>
      </c>
    </row>
    <row r="28" spans="2:23" ht="36">
      <c r="B28" s="26" t="s">
        <v>31</v>
      </c>
      <c r="C28" s="50" t="s">
        <v>32</v>
      </c>
      <c r="D28" s="50" t="s">
        <v>75</v>
      </c>
      <c r="E28" s="50" t="s">
        <v>80</v>
      </c>
      <c r="F28" s="50" t="s">
        <v>35</v>
      </c>
      <c r="G28" s="85" t="s">
        <v>36</v>
      </c>
      <c r="H28" s="51" t="s">
        <v>83</v>
      </c>
      <c r="I28" s="26" t="s">
        <v>60</v>
      </c>
      <c r="J28" s="27">
        <v>25</v>
      </c>
      <c r="K28" s="31">
        <v>0</v>
      </c>
      <c r="L28" s="45">
        <f t="shared" si="22"/>
        <v>0</v>
      </c>
      <c r="M28" s="31">
        <v>5600</v>
      </c>
      <c r="N28" s="45">
        <f t="shared" si="23"/>
        <v>140000</v>
      </c>
      <c r="O28" s="31">
        <v>8400</v>
      </c>
      <c r="P28" s="45">
        <f t="shared" si="24"/>
        <v>210000</v>
      </c>
      <c r="Q28" s="31">
        <v>10500</v>
      </c>
      <c r="R28" s="45">
        <f t="shared" si="25"/>
        <v>262500</v>
      </c>
      <c r="S28" s="31">
        <v>10500</v>
      </c>
      <c r="T28" s="197">
        <f t="shared" si="26"/>
        <v>262500</v>
      </c>
      <c r="U28" s="201">
        <f t="shared" si="27"/>
        <v>35000</v>
      </c>
      <c r="V28" s="45">
        <f t="shared" si="28"/>
        <v>875000</v>
      </c>
      <c r="W28" s="171" t="s">
        <v>84</v>
      </c>
    </row>
    <row r="29" spans="2:23" ht="24">
      <c r="B29" s="26" t="s">
        <v>31</v>
      </c>
      <c r="C29" s="50" t="s">
        <v>32</v>
      </c>
      <c r="D29" s="50" t="s">
        <v>75</v>
      </c>
      <c r="E29" s="50" t="s">
        <v>80</v>
      </c>
      <c r="F29" s="50" t="s">
        <v>35</v>
      </c>
      <c r="G29" s="85" t="s">
        <v>42</v>
      </c>
      <c r="H29" s="51" t="s">
        <v>85</v>
      </c>
      <c r="I29" s="26" t="s">
        <v>86</v>
      </c>
      <c r="J29" s="27">
        <v>300</v>
      </c>
      <c r="K29" s="31">
        <v>30</v>
      </c>
      <c r="L29" s="45">
        <f t="shared" si="22"/>
        <v>9000</v>
      </c>
      <c r="M29" s="31">
        <v>30</v>
      </c>
      <c r="N29" s="45">
        <f t="shared" si="23"/>
        <v>9000</v>
      </c>
      <c r="O29" s="31">
        <v>0</v>
      </c>
      <c r="P29" s="45">
        <f t="shared" si="24"/>
        <v>0</v>
      </c>
      <c r="Q29" s="31">
        <v>0</v>
      </c>
      <c r="R29" s="45">
        <f t="shared" si="25"/>
        <v>0</v>
      </c>
      <c r="S29" s="31">
        <v>0</v>
      </c>
      <c r="T29" s="197">
        <f t="shared" si="26"/>
        <v>0</v>
      </c>
      <c r="U29" s="201">
        <f t="shared" si="27"/>
        <v>60</v>
      </c>
      <c r="V29" s="45">
        <f t="shared" si="28"/>
        <v>18000</v>
      </c>
      <c r="W29" s="171" t="s">
        <v>87</v>
      </c>
    </row>
    <row r="30" spans="2:23" ht="24">
      <c r="B30" s="26" t="s">
        <v>31</v>
      </c>
      <c r="C30" s="50" t="s">
        <v>32</v>
      </c>
      <c r="D30" s="50" t="s">
        <v>75</v>
      </c>
      <c r="E30" s="50" t="s">
        <v>80</v>
      </c>
      <c r="F30" s="50" t="s">
        <v>35</v>
      </c>
      <c r="G30" s="85" t="s">
        <v>42</v>
      </c>
      <c r="H30" s="51" t="s">
        <v>88</v>
      </c>
      <c r="I30" s="26" t="s">
        <v>86</v>
      </c>
      <c r="J30" s="27">
        <v>300</v>
      </c>
      <c r="K30" s="31">
        <v>30</v>
      </c>
      <c r="L30" s="45">
        <f t="shared" si="22"/>
        <v>9000</v>
      </c>
      <c r="M30" s="31">
        <v>30</v>
      </c>
      <c r="N30" s="45">
        <f t="shared" si="23"/>
        <v>9000</v>
      </c>
      <c r="O30" s="31">
        <v>0</v>
      </c>
      <c r="P30" s="45">
        <f t="shared" si="24"/>
        <v>0</v>
      </c>
      <c r="Q30" s="31">
        <v>0</v>
      </c>
      <c r="R30" s="45">
        <f t="shared" si="25"/>
        <v>0</v>
      </c>
      <c r="S30" s="31">
        <v>0</v>
      </c>
      <c r="T30" s="197">
        <f t="shared" si="26"/>
        <v>0</v>
      </c>
      <c r="U30" s="201">
        <f t="shared" si="27"/>
        <v>60</v>
      </c>
      <c r="V30" s="45">
        <f t="shared" si="28"/>
        <v>18000</v>
      </c>
      <c r="W30" s="171" t="s">
        <v>89</v>
      </c>
    </row>
    <row r="31" spans="2:23" ht="25.5" thickBot="1">
      <c r="B31" s="26" t="s">
        <v>31</v>
      </c>
      <c r="C31" s="50" t="s">
        <v>32</v>
      </c>
      <c r="D31" s="50" t="s">
        <v>75</v>
      </c>
      <c r="E31" s="50" t="s">
        <v>80</v>
      </c>
      <c r="F31" s="50" t="s">
        <v>35</v>
      </c>
      <c r="G31" s="185" t="s">
        <v>36</v>
      </c>
      <c r="H31" s="59" t="s">
        <v>90</v>
      </c>
      <c r="I31" s="26" t="s">
        <v>38</v>
      </c>
      <c r="J31" s="27">
        <v>25000</v>
      </c>
      <c r="K31" s="31">
        <v>0.2</v>
      </c>
      <c r="L31" s="45">
        <f t="shared" si="22"/>
        <v>5000</v>
      </c>
      <c r="M31" s="31">
        <v>0.2</v>
      </c>
      <c r="N31" s="45">
        <f t="shared" si="23"/>
        <v>5000</v>
      </c>
      <c r="O31" s="31">
        <v>0.2</v>
      </c>
      <c r="P31" s="45">
        <f t="shared" si="24"/>
        <v>5000</v>
      </c>
      <c r="Q31" s="31">
        <v>0.2</v>
      </c>
      <c r="R31" s="45">
        <f t="shared" si="25"/>
        <v>5000</v>
      </c>
      <c r="S31" s="31">
        <v>0.2</v>
      </c>
      <c r="T31" s="197">
        <f t="shared" si="26"/>
        <v>5000</v>
      </c>
      <c r="U31" s="201">
        <f t="shared" si="27"/>
        <v>1</v>
      </c>
      <c r="V31" s="45">
        <f t="shared" si="28"/>
        <v>25000</v>
      </c>
      <c r="W31" s="171" t="s">
        <v>91</v>
      </c>
    </row>
    <row r="32" spans="2:23" ht="18" customHeight="1" thickBot="1">
      <c r="B32" s="11"/>
      <c r="C32" s="12"/>
      <c r="D32" s="12"/>
      <c r="E32" s="12" t="s">
        <v>92</v>
      </c>
      <c r="F32" s="12"/>
      <c r="G32" s="86"/>
      <c r="H32" s="13"/>
      <c r="I32" s="11"/>
      <c r="J32" s="14"/>
      <c r="K32" s="32"/>
      <c r="L32" s="46">
        <f>+SUM(L27:L31)</f>
        <v>51800</v>
      </c>
      <c r="M32" s="32"/>
      <c r="N32" s="46">
        <f>+SUM(N27:N31)</f>
        <v>177400</v>
      </c>
      <c r="O32" s="32"/>
      <c r="P32" s="46">
        <f>+SUM(P27:P31)</f>
        <v>215000</v>
      </c>
      <c r="Q32" s="32"/>
      <c r="R32" s="46">
        <f>+SUM(R27:R31)</f>
        <v>267500</v>
      </c>
      <c r="S32" s="32"/>
      <c r="T32" s="46">
        <f>+SUM(T27:T31)</f>
        <v>267500</v>
      </c>
      <c r="U32" s="36"/>
      <c r="V32" s="46">
        <f>+SUM(V27:V31)</f>
        <v>979200</v>
      </c>
      <c r="W32" s="173"/>
    </row>
    <row r="33" spans="2:23" ht="24.75">
      <c r="B33" s="26" t="s">
        <v>31</v>
      </c>
      <c r="C33" s="50" t="s">
        <v>32</v>
      </c>
      <c r="D33" s="50" t="s">
        <v>75</v>
      </c>
      <c r="E33" s="50" t="s">
        <v>93</v>
      </c>
      <c r="F33" s="50" t="s">
        <v>35</v>
      </c>
      <c r="G33" s="87" t="s">
        <v>62</v>
      </c>
      <c r="H33" s="51" t="s">
        <v>94</v>
      </c>
      <c r="I33" s="26" t="s">
        <v>51</v>
      </c>
      <c r="J33" s="27">
        <v>1200</v>
      </c>
      <c r="K33" s="31">
        <v>10</v>
      </c>
      <c r="L33" s="45">
        <f t="shared" ref="L33:L36" si="29">+J33*K33</f>
        <v>12000</v>
      </c>
      <c r="M33" s="31">
        <v>0</v>
      </c>
      <c r="N33" s="45">
        <f t="shared" ref="N33:N36" si="30">+$J33*M33</f>
        <v>0</v>
      </c>
      <c r="O33" s="31">
        <v>0</v>
      </c>
      <c r="P33" s="45">
        <f t="shared" ref="P33:P36" si="31">+$J33*O33</f>
        <v>0</v>
      </c>
      <c r="Q33" s="31">
        <v>0</v>
      </c>
      <c r="R33" s="45">
        <f t="shared" ref="R33:R36" si="32">+$J33*Q33</f>
        <v>0</v>
      </c>
      <c r="S33" s="31">
        <v>0</v>
      </c>
      <c r="T33" s="197">
        <f t="shared" ref="T33:T36" si="33">+$J33*S33</f>
        <v>0</v>
      </c>
      <c r="U33" s="201">
        <f t="shared" ref="U33:U36" si="34">+K33+M33+O33+Q33+S33</f>
        <v>10</v>
      </c>
      <c r="V33" s="45">
        <f t="shared" ref="V33:V36" si="35">+L33+N33+P33+R33+T33</f>
        <v>12000</v>
      </c>
      <c r="W33" s="171" t="s">
        <v>95</v>
      </c>
    </row>
    <row r="34" spans="2:23" ht="36">
      <c r="B34" s="26" t="s">
        <v>31</v>
      </c>
      <c r="C34" s="50" t="s">
        <v>32</v>
      </c>
      <c r="D34" s="50" t="s">
        <v>75</v>
      </c>
      <c r="E34" s="50" t="s">
        <v>93</v>
      </c>
      <c r="F34" s="50" t="s">
        <v>35</v>
      </c>
      <c r="G34" s="87" t="s">
        <v>36</v>
      </c>
      <c r="H34" s="51" t="s">
        <v>96</v>
      </c>
      <c r="I34" s="26" t="s">
        <v>60</v>
      </c>
      <c r="J34" s="27">
        <v>25</v>
      </c>
      <c r="K34">
        <v>0</v>
      </c>
      <c r="L34" s="45">
        <f t="shared" si="29"/>
        <v>0</v>
      </c>
      <c r="M34" s="31">
        <v>2400</v>
      </c>
      <c r="N34" s="45">
        <f t="shared" si="30"/>
        <v>60000</v>
      </c>
      <c r="O34" s="31">
        <v>3600</v>
      </c>
      <c r="P34" s="45">
        <f t="shared" si="31"/>
        <v>90000</v>
      </c>
      <c r="Q34" s="31">
        <v>4500</v>
      </c>
      <c r="R34" s="45">
        <f t="shared" si="32"/>
        <v>112500</v>
      </c>
      <c r="S34" s="31">
        <v>4500</v>
      </c>
      <c r="T34" s="197">
        <f t="shared" si="33"/>
        <v>112500</v>
      </c>
      <c r="U34" s="201">
        <f t="shared" si="34"/>
        <v>15000</v>
      </c>
      <c r="V34" s="45">
        <f t="shared" si="35"/>
        <v>375000</v>
      </c>
      <c r="W34" s="171" t="s">
        <v>97</v>
      </c>
    </row>
    <row r="35" spans="2:23" ht="18" customHeight="1">
      <c r="B35" s="26" t="s">
        <v>31</v>
      </c>
      <c r="C35" s="50" t="s">
        <v>32</v>
      </c>
      <c r="D35" s="50" t="s">
        <v>75</v>
      </c>
      <c r="E35" s="50" t="s">
        <v>93</v>
      </c>
      <c r="F35" s="50" t="s">
        <v>35</v>
      </c>
      <c r="G35" s="85" t="s">
        <v>98</v>
      </c>
      <c r="H35" s="51" t="s">
        <v>99</v>
      </c>
      <c r="I35" s="26" t="s">
        <v>100</v>
      </c>
      <c r="J35" s="27">
        <v>32500</v>
      </c>
      <c r="K35" s="31">
        <v>3</v>
      </c>
      <c r="L35" s="45">
        <f t="shared" si="29"/>
        <v>97500</v>
      </c>
      <c r="M35" s="31">
        <v>0</v>
      </c>
      <c r="N35" s="45">
        <f t="shared" si="30"/>
        <v>0</v>
      </c>
      <c r="O35" s="31">
        <v>0</v>
      </c>
      <c r="P35" s="45">
        <f t="shared" si="31"/>
        <v>0</v>
      </c>
      <c r="Q35" s="31">
        <v>0</v>
      </c>
      <c r="R35" s="45">
        <f t="shared" si="32"/>
        <v>0</v>
      </c>
      <c r="S35" s="31">
        <v>0</v>
      </c>
      <c r="T35" s="197">
        <f t="shared" si="33"/>
        <v>0</v>
      </c>
      <c r="U35" s="201">
        <f t="shared" si="34"/>
        <v>3</v>
      </c>
      <c r="V35" s="45">
        <f t="shared" si="35"/>
        <v>97500</v>
      </c>
      <c r="W35" s="171" t="s">
        <v>101</v>
      </c>
    </row>
    <row r="36" spans="2:23" ht="18" customHeight="1" thickBot="1">
      <c r="B36" s="26" t="s">
        <v>31</v>
      </c>
      <c r="C36" s="50" t="s">
        <v>32</v>
      </c>
      <c r="D36" s="50" t="s">
        <v>75</v>
      </c>
      <c r="E36" s="50" t="s">
        <v>93</v>
      </c>
      <c r="F36" s="50" t="s">
        <v>35</v>
      </c>
      <c r="G36" s="85" t="s">
        <v>98</v>
      </c>
      <c r="H36" s="51" t="s">
        <v>102</v>
      </c>
      <c r="I36" s="26" t="s">
        <v>100</v>
      </c>
      <c r="J36" s="27">
        <v>2500</v>
      </c>
      <c r="K36" s="60">
        <v>11</v>
      </c>
      <c r="L36" s="45">
        <f t="shared" si="29"/>
        <v>27500</v>
      </c>
      <c r="M36" s="31">
        <v>0</v>
      </c>
      <c r="N36" s="45">
        <f t="shared" si="30"/>
        <v>0</v>
      </c>
      <c r="O36" s="31">
        <v>0</v>
      </c>
      <c r="P36" s="45">
        <f t="shared" si="31"/>
        <v>0</v>
      </c>
      <c r="Q36" s="31">
        <v>0</v>
      </c>
      <c r="R36" s="45">
        <f t="shared" si="32"/>
        <v>0</v>
      </c>
      <c r="S36" s="31">
        <v>0</v>
      </c>
      <c r="T36" s="197">
        <f t="shared" si="33"/>
        <v>0</v>
      </c>
      <c r="U36" s="201">
        <f t="shared" si="34"/>
        <v>11</v>
      </c>
      <c r="V36" s="45">
        <f t="shared" si="35"/>
        <v>27500</v>
      </c>
      <c r="W36" s="171" t="s">
        <v>101</v>
      </c>
    </row>
    <row r="37" spans="2:23" ht="18" customHeight="1" thickBot="1">
      <c r="B37" s="11"/>
      <c r="C37" s="12"/>
      <c r="D37" s="12"/>
      <c r="E37" s="12" t="s">
        <v>103</v>
      </c>
      <c r="F37" s="12"/>
      <c r="G37" s="86"/>
      <c r="H37" s="13"/>
      <c r="I37" s="11"/>
      <c r="J37" s="14"/>
      <c r="K37" s="32"/>
      <c r="L37" s="46">
        <f>+SUM(L33:L36)</f>
        <v>137000</v>
      </c>
      <c r="M37" s="32"/>
      <c r="N37" s="46">
        <f>+SUM(N33:N36)</f>
        <v>60000</v>
      </c>
      <c r="O37" s="32"/>
      <c r="P37" s="46">
        <f>+SUM(P33:P36)</f>
        <v>90000</v>
      </c>
      <c r="Q37" s="32"/>
      <c r="R37" s="46">
        <f>+SUM(R33:R36)</f>
        <v>112500</v>
      </c>
      <c r="S37" s="32"/>
      <c r="T37" s="46">
        <f>+SUM(T33:T36)</f>
        <v>112500</v>
      </c>
      <c r="U37" s="36"/>
      <c r="V37" s="46">
        <f>+SUM(V33:V36)</f>
        <v>512000</v>
      </c>
      <c r="W37" s="173"/>
    </row>
    <row r="38" spans="2:23" ht="24.75">
      <c r="B38" s="26" t="s">
        <v>31</v>
      </c>
      <c r="C38" s="50" t="s">
        <v>32</v>
      </c>
      <c r="D38" s="50" t="s">
        <v>75</v>
      </c>
      <c r="E38" s="50" t="s">
        <v>104</v>
      </c>
      <c r="F38" s="50" t="s">
        <v>35</v>
      </c>
      <c r="G38" s="85" t="s">
        <v>36</v>
      </c>
      <c r="H38" s="51" t="s">
        <v>105</v>
      </c>
      <c r="I38" s="26" t="s">
        <v>38</v>
      </c>
      <c r="J38" s="27">
        <v>23600</v>
      </c>
      <c r="K38" s="31">
        <v>0.4</v>
      </c>
      <c r="L38" s="45">
        <f t="shared" ref="L38:L39" si="36">+J38*K38</f>
        <v>9440</v>
      </c>
      <c r="M38" s="31">
        <v>0.6</v>
      </c>
      <c r="N38" s="45">
        <f t="shared" ref="N38:N40" si="37">+$J38*M38</f>
        <v>14160</v>
      </c>
      <c r="O38" s="31">
        <v>0</v>
      </c>
      <c r="P38" s="45">
        <f t="shared" ref="P38:P40" si="38">+$J38*O38</f>
        <v>0</v>
      </c>
      <c r="Q38" s="31">
        <v>0</v>
      </c>
      <c r="R38" s="45">
        <f t="shared" ref="R38:R40" si="39">+$J38*Q38</f>
        <v>0</v>
      </c>
      <c r="S38" s="31">
        <v>0</v>
      </c>
      <c r="T38" s="197">
        <f t="shared" ref="T38:T40" si="40">+$J38*S38</f>
        <v>0</v>
      </c>
      <c r="U38" s="201">
        <f t="shared" ref="U38:U40" si="41">+K38+M38+O38+Q38+S38</f>
        <v>1</v>
      </c>
      <c r="V38" s="45">
        <f t="shared" ref="V38:V40" si="42">+L38+N38+P38+R38+T38</f>
        <v>23600</v>
      </c>
      <c r="W38" s="171" t="s">
        <v>106</v>
      </c>
    </row>
    <row r="39" spans="2:23">
      <c r="B39" s="26" t="s">
        <v>31</v>
      </c>
      <c r="C39" s="50" t="s">
        <v>32</v>
      </c>
      <c r="D39" s="50" t="s">
        <v>75</v>
      </c>
      <c r="E39" s="50" t="s">
        <v>104</v>
      </c>
      <c r="F39" s="50" t="s">
        <v>35</v>
      </c>
      <c r="G39" s="85" t="s">
        <v>107</v>
      </c>
      <c r="H39" s="51" t="s">
        <v>108</v>
      </c>
      <c r="I39" s="26" t="s">
        <v>38</v>
      </c>
      <c r="J39" s="27">
        <v>750</v>
      </c>
      <c r="K39" s="31">
        <v>18</v>
      </c>
      <c r="L39" s="45">
        <f t="shared" si="36"/>
        <v>13500</v>
      </c>
      <c r="M39" s="31">
        <v>32</v>
      </c>
      <c r="N39" s="45">
        <f t="shared" si="37"/>
        <v>24000</v>
      </c>
      <c r="O39" s="31">
        <v>0</v>
      </c>
      <c r="P39" s="45">
        <f t="shared" si="38"/>
        <v>0</v>
      </c>
      <c r="Q39" s="31">
        <v>0</v>
      </c>
      <c r="R39" s="45">
        <f t="shared" si="39"/>
        <v>0</v>
      </c>
      <c r="S39" s="31">
        <v>0</v>
      </c>
      <c r="T39" s="197">
        <f t="shared" si="40"/>
        <v>0</v>
      </c>
      <c r="U39" s="201">
        <f t="shared" si="41"/>
        <v>50</v>
      </c>
      <c r="V39" s="45">
        <f t="shared" si="42"/>
        <v>37500</v>
      </c>
      <c r="W39" s="171" t="s">
        <v>109</v>
      </c>
    </row>
    <row r="40" spans="2:23" ht="36.75" thickBot="1">
      <c r="B40" s="26" t="s">
        <v>31</v>
      </c>
      <c r="C40" s="50" t="s">
        <v>32</v>
      </c>
      <c r="D40" s="50" t="s">
        <v>75</v>
      </c>
      <c r="E40" s="50" t="s">
        <v>104</v>
      </c>
      <c r="F40" s="50" t="s">
        <v>35</v>
      </c>
      <c r="G40" s="85" t="s">
        <v>62</v>
      </c>
      <c r="H40" s="51" t="s">
        <v>110</v>
      </c>
      <c r="I40" s="26" t="s">
        <v>51</v>
      </c>
      <c r="J40" s="27">
        <v>1200</v>
      </c>
      <c r="K40" s="31">
        <v>6</v>
      </c>
      <c r="L40" s="45">
        <f>+J40*K40</f>
        <v>7200</v>
      </c>
      <c r="M40" s="31">
        <v>6</v>
      </c>
      <c r="N40" s="45">
        <f t="shared" si="37"/>
        <v>7200</v>
      </c>
      <c r="O40" s="31">
        <v>6</v>
      </c>
      <c r="P40" s="45">
        <f t="shared" si="38"/>
        <v>7200</v>
      </c>
      <c r="Q40" s="31">
        <v>3</v>
      </c>
      <c r="R40" s="45">
        <f t="shared" si="39"/>
        <v>3600</v>
      </c>
      <c r="S40" s="31">
        <v>3</v>
      </c>
      <c r="T40" s="197">
        <f t="shared" si="40"/>
        <v>3600</v>
      </c>
      <c r="U40" s="201">
        <f t="shared" si="41"/>
        <v>24</v>
      </c>
      <c r="V40" s="45">
        <f t="shared" si="42"/>
        <v>28800</v>
      </c>
      <c r="W40" s="171" t="s">
        <v>111</v>
      </c>
    </row>
    <row r="41" spans="2:23" ht="18" customHeight="1" thickBot="1">
      <c r="B41" s="11"/>
      <c r="C41" s="12"/>
      <c r="D41" s="12"/>
      <c r="E41" s="12" t="s">
        <v>112</v>
      </c>
      <c r="F41" s="12"/>
      <c r="G41" s="86"/>
      <c r="H41" s="13"/>
      <c r="I41" s="11"/>
      <c r="J41" s="14"/>
      <c r="K41" s="32"/>
      <c r="L41" s="46">
        <f>+SUM(L38:L40)</f>
        <v>30140</v>
      </c>
      <c r="M41" s="32"/>
      <c r="N41" s="46">
        <f>+SUM(N38:N40)</f>
        <v>45360</v>
      </c>
      <c r="O41" s="32"/>
      <c r="P41" s="46">
        <f>+SUM(P38:P40)</f>
        <v>7200</v>
      </c>
      <c r="Q41" s="32"/>
      <c r="R41" s="46">
        <f>+SUM(R38:R40)</f>
        <v>3600</v>
      </c>
      <c r="S41" s="32"/>
      <c r="T41" s="46">
        <f>+SUM(T38:T40)</f>
        <v>3600</v>
      </c>
      <c r="U41" s="36"/>
      <c r="V41" s="46">
        <f>+SUM(V38:V40)</f>
        <v>89900</v>
      </c>
      <c r="W41" s="173"/>
    </row>
    <row r="42" spans="2:23" ht="18" customHeight="1" thickBot="1">
      <c r="B42" s="15"/>
      <c r="C42" s="16"/>
      <c r="D42" s="19" t="s">
        <v>113</v>
      </c>
      <c r="E42" s="16"/>
      <c r="F42" s="16"/>
      <c r="G42" s="88"/>
      <c r="H42" s="17"/>
      <c r="I42" s="15"/>
      <c r="J42" s="18"/>
      <c r="K42" s="33"/>
      <c r="L42" s="47">
        <f>L26+L32+L37+L41</f>
        <v>238940</v>
      </c>
      <c r="M42" s="33"/>
      <c r="N42" s="47">
        <f>N26+N32+N37+N41</f>
        <v>306760</v>
      </c>
      <c r="O42" s="33"/>
      <c r="P42" s="47">
        <f>P26+P32+P37+P41</f>
        <v>312200</v>
      </c>
      <c r="Q42" s="33"/>
      <c r="R42" s="47">
        <f>R26+R32+R37+R41</f>
        <v>383600</v>
      </c>
      <c r="S42" s="33"/>
      <c r="T42" s="47">
        <f>T26+T32+T37+T41</f>
        <v>383600</v>
      </c>
      <c r="U42" s="37"/>
      <c r="V42" s="47">
        <f>V26+V32+V37+V41</f>
        <v>1625100</v>
      </c>
      <c r="W42" s="174"/>
    </row>
    <row r="43" spans="2:23" ht="24">
      <c r="B43" s="26" t="s">
        <v>31</v>
      </c>
      <c r="C43" s="50" t="s">
        <v>114</v>
      </c>
      <c r="D43" s="50" t="s">
        <v>115</v>
      </c>
      <c r="E43" s="50" t="s">
        <v>116</v>
      </c>
      <c r="F43" s="50" t="s">
        <v>35</v>
      </c>
      <c r="G43" s="85" t="s">
        <v>42</v>
      </c>
      <c r="H43" s="51" t="s">
        <v>117</v>
      </c>
      <c r="I43" s="26" t="s">
        <v>47</v>
      </c>
      <c r="J43" s="27">
        <v>3000</v>
      </c>
      <c r="K43" s="31">
        <v>3</v>
      </c>
      <c r="L43" s="45">
        <f t="shared" ref="L43:L45" si="43">+J43*K43</f>
        <v>9000</v>
      </c>
      <c r="M43" s="31">
        <v>0</v>
      </c>
      <c r="N43" s="45">
        <f t="shared" ref="N43:N45" si="44">+$J43*M43</f>
        <v>0</v>
      </c>
      <c r="O43" s="31">
        <v>0</v>
      </c>
      <c r="P43" s="45">
        <f t="shared" ref="P43:P56" si="45">+$J43*O43</f>
        <v>0</v>
      </c>
      <c r="Q43" s="31">
        <v>0</v>
      </c>
      <c r="R43" s="45">
        <f t="shared" ref="R43:R56" si="46">+$J43*Q43</f>
        <v>0</v>
      </c>
      <c r="S43" s="31">
        <v>0</v>
      </c>
      <c r="T43" s="197">
        <f t="shared" ref="T43:T56" si="47">+$J43*S43</f>
        <v>0</v>
      </c>
      <c r="U43" s="201">
        <f t="shared" ref="U43:U56" si="48">+K43+M43+O43+Q43+S43</f>
        <v>3</v>
      </c>
      <c r="V43" s="45">
        <f t="shared" ref="V43:V45" si="49">+L43+N43+P43+R43+T43</f>
        <v>9000</v>
      </c>
      <c r="W43" s="171" t="s">
        <v>118</v>
      </c>
    </row>
    <row r="44" spans="2:23" ht="24">
      <c r="B44" s="26" t="s">
        <v>31</v>
      </c>
      <c r="C44" s="50" t="s">
        <v>114</v>
      </c>
      <c r="D44" s="50" t="s">
        <v>115</v>
      </c>
      <c r="E44" s="50" t="s">
        <v>116</v>
      </c>
      <c r="F44" s="50" t="s">
        <v>35</v>
      </c>
      <c r="G44" s="85" t="s">
        <v>42</v>
      </c>
      <c r="H44" s="51" t="s">
        <v>119</v>
      </c>
      <c r="I44" s="26" t="s">
        <v>47</v>
      </c>
      <c r="J44" s="27">
        <v>1500</v>
      </c>
      <c r="K44" s="31">
        <v>11</v>
      </c>
      <c r="L44" s="45">
        <f t="shared" si="43"/>
        <v>16500</v>
      </c>
      <c r="M44" s="31">
        <v>0</v>
      </c>
      <c r="N44" s="45">
        <f t="shared" si="44"/>
        <v>0</v>
      </c>
      <c r="O44" s="31">
        <v>0</v>
      </c>
      <c r="P44" s="45">
        <f t="shared" si="45"/>
        <v>0</v>
      </c>
      <c r="Q44" s="31">
        <v>0</v>
      </c>
      <c r="R44" s="45">
        <f t="shared" si="46"/>
        <v>0</v>
      </c>
      <c r="S44" s="31">
        <v>0</v>
      </c>
      <c r="T44" s="197">
        <f t="shared" si="47"/>
        <v>0</v>
      </c>
      <c r="U44" s="201">
        <f t="shared" si="48"/>
        <v>11</v>
      </c>
      <c r="V44" s="45">
        <f t="shared" si="49"/>
        <v>16500</v>
      </c>
      <c r="W44" s="171" t="s">
        <v>118</v>
      </c>
    </row>
    <row r="45" spans="2:23" ht="24.75" thickBot="1">
      <c r="B45" s="26" t="s">
        <v>31</v>
      </c>
      <c r="C45" s="50" t="s">
        <v>114</v>
      </c>
      <c r="D45" s="50" t="s">
        <v>115</v>
      </c>
      <c r="E45" s="50" t="s">
        <v>116</v>
      </c>
      <c r="F45" s="50" t="s">
        <v>35</v>
      </c>
      <c r="G45" s="85" t="s">
        <v>42</v>
      </c>
      <c r="H45" s="51" t="s">
        <v>120</v>
      </c>
      <c r="I45" s="26" t="s">
        <v>121</v>
      </c>
      <c r="J45" s="27">
        <v>5000</v>
      </c>
      <c r="K45" s="31">
        <v>25</v>
      </c>
      <c r="L45" s="45">
        <f t="shared" si="43"/>
        <v>125000</v>
      </c>
      <c r="M45" s="31">
        <v>0</v>
      </c>
      <c r="N45" s="45">
        <f t="shared" si="44"/>
        <v>0</v>
      </c>
      <c r="O45" s="31">
        <v>0</v>
      </c>
      <c r="P45" s="45">
        <f t="shared" si="45"/>
        <v>0</v>
      </c>
      <c r="Q45" s="31">
        <v>0</v>
      </c>
      <c r="R45" s="45">
        <f t="shared" si="46"/>
        <v>0</v>
      </c>
      <c r="S45" s="31">
        <v>0</v>
      </c>
      <c r="T45" s="197">
        <f t="shared" si="47"/>
        <v>0</v>
      </c>
      <c r="U45" s="201">
        <f t="shared" si="48"/>
        <v>25</v>
      </c>
      <c r="V45" s="45">
        <f t="shared" si="49"/>
        <v>125000</v>
      </c>
      <c r="W45" s="171" t="s">
        <v>118</v>
      </c>
    </row>
    <row r="46" spans="2:23" ht="18" customHeight="1" thickBot="1">
      <c r="B46" s="11"/>
      <c r="C46" s="12"/>
      <c r="D46" s="12"/>
      <c r="E46" s="12" t="s">
        <v>122</v>
      </c>
      <c r="F46" s="12"/>
      <c r="G46" s="86"/>
      <c r="H46" s="13"/>
      <c r="I46" s="11"/>
      <c r="J46" s="14"/>
      <c r="K46" s="32"/>
      <c r="L46" s="46">
        <f>+SUM(L43:L45)</f>
        <v>150500</v>
      </c>
      <c r="M46" s="32"/>
      <c r="N46" s="46">
        <f>+SUM(N43:N45)</f>
        <v>0</v>
      </c>
      <c r="O46" s="32"/>
      <c r="P46" s="46">
        <f>+SUM(P43:P45)</f>
        <v>0</v>
      </c>
      <c r="Q46" s="32"/>
      <c r="R46" s="46">
        <f>+SUM(R43:R45)</f>
        <v>0</v>
      </c>
      <c r="S46" s="32"/>
      <c r="T46" s="46">
        <f>+SUM(T43:T45)</f>
        <v>0</v>
      </c>
      <c r="U46" s="36"/>
      <c r="V46" s="46">
        <f>+SUM(V43:V45)</f>
        <v>150500</v>
      </c>
      <c r="W46" s="173"/>
    </row>
    <row r="47" spans="2:23" ht="24.75">
      <c r="B47" s="26" t="s">
        <v>31</v>
      </c>
      <c r="C47" s="50" t="s">
        <v>114</v>
      </c>
      <c r="D47" s="50" t="s">
        <v>115</v>
      </c>
      <c r="E47" s="50" t="s">
        <v>123</v>
      </c>
      <c r="F47" s="50" t="s">
        <v>35</v>
      </c>
      <c r="G47" s="85" t="s">
        <v>124</v>
      </c>
      <c r="H47" s="51" t="s">
        <v>125</v>
      </c>
      <c r="I47" s="26" t="s">
        <v>51</v>
      </c>
      <c r="J47" s="27">
        <v>10000</v>
      </c>
      <c r="K47" s="31">
        <v>12</v>
      </c>
      <c r="L47" s="45">
        <f t="shared" ref="L47:L56" si="50">+J47*K47</f>
        <v>120000</v>
      </c>
      <c r="M47" s="31">
        <v>12</v>
      </c>
      <c r="N47" s="45">
        <f t="shared" ref="N47:N56" si="51">+$J47*M47</f>
        <v>120000</v>
      </c>
      <c r="O47" s="31">
        <v>12</v>
      </c>
      <c r="P47" s="45">
        <f t="shared" si="45"/>
        <v>120000</v>
      </c>
      <c r="Q47" s="31">
        <v>12</v>
      </c>
      <c r="R47" s="45">
        <f t="shared" si="46"/>
        <v>120000</v>
      </c>
      <c r="S47" s="31">
        <v>12</v>
      </c>
      <c r="T47" s="197">
        <f t="shared" si="47"/>
        <v>120000</v>
      </c>
      <c r="U47" s="201">
        <f t="shared" si="48"/>
        <v>60</v>
      </c>
      <c r="V47" s="45">
        <f t="shared" ref="V47:V57" si="52">+L47+N47+P47+R47+T47</f>
        <v>600000</v>
      </c>
      <c r="W47" s="171" t="s">
        <v>126</v>
      </c>
    </row>
    <row r="48" spans="2:23" ht="36">
      <c r="B48" s="26" t="s">
        <v>31</v>
      </c>
      <c r="C48" s="50" t="s">
        <v>114</v>
      </c>
      <c r="D48" s="50" t="s">
        <v>115</v>
      </c>
      <c r="E48" s="50" t="s">
        <v>123</v>
      </c>
      <c r="F48" s="50" t="s">
        <v>35</v>
      </c>
      <c r="G48" s="85" t="s">
        <v>62</v>
      </c>
      <c r="H48" s="51" t="s">
        <v>127</v>
      </c>
      <c r="I48" s="26" t="s">
        <v>51</v>
      </c>
      <c r="J48" s="27">
        <v>1500</v>
      </c>
      <c r="K48" s="31">
        <v>6</v>
      </c>
      <c r="L48" s="45">
        <f t="shared" si="50"/>
        <v>9000</v>
      </c>
      <c r="M48" s="31">
        <v>6</v>
      </c>
      <c r="N48" s="45">
        <f t="shared" si="51"/>
        <v>9000</v>
      </c>
      <c r="O48" s="31">
        <v>0</v>
      </c>
      <c r="P48" s="45">
        <f t="shared" si="45"/>
        <v>0</v>
      </c>
      <c r="Q48" s="31">
        <v>0</v>
      </c>
      <c r="R48" s="45">
        <f t="shared" si="46"/>
        <v>0</v>
      </c>
      <c r="S48" s="31">
        <v>0</v>
      </c>
      <c r="T48" s="197">
        <f t="shared" si="47"/>
        <v>0</v>
      </c>
      <c r="U48" s="201">
        <f t="shared" si="48"/>
        <v>12</v>
      </c>
      <c r="V48" s="45">
        <f t="shared" si="52"/>
        <v>18000</v>
      </c>
      <c r="W48" s="171" t="s">
        <v>128</v>
      </c>
    </row>
    <row r="49" spans="2:23" ht="24.75">
      <c r="B49" s="26" t="s">
        <v>31</v>
      </c>
      <c r="C49" s="50" t="s">
        <v>114</v>
      </c>
      <c r="D49" s="50" t="s">
        <v>115</v>
      </c>
      <c r="E49" s="50" t="s">
        <v>123</v>
      </c>
      <c r="F49" s="50" t="s">
        <v>35</v>
      </c>
      <c r="G49" s="185" t="s">
        <v>36</v>
      </c>
      <c r="H49" s="59" t="s">
        <v>129</v>
      </c>
      <c r="I49" s="26" t="s">
        <v>51</v>
      </c>
      <c r="J49" s="27">
        <v>1500</v>
      </c>
      <c r="K49" s="31">
        <v>1</v>
      </c>
      <c r="L49" s="45">
        <f t="shared" si="50"/>
        <v>1500</v>
      </c>
      <c r="M49" s="31">
        <v>1</v>
      </c>
      <c r="N49" s="45">
        <f t="shared" si="51"/>
        <v>1500</v>
      </c>
      <c r="O49" s="31"/>
      <c r="P49" s="45">
        <f t="shared" si="45"/>
        <v>0</v>
      </c>
      <c r="Q49" s="31"/>
      <c r="R49" s="45">
        <f t="shared" si="46"/>
        <v>0</v>
      </c>
      <c r="S49" s="31"/>
      <c r="T49" s="197">
        <f t="shared" si="47"/>
        <v>0</v>
      </c>
      <c r="U49" s="201">
        <f t="shared" si="48"/>
        <v>2</v>
      </c>
      <c r="V49" s="45">
        <f t="shared" si="52"/>
        <v>3000</v>
      </c>
      <c r="W49" s="171" t="s">
        <v>130</v>
      </c>
    </row>
    <row r="50" spans="2:23" ht="36">
      <c r="B50" s="26" t="s">
        <v>31</v>
      </c>
      <c r="C50" s="50" t="s">
        <v>114</v>
      </c>
      <c r="D50" s="50" t="s">
        <v>115</v>
      </c>
      <c r="E50" s="50" t="s">
        <v>123</v>
      </c>
      <c r="F50" s="50" t="s">
        <v>35</v>
      </c>
      <c r="G50" s="185" t="s">
        <v>36</v>
      </c>
      <c r="H50" s="59" t="s">
        <v>131</v>
      </c>
      <c r="I50" s="26" t="s">
        <v>51</v>
      </c>
      <c r="J50" s="27">
        <v>1500</v>
      </c>
      <c r="K50" s="31">
        <v>8</v>
      </c>
      <c r="L50" s="45">
        <f t="shared" si="50"/>
        <v>12000</v>
      </c>
      <c r="M50" s="31">
        <v>12</v>
      </c>
      <c r="N50" s="45">
        <f t="shared" si="51"/>
        <v>18000</v>
      </c>
      <c r="O50" s="31">
        <v>12</v>
      </c>
      <c r="P50" s="45">
        <f t="shared" si="45"/>
        <v>18000</v>
      </c>
      <c r="Q50" s="31">
        <v>12</v>
      </c>
      <c r="R50" s="45">
        <f t="shared" si="46"/>
        <v>18000</v>
      </c>
      <c r="S50" s="31">
        <v>12</v>
      </c>
      <c r="T50" s="197">
        <f t="shared" si="47"/>
        <v>18000</v>
      </c>
      <c r="U50" s="201">
        <f t="shared" si="48"/>
        <v>56</v>
      </c>
      <c r="V50" s="45">
        <f t="shared" si="52"/>
        <v>84000</v>
      </c>
      <c r="W50" s="171" t="s">
        <v>132</v>
      </c>
    </row>
    <row r="51" spans="2:23">
      <c r="B51" s="26" t="s">
        <v>31</v>
      </c>
      <c r="C51" s="50" t="s">
        <v>114</v>
      </c>
      <c r="D51" s="50" t="s">
        <v>115</v>
      </c>
      <c r="E51" s="50" t="s">
        <v>123</v>
      </c>
      <c r="F51" s="50" t="s">
        <v>35</v>
      </c>
      <c r="G51" s="85" t="s">
        <v>42</v>
      </c>
      <c r="H51" s="51" t="s">
        <v>133</v>
      </c>
      <c r="I51" s="26" t="s">
        <v>134</v>
      </c>
      <c r="J51" s="27">
        <v>500</v>
      </c>
      <c r="K51" s="31">
        <v>22</v>
      </c>
      <c r="L51" s="45">
        <f t="shared" si="50"/>
        <v>11000</v>
      </c>
      <c r="M51" s="31">
        <v>32</v>
      </c>
      <c r="N51" s="45">
        <f t="shared" si="51"/>
        <v>16000</v>
      </c>
      <c r="O51" s="31">
        <v>32</v>
      </c>
      <c r="P51" s="45">
        <f t="shared" si="45"/>
        <v>16000</v>
      </c>
      <c r="Q51" s="31">
        <v>32</v>
      </c>
      <c r="R51" s="45">
        <f t="shared" si="46"/>
        <v>16000</v>
      </c>
      <c r="S51" s="31">
        <v>32</v>
      </c>
      <c r="T51" s="197">
        <f t="shared" si="47"/>
        <v>16000</v>
      </c>
      <c r="U51" s="201">
        <f t="shared" si="48"/>
        <v>150</v>
      </c>
      <c r="V51" s="45">
        <f t="shared" si="52"/>
        <v>75000</v>
      </c>
      <c r="W51" s="171" t="s">
        <v>135</v>
      </c>
    </row>
    <row r="52" spans="2:23" ht="36">
      <c r="B52" s="26" t="s">
        <v>31</v>
      </c>
      <c r="C52" s="50" t="s">
        <v>114</v>
      </c>
      <c r="D52" s="50" t="s">
        <v>115</v>
      </c>
      <c r="E52" s="50" t="s">
        <v>123</v>
      </c>
      <c r="F52" s="50" t="s">
        <v>35</v>
      </c>
      <c r="G52" s="85" t="s">
        <v>42</v>
      </c>
      <c r="H52" s="51" t="s">
        <v>136</v>
      </c>
      <c r="I52" s="26" t="s">
        <v>38</v>
      </c>
      <c r="J52" s="27">
        <v>50000</v>
      </c>
      <c r="K52" s="31"/>
      <c r="L52" s="45">
        <f t="shared" si="50"/>
        <v>0</v>
      </c>
      <c r="M52" s="31">
        <v>3</v>
      </c>
      <c r="N52" s="45">
        <f t="shared" si="51"/>
        <v>150000</v>
      </c>
      <c r="O52" s="31">
        <v>3</v>
      </c>
      <c r="P52" s="45">
        <f t="shared" si="45"/>
        <v>150000</v>
      </c>
      <c r="Q52" s="31">
        <v>3</v>
      </c>
      <c r="R52" s="45">
        <f t="shared" si="46"/>
        <v>150000</v>
      </c>
      <c r="S52" s="31"/>
      <c r="T52" s="197">
        <f t="shared" si="47"/>
        <v>0</v>
      </c>
      <c r="U52" s="201">
        <f t="shared" si="48"/>
        <v>9</v>
      </c>
      <c r="V52" s="45">
        <f t="shared" si="52"/>
        <v>450000</v>
      </c>
      <c r="W52" s="171" t="s">
        <v>137</v>
      </c>
    </row>
    <row r="53" spans="2:23" ht="24.75">
      <c r="B53" s="26" t="s">
        <v>31</v>
      </c>
      <c r="C53" s="50" t="s">
        <v>114</v>
      </c>
      <c r="D53" s="50" t="s">
        <v>115</v>
      </c>
      <c r="E53" s="50" t="s">
        <v>123</v>
      </c>
      <c r="F53" s="50" t="s">
        <v>35</v>
      </c>
      <c r="G53" s="85" t="s">
        <v>62</v>
      </c>
      <c r="H53" s="51" t="s">
        <v>138</v>
      </c>
      <c r="I53" s="26" t="s">
        <v>139</v>
      </c>
      <c r="J53" s="27">
        <v>250</v>
      </c>
      <c r="K53" s="31">
        <v>10</v>
      </c>
      <c r="L53" s="45">
        <f t="shared" si="50"/>
        <v>2500</v>
      </c>
      <c r="M53" s="31"/>
      <c r="N53" s="45">
        <f t="shared" si="51"/>
        <v>0</v>
      </c>
      <c r="O53" s="31"/>
      <c r="P53" s="45">
        <f t="shared" si="45"/>
        <v>0</v>
      </c>
      <c r="Q53" s="31"/>
      <c r="R53" s="45">
        <f t="shared" si="46"/>
        <v>0</v>
      </c>
      <c r="S53" s="31"/>
      <c r="T53" s="197">
        <f t="shared" si="47"/>
        <v>0</v>
      </c>
      <c r="U53" s="201">
        <f t="shared" si="48"/>
        <v>10</v>
      </c>
      <c r="V53" s="45">
        <f t="shared" si="52"/>
        <v>2500</v>
      </c>
      <c r="W53" s="171" t="s">
        <v>140</v>
      </c>
    </row>
    <row r="54" spans="2:23" ht="36">
      <c r="B54" s="26" t="s">
        <v>31</v>
      </c>
      <c r="C54" s="50" t="s">
        <v>114</v>
      </c>
      <c r="D54" s="50" t="s">
        <v>115</v>
      </c>
      <c r="E54" s="50" t="s">
        <v>123</v>
      </c>
      <c r="F54" s="50" t="s">
        <v>35</v>
      </c>
      <c r="G54" s="87" t="s">
        <v>36</v>
      </c>
      <c r="H54" s="59" t="s">
        <v>141</v>
      </c>
      <c r="I54" s="26" t="s">
        <v>38</v>
      </c>
      <c r="J54" s="27">
        <v>50000</v>
      </c>
      <c r="K54" s="31">
        <v>1</v>
      </c>
      <c r="L54" s="45">
        <f t="shared" si="50"/>
        <v>50000</v>
      </c>
      <c r="M54" s="31">
        <v>0.8</v>
      </c>
      <c r="N54" s="45">
        <f t="shared" si="51"/>
        <v>40000</v>
      </c>
      <c r="O54" s="31">
        <v>0.6</v>
      </c>
      <c r="P54" s="45">
        <f t="shared" si="45"/>
        <v>30000</v>
      </c>
      <c r="Q54" s="31"/>
      <c r="R54" s="45">
        <f t="shared" si="46"/>
        <v>0</v>
      </c>
      <c r="S54" s="31"/>
      <c r="T54" s="197">
        <f t="shared" si="47"/>
        <v>0</v>
      </c>
      <c r="U54" s="201">
        <f t="shared" si="48"/>
        <v>2.4</v>
      </c>
      <c r="V54" s="45">
        <f t="shared" si="52"/>
        <v>120000</v>
      </c>
      <c r="W54" s="175" t="s">
        <v>142</v>
      </c>
    </row>
    <row r="55" spans="2:23" ht="24.75">
      <c r="B55" s="26" t="s">
        <v>31</v>
      </c>
      <c r="C55" s="50" t="s">
        <v>114</v>
      </c>
      <c r="D55" s="50" t="s">
        <v>115</v>
      </c>
      <c r="E55" s="50" t="s">
        <v>123</v>
      </c>
      <c r="F55" s="50" t="s">
        <v>35</v>
      </c>
      <c r="G55" s="87" t="s">
        <v>36</v>
      </c>
      <c r="H55" s="59" t="s">
        <v>143</v>
      </c>
      <c r="I55" s="26" t="s">
        <v>51</v>
      </c>
      <c r="J55" s="27">
        <v>1200</v>
      </c>
      <c r="K55" s="31">
        <v>18</v>
      </c>
      <c r="L55" s="45">
        <f t="shared" si="50"/>
        <v>21600</v>
      </c>
      <c r="M55" s="31">
        <v>18</v>
      </c>
      <c r="N55" s="45">
        <f t="shared" si="51"/>
        <v>21600</v>
      </c>
      <c r="O55" s="31">
        <v>18</v>
      </c>
      <c r="P55" s="45">
        <f t="shared" si="45"/>
        <v>21600</v>
      </c>
      <c r="Q55" s="31">
        <v>18</v>
      </c>
      <c r="R55" s="45">
        <f t="shared" si="46"/>
        <v>21600</v>
      </c>
      <c r="S55" s="31">
        <v>0</v>
      </c>
      <c r="T55" s="197">
        <f t="shared" si="47"/>
        <v>0</v>
      </c>
      <c r="U55" s="201">
        <f t="shared" si="48"/>
        <v>72</v>
      </c>
      <c r="V55" s="45">
        <f t="shared" si="52"/>
        <v>86400</v>
      </c>
      <c r="W55" s="175" t="s">
        <v>144</v>
      </c>
    </row>
    <row r="56" spans="2:23" ht="36">
      <c r="B56" s="26" t="s">
        <v>31</v>
      </c>
      <c r="C56" s="50" t="s">
        <v>114</v>
      </c>
      <c r="D56" s="50" t="s">
        <v>115</v>
      </c>
      <c r="E56" s="50" t="s">
        <v>123</v>
      </c>
      <c r="F56" s="50" t="s">
        <v>35</v>
      </c>
      <c r="G56" s="87" t="s">
        <v>36</v>
      </c>
      <c r="H56" s="59" t="s">
        <v>145</v>
      </c>
      <c r="I56" s="26" t="s">
        <v>38</v>
      </c>
      <c r="J56" s="27">
        <v>20000</v>
      </c>
      <c r="K56" s="31">
        <v>1</v>
      </c>
      <c r="L56" s="45">
        <f t="shared" si="50"/>
        <v>20000</v>
      </c>
      <c r="M56" s="31">
        <v>0</v>
      </c>
      <c r="N56" s="45">
        <f t="shared" si="51"/>
        <v>0</v>
      </c>
      <c r="O56" s="31">
        <v>0</v>
      </c>
      <c r="P56" s="45">
        <f t="shared" si="45"/>
        <v>0</v>
      </c>
      <c r="Q56" s="31">
        <v>0</v>
      </c>
      <c r="R56" s="45">
        <f t="shared" si="46"/>
        <v>0</v>
      </c>
      <c r="S56" s="31">
        <v>0</v>
      </c>
      <c r="T56" s="197">
        <f t="shared" si="47"/>
        <v>0</v>
      </c>
      <c r="U56" s="201">
        <f t="shared" si="48"/>
        <v>1</v>
      </c>
      <c r="V56" s="45">
        <f t="shared" si="52"/>
        <v>20000</v>
      </c>
      <c r="W56" s="175" t="s">
        <v>146</v>
      </c>
    </row>
    <row r="57" spans="2:23" ht="24.75" thickBot="1">
      <c r="B57" s="26" t="s">
        <v>31</v>
      </c>
      <c r="C57" s="50" t="s">
        <v>114</v>
      </c>
      <c r="D57" s="50" t="s">
        <v>115</v>
      </c>
      <c r="E57" s="50" t="s">
        <v>123</v>
      </c>
      <c r="F57" s="50" t="s">
        <v>35</v>
      </c>
      <c r="G57" s="85" t="s">
        <v>49</v>
      </c>
      <c r="H57" s="51" t="s">
        <v>147</v>
      </c>
      <c r="I57" s="26" t="s">
        <v>51</v>
      </c>
      <c r="J57" s="27">
        <v>200</v>
      </c>
      <c r="K57" s="31">
        <v>132</v>
      </c>
      <c r="L57" s="45">
        <f t="shared" ref="L57" si="53">+J57*K57</f>
        <v>26400</v>
      </c>
      <c r="M57" s="31">
        <v>132</v>
      </c>
      <c r="N57" s="45">
        <f t="shared" ref="N57" si="54">+$J57*M57</f>
        <v>26400</v>
      </c>
      <c r="O57" s="31">
        <v>132</v>
      </c>
      <c r="P57" s="45">
        <f t="shared" ref="P57" si="55">+$J57*O57</f>
        <v>26400</v>
      </c>
      <c r="Q57" s="31">
        <v>132</v>
      </c>
      <c r="R57" s="45">
        <f t="shared" ref="R57" si="56">+$J57*Q57</f>
        <v>26400</v>
      </c>
      <c r="S57" s="31">
        <v>132</v>
      </c>
      <c r="T57" s="197">
        <f t="shared" ref="T57" si="57">+$J57*S57</f>
        <v>26400</v>
      </c>
      <c r="U57" s="201">
        <f t="shared" ref="U57" si="58">+K57+M57+O57+Q57+S57</f>
        <v>660</v>
      </c>
      <c r="V57" s="45">
        <f t="shared" si="52"/>
        <v>132000</v>
      </c>
      <c r="W57" s="171" t="s">
        <v>148</v>
      </c>
    </row>
    <row r="58" spans="2:23" ht="18" customHeight="1" thickBot="1">
      <c r="B58" s="11"/>
      <c r="C58" s="12"/>
      <c r="D58" s="12"/>
      <c r="E58" s="12" t="s">
        <v>149</v>
      </c>
      <c r="F58" s="12"/>
      <c r="G58" s="86"/>
      <c r="H58" s="13"/>
      <c r="I58" s="11"/>
      <c r="J58" s="14"/>
      <c r="K58" s="32"/>
      <c r="L58" s="46">
        <f>+SUM(L47:L57)</f>
        <v>274000</v>
      </c>
      <c r="M58" s="32"/>
      <c r="N58" s="46">
        <f>+SUM(N47:N57)</f>
        <v>402500</v>
      </c>
      <c r="O58" s="32"/>
      <c r="P58" s="46">
        <f>+SUM(P47:P57)</f>
        <v>382000</v>
      </c>
      <c r="Q58" s="32"/>
      <c r="R58" s="46">
        <f>+SUM(R47:R57)</f>
        <v>352000</v>
      </c>
      <c r="S58" s="32"/>
      <c r="T58" s="46">
        <f>+SUM(T47:T57)</f>
        <v>180400</v>
      </c>
      <c r="U58" s="36"/>
      <c r="V58" s="46">
        <f>+SUM(V47:V57)</f>
        <v>1590900</v>
      </c>
      <c r="W58" s="173"/>
    </row>
    <row r="59" spans="2:23" ht="18" customHeight="1" thickBot="1">
      <c r="B59" s="15"/>
      <c r="C59" s="16"/>
      <c r="D59" s="19" t="s">
        <v>150</v>
      </c>
      <c r="E59" s="16"/>
      <c r="F59" s="16"/>
      <c r="G59" s="88"/>
      <c r="H59" s="17"/>
      <c r="I59" s="15"/>
      <c r="J59" s="18"/>
      <c r="K59" s="33"/>
      <c r="L59" s="47">
        <f>L46+L58</f>
        <v>424500</v>
      </c>
      <c r="M59" s="33"/>
      <c r="N59" s="47">
        <f>N46+N58</f>
        <v>402500</v>
      </c>
      <c r="O59" s="33"/>
      <c r="P59" s="47">
        <f>P46+P58</f>
        <v>382000</v>
      </c>
      <c r="Q59" s="33"/>
      <c r="R59" s="47">
        <f>R46+R58</f>
        <v>352000</v>
      </c>
      <c r="S59" s="33"/>
      <c r="T59" s="47">
        <f>T46+T58</f>
        <v>180400</v>
      </c>
      <c r="U59" s="37"/>
      <c r="V59" s="47">
        <f>V46+V58</f>
        <v>1741400</v>
      </c>
      <c r="W59" s="174"/>
    </row>
    <row r="60" spans="2:23" ht="36">
      <c r="B60" s="26" t="s">
        <v>31</v>
      </c>
      <c r="C60" s="50" t="s">
        <v>114</v>
      </c>
      <c r="D60" s="50" t="s">
        <v>151</v>
      </c>
      <c r="E60" s="50" t="s">
        <v>152</v>
      </c>
      <c r="F60" s="50" t="s">
        <v>35</v>
      </c>
      <c r="G60" s="85" t="s">
        <v>42</v>
      </c>
      <c r="H60" s="51" t="s">
        <v>153</v>
      </c>
      <c r="I60" s="26" t="s">
        <v>47</v>
      </c>
      <c r="J60" s="27">
        <v>500</v>
      </c>
      <c r="K60" s="31">
        <v>11</v>
      </c>
      <c r="L60" s="45">
        <f t="shared" ref="L60:L62" si="59">+J60*K60</f>
        <v>5500</v>
      </c>
      <c r="M60" s="31">
        <v>11</v>
      </c>
      <c r="N60" s="45">
        <f t="shared" ref="N60:N62" si="60">+$J60*M60</f>
        <v>5500</v>
      </c>
      <c r="O60" s="31">
        <v>0</v>
      </c>
      <c r="P60" s="45">
        <f t="shared" ref="P60:P62" si="61">+$J60*O60</f>
        <v>0</v>
      </c>
      <c r="Q60" s="31">
        <v>0</v>
      </c>
      <c r="R60" s="45">
        <f t="shared" ref="R60:R62" si="62">+$J60*Q60</f>
        <v>0</v>
      </c>
      <c r="S60" s="31">
        <v>0</v>
      </c>
      <c r="T60" s="197">
        <f t="shared" ref="T60:T63" si="63">+$J60*S60</f>
        <v>0</v>
      </c>
      <c r="U60" s="201">
        <f t="shared" ref="U60:U63" si="64">+K60+M60+O60+Q60+S60</f>
        <v>22</v>
      </c>
      <c r="V60" s="45">
        <f t="shared" ref="V60:V63" si="65">+L60+N60+P60+R60+T60</f>
        <v>11000</v>
      </c>
      <c r="W60" s="171" t="s">
        <v>154</v>
      </c>
    </row>
    <row r="61" spans="2:23" ht="36">
      <c r="B61" s="26" t="s">
        <v>31</v>
      </c>
      <c r="C61" s="50" t="s">
        <v>114</v>
      </c>
      <c r="D61" s="50" t="s">
        <v>151</v>
      </c>
      <c r="E61" s="50" t="s">
        <v>152</v>
      </c>
      <c r="F61" s="50" t="s">
        <v>35</v>
      </c>
      <c r="G61" s="85" t="s">
        <v>42</v>
      </c>
      <c r="H61" s="51" t="s">
        <v>155</v>
      </c>
      <c r="I61" s="26" t="s">
        <v>47</v>
      </c>
      <c r="J61" s="27">
        <v>200</v>
      </c>
      <c r="K61" s="31">
        <v>50</v>
      </c>
      <c r="L61" s="45">
        <f t="shared" si="59"/>
        <v>10000</v>
      </c>
      <c r="M61" s="31">
        <v>50</v>
      </c>
      <c r="N61" s="45">
        <f t="shared" si="60"/>
        <v>10000</v>
      </c>
      <c r="O61" s="31">
        <v>25</v>
      </c>
      <c r="P61" s="45">
        <f t="shared" si="61"/>
        <v>5000</v>
      </c>
      <c r="Q61" s="31">
        <v>0</v>
      </c>
      <c r="R61" s="45">
        <f t="shared" si="62"/>
        <v>0</v>
      </c>
      <c r="S61" s="31">
        <v>0</v>
      </c>
      <c r="T61" s="197">
        <f t="shared" si="63"/>
        <v>0</v>
      </c>
      <c r="U61" s="201">
        <f t="shared" si="64"/>
        <v>125</v>
      </c>
      <c r="V61" s="45">
        <f t="shared" si="65"/>
        <v>25000</v>
      </c>
      <c r="W61" s="171" t="s">
        <v>154</v>
      </c>
    </row>
    <row r="62" spans="2:23" ht="24.75">
      <c r="B62" s="26" t="s">
        <v>31</v>
      </c>
      <c r="C62" s="50" t="s">
        <v>114</v>
      </c>
      <c r="D62" s="50" t="s">
        <v>151</v>
      </c>
      <c r="E62" s="50" t="s">
        <v>152</v>
      </c>
      <c r="F62" s="50" t="s">
        <v>35</v>
      </c>
      <c r="G62" s="85" t="s">
        <v>62</v>
      </c>
      <c r="H62" s="51" t="s">
        <v>156</v>
      </c>
      <c r="I62" s="26" t="s">
        <v>51</v>
      </c>
      <c r="J62" s="27">
        <v>1200</v>
      </c>
      <c r="K62" s="31">
        <v>8</v>
      </c>
      <c r="L62" s="45">
        <f t="shared" si="59"/>
        <v>9600</v>
      </c>
      <c r="M62" s="31">
        <v>12</v>
      </c>
      <c r="N62" s="45">
        <f t="shared" si="60"/>
        <v>14400</v>
      </c>
      <c r="O62" s="31">
        <v>12</v>
      </c>
      <c r="P62" s="45">
        <f t="shared" si="61"/>
        <v>14400</v>
      </c>
      <c r="Q62" s="31">
        <v>12</v>
      </c>
      <c r="R62" s="45">
        <f t="shared" si="62"/>
        <v>14400</v>
      </c>
      <c r="S62" s="31">
        <v>12</v>
      </c>
      <c r="T62" s="197">
        <f t="shared" si="63"/>
        <v>14400</v>
      </c>
      <c r="U62" s="201">
        <f t="shared" si="64"/>
        <v>56</v>
      </c>
      <c r="V62" s="45">
        <f t="shared" si="65"/>
        <v>67200</v>
      </c>
      <c r="W62" s="171" t="s">
        <v>157</v>
      </c>
    </row>
    <row r="63" spans="2:23" ht="25.5" thickBot="1">
      <c r="B63" s="26" t="s">
        <v>31</v>
      </c>
      <c r="C63" s="50" t="s">
        <v>114</v>
      </c>
      <c r="D63" s="50" t="s">
        <v>151</v>
      </c>
      <c r="E63" s="50" t="s">
        <v>152</v>
      </c>
      <c r="F63" s="50" t="s">
        <v>35</v>
      </c>
      <c r="G63" s="85" t="s">
        <v>62</v>
      </c>
      <c r="H63" s="51" t="s">
        <v>158</v>
      </c>
      <c r="I63" s="26" t="s">
        <v>51</v>
      </c>
      <c r="J63" s="27">
        <v>1200</v>
      </c>
      <c r="K63" s="31">
        <v>8</v>
      </c>
      <c r="L63" s="45">
        <f t="shared" ref="L63" si="66">+J63*K63</f>
        <v>9600</v>
      </c>
      <c r="M63" s="31">
        <v>12</v>
      </c>
      <c r="N63" s="45">
        <f t="shared" ref="N63" si="67">+$J63*M63</f>
        <v>14400</v>
      </c>
      <c r="O63" s="31">
        <v>12</v>
      </c>
      <c r="P63" s="45">
        <f t="shared" ref="P63" si="68">+$J63*O63</f>
        <v>14400</v>
      </c>
      <c r="Q63" s="31">
        <v>12</v>
      </c>
      <c r="R63" s="45">
        <f t="shared" ref="R63" si="69">+$J63*Q63</f>
        <v>14400</v>
      </c>
      <c r="S63" s="31">
        <v>12</v>
      </c>
      <c r="T63" s="197">
        <f t="shared" si="63"/>
        <v>14400</v>
      </c>
      <c r="U63" s="201">
        <f t="shared" si="64"/>
        <v>56</v>
      </c>
      <c r="V63" s="45">
        <f t="shared" si="65"/>
        <v>67200</v>
      </c>
      <c r="W63" s="171" t="s">
        <v>157</v>
      </c>
    </row>
    <row r="64" spans="2:23" ht="18" customHeight="1" thickBot="1">
      <c r="B64" s="11"/>
      <c r="C64" s="12"/>
      <c r="D64" s="12"/>
      <c r="E64" s="12" t="s">
        <v>159</v>
      </c>
      <c r="F64" s="12"/>
      <c r="G64" s="86"/>
      <c r="H64" s="13"/>
      <c r="I64" s="11"/>
      <c r="J64" s="14"/>
      <c r="K64" s="32"/>
      <c r="L64" s="46">
        <f>+SUM(L60:L63)</f>
        <v>34700</v>
      </c>
      <c r="M64" s="32"/>
      <c r="N64" s="46">
        <f>+SUM(N60:N63)</f>
        <v>44300</v>
      </c>
      <c r="O64" s="32"/>
      <c r="P64" s="46">
        <f>+SUM(P60:P63)</f>
        <v>33800</v>
      </c>
      <c r="Q64" s="32"/>
      <c r="R64" s="46">
        <f>+SUM(R60:R63)</f>
        <v>28800</v>
      </c>
      <c r="S64" s="32"/>
      <c r="T64" s="46">
        <f>+SUM(T60:T63)</f>
        <v>28800</v>
      </c>
      <c r="U64" s="36"/>
      <c r="V64" s="46">
        <f>+SUM(V60:V63)</f>
        <v>170400</v>
      </c>
      <c r="W64" s="173"/>
    </row>
    <row r="65" spans="2:23" ht="18" customHeight="1" thickBot="1">
      <c r="B65" s="15"/>
      <c r="C65" s="16"/>
      <c r="D65" s="19" t="s">
        <v>160</v>
      </c>
      <c r="E65" s="16"/>
      <c r="F65" s="16"/>
      <c r="G65" s="88"/>
      <c r="H65" s="17"/>
      <c r="I65" s="15"/>
      <c r="J65" s="18"/>
      <c r="K65" s="33"/>
      <c r="L65" s="47">
        <f>L64</f>
        <v>34700</v>
      </c>
      <c r="M65" s="33"/>
      <c r="N65" s="47">
        <f>N64</f>
        <v>44300</v>
      </c>
      <c r="O65" s="33"/>
      <c r="P65" s="47">
        <f>P64</f>
        <v>33800</v>
      </c>
      <c r="Q65" s="33"/>
      <c r="R65" s="47">
        <f>R64</f>
        <v>28800</v>
      </c>
      <c r="S65" s="33"/>
      <c r="T65" s="47">
        <f>T64</f>
        <v>28800</v>
      </c>
      <c r="U65" s="37"/>
      <c r="V65" s="47">
        <f>V64</f>
        <v>170400</v>
      </c>
      <c r="W65" s="174"/>
    </row>
    <row r="66" spans="2:23" ht="48">
      <c r="B66" s="26" t="s">
        <v>31</v>
      </c>
      <c r="C66" s="50" t="s">
        <v>114</v>
      </c>
      <c r="D66" s="50" t="s">
        <v>161</v>
      </c>
      <c r="E66" s="50" t="s">
        <v>162</v>
      </c>
      <c r="F66" s="50" t="s">
        <v>35</v>
      </c>
      <c r="G66" s="85" t="s">
        <v>42</v>
      </c>
      <c r="H66" s="51" t="s">
        <v>163</v>
      </c>
      <c r="I66" s="26" t="s">
        <v>38</v>
      </c>
      <c r="J66" s="27">
        <v>5000</v>
      </c>
      <c r="K66" s="31">
        <v>0</v>
      </c>
      <c r="L66" s="45">
        <f t="shared" ref="L66:L70" si="70">+J66*K66</f>
        <v>0</v>
      </c>
      <c r="M66" s="31">
        <v>1</v>
      </c>
      <c r="N66" s="45">
        <f t="shared" ref="N66:N70" si="71">+$J66*M66</f>
        <v>5000</v>
      </c>
      <c r="O66" s="31">
        <v>0</v>
      </c>
      <c r="P66" s="45">
        <f t="shared" ref="P66:P70" si="72">+$J66*O66</f>
        <v>0</v>
      </c>
      <c r="Q66" s="31">
        <v>0</v>
      </c>
      <c r="R66" s="45">
        <f t="shared" ref="R66:R70" si="73">+$J66*Q66</f>
        <v>0</v>
      </c>
      <c r="S66" s="31">
        <v>0</v>
      </c>
      <c r="T66" s="197">
        <f t="shared" ref="T66:T70" si="74">+$J66*S66</f>
        <v>0</v>
      </c>
      <c r="U66" s="201">
        <f t="shared" ref="U66:U70" si="75">+K66+M66+O66+Q66+S66</f>
        <v>1</v>
      </c>
      <c r="V66" s="45">
        <f t="shared" ref="V66:V70" si="76">+L66+N66+P66+R66+T66</f>
        <v>5000</v>
      </c>
      <c r="W66" s="171" t="s">
        <v>164</v>
      </c>
    </row>
    <row r="67" spans="2:23" ht="24.75">
      <c r="B67" s="26" t="s">
        <v>31</v>
      </c>
      <c r="C67" s="50" t="s">
        <v>114</v>
      </c>
      <c r="D67" s="50" t="s">
        <v>161</v>
      </c>
      <c r="E67" s="50" t="s">
        <v>162</v>
      </c>
      <c r="F67" s="50" t="s">
        <v>35</v>
      </c>
      <c r="G67" s="85" t="s">
        <v>62</v>
      </c>
      <c r="H67" s="51" t="s">
        <v>165</v>
      </c>
      <c r="I67" s="26" t="s">
        <v>139</v>
      </c>
      <c r="J67" s="27">
        <v>250</v>
      </c>
      <c r="K67" s="31">
        <v>25</v>
      </c>
      <c r="L67" s="45">
        <f t="shared" si="70"/>
        <v>6250</v>
      </c>
      <c r="M67" s="31">
        <v>10</v>
      </c>
      <c r="N67" s="45">
        <f t="shared" si="71"/>
        <v>2500</v>
      </c>
      <c r="O67" s="31">
        <v>0</v>
      </c>
      <c r="P67" s="45">
        <f t="shared" si="72"/>
        <v>0</v>
      </c>
      <c r="Q67" s="31">
        <v>0</v>
      </c>
      <c r="R67" s="45">
        <f t="shared" si="73"/>
        <v>0</v>
      </c>
      <c r="S67" s="31">
        <v>0</v>
      </c>
      <c r="T67" s="197">
        <f t="shared" si="74"/>
        <v>0</v>
      </c>
      <c r="U67" s="201">
        <f t="shared" si="75"/>
        <v>35</v>
      </c>
      <c r="V67" s="45">
        <f t="shared" si="76"/>
        <v>8750</v>
      </c>
      <c r="W67" s="171" t="s">
        <v>166</v>
      </c>
    </row>
    <row r="68" spans="2:23" ht="24.75">
      <c r="B68" s="26" t="s">
        <v>31</v>
      </c>
      <c r="C68" s="50" t="s">
        <v>114</v>
      </c>
      <c r="D68" s="50" t="s">
        <v>161</v>
      </c>
      <c r="E68" s="50" t="s">
        <v>162</v>
      </c>
      <c r="F68" s="50" t="s">
        <v>35</v>
      </c>
      <c r="G68" s="85" t="s">
        <v>62</v>
      </c>
      <c r="H68" s="51" t="s">
        <v>167</v>
      </c>
      <c r="I68" s="26" t="s">
        <v>139</v>
      </c>
      <c r="J68" s="27">
        <v>250</v>
      </c>
      <c r="K68" s="31">
        <v>10</v>
      </c>
      <c r="L68" s="45">
        <f t="shared" si="70"/>
        <v>2500</v>
      </c>
      <c r="M68" s="31">
        <v>25</v>
      </c>
      <c r="N68" s="45">
        <f t="shared" si="71"/>
        <v>6250</v>
      </c>
      <c r="O68" s="31">
        <v>0</v>
      </c>
      <c r="P68" s="45">
        <f t="shared" si="72"/>
        <v>0</v>
      </c>
      <c r="Q68" s="31">
        <v>0</v>
      </c>
      <c r="R68" s="45">
        <f t="shared" si="73"/>
        <v>0</v>
      </c>
      <c r="S68" s="31">
        <v>0</v>
      </c>
      <c r="T68" s="197">
        <f t="shared" si="74"/>
        <v>0</v>
      </c>
      <c r="U68" s="201">
        <f t="shared" si="75"/>
        <v>35</v>
      </c>
      <c r="V68" s="45">
        <f t="shared" si="76"/>
        <v>8750</v>
      </c>
      <c r="W68" s="171" t="s">
        <v>168</v>
      </c>
    </row>
    <row r="69" spans="2:23" ht="48">
      <c r="B69" s="26" t="s">
        <v>31</v>
      </c>
      <c r="C69" s="50" t="s">
        <v>114</v>
      </c>
      <c r="D69" s="52" t="s">
        <v>161</v>
      </c>
      <c r="E69" s="52" t="s">
        <v>162</v>
      </c>
      <c r="F69" s="50" t="s">
        <v>35</v>
      </c>
      <c r="G69" s="85" t="s">
        <v>62</v>
      </c>
      <c r="H69" s="51" t="s">
        <v>169</v>
      </c>
      <c r="I69" s="26" t="s">
        <v>139</v>
      </c>
      <c r="J69" s="27">
        <v>250</v>
      </c>
      <c r="K69" s="31">
        <v>0</v>
      </c>
      <c r="L69" s="45">
        <f t="shared" si="70"/>
        <v>0</v>
      </c>
      <c r="M69" s="31">
        <v>0</v>
      </c>
      <c r="N69" s="45">
        <f t="shared" si="71"/>
        <v>0</v>
      </c>
      <c r="O69" s="31">
        <v>10</v>
      </c>
      <c r="P69" s="45">
        <f t="shared" si="72"/>
        <v>2500</v>
      </c>
      <c r="Q69" s="31">
        <v>25</v>
      </c>
      <c r="R69" s="45">
        <f t="shared" si="73"/>
        <v>6250</v>
      </c>
      <c r="S69" s="31">
        <v>0</v>
      </c>
      <c r="T69" s="197">
        <f t="shared" si="74"/>
        <v>0</v>
      </c>
      <c r="U69" s="201">
        <f t="shared" si="75"/>
        <v>35</v>
      </c>
      <c r="V69" s="45">
        <f t="shared" si="76"/>
        <v>8750</v>
      </c>
      <c r="W69" s="171" t="s">
        <v>170</v>
      </c>
    </row>
    <row r="70" spans="2:23" ht="24.75" thickBot="1">
      <c r="B70" s="26" t="s">
        <v>31</v>
      </c>
      <c r="C70" s="50" t="s">
        <v>114</v>
      </c>
      <c r="D70" s="50" t="s">
        <v>161</v>
      </c>
      <c r="E70" s="50" t="s">
        <v>162</v>
      </c>
      <c r="F70" s="50" t="s">
        <v>35</v>
      </c>
      <c r="G70" s="85" t="s">
        <v>42</v>
      </c>
      <c r="H70" s="51" t="s">
        <v>171</v>
      </c>
      <c r="I70" s="26" t="s">
        <v>38</v>
      </c>
      <c r="J70" s="27">
        <v>3000</v>
      </c>
      <c r="K70" s="31">
        <v>0</v>
      </c>
      <c r="L70" s="45">
        <f t="shared" si="70"/>
        <v>0</v>
      </c>
      <c r="M70" s="31">
        <v>0</v>
      </c>
      <c r="N70" s="45">
        <f t="shared" si="71"/>
        <v>0</v>
      </c>
      <c r="O70" s="31">
        <v>0</v>
      </c>
      <c r="P70" s="45">
        <f t="shared" si="72"/>
        <v>0</v>
      </c>
      <c r="Q70" s="31">
        <v>1</v>
      </c>
      <c r="R70" s="45">
        <f t="shared" si="73"/>
        <v>3000</v>
      </c>
      <c r="S70" s="31">
        <v>1</v>
      </c>
      <c r="T70" s="197">
        <f t="shared" si="74"/>
        <v>3000</v>
      </c>
      <c r="U70" s="201">
        <f t="shared" si="75"/>
        <v>2</v>
      </c>
      <c r="V70" s="45">
        <f t="shared" si="76"/>
        <v>6000</v>
      </c>
      <c r="W70" s="171" t="s">
        <v>172</v>
      </c>
    </row>
    <row r="71" spans="2:23" ht="18" customHeight="1" thickBot="1">
      <c r="B71" s="11"/>
      <c r="C71" s="12"/>
      <c r="D71" s="12"/>
      <c r="E71" s="12" t="s">
        <v>173</v>
      </c>
      <c r="F71" s="12"/>
      <c r="G71" s="86"/>
      <c r="H71" s="13"/>
      <c r="I71" s="11"/>
      <c r="J71" s="14"/>
      <c r="K71" s="32"/>
      <c r="L71" s="46">
        <f>+SUM(L66:L70)</f>
        <v>8750</v>
      </c>
      <c r="M71" s="32"/>
      <c r="N71" s="46">
        <f>+SUM(N66:N70)</f>
        <v>13750</v>
      </c>
      <c r="O71" s="32"/>
      <c r="P71" s="46">
        <f>+SUM(P66:P70)</f>
        <v>2500</v>
      </c>
      <c r="Q71" s="32"/>
      <c r="R71" s="46">
        <f>+SUM(R66:R70)</f>
        <v>9250</v>
      </c>
      <c r="S71" s="32"/>
      <c r="T71" s="46">
        <f>+SUM(T66:T70)</f>
        <v>3000</v>
      </c>
      <c r="U71" s="36"/>
      <c r="V71" s="46">
        <f>+SUM(V66:V70)</f>
        <v>37250</v>
      </c>
      <c r="W71" s="173"/>
    </row>
    <row r="72" spans="2:23" ht="60">
      <c r="B72" s="26" t="s">
        <v>31</v>
      </c>
      <c r="C72" s="50" t="s">
        <v>114</v>
      </c>
      <c r="D72" s="52" t="s">
        <v>161</v>
      </c>
      <c r="E72" s="52" t="s">
        <v>174</v>
      </c>
      <c r="F72" s="50" t="s">
        <v>35</v>
      </c>
      <c r="G72" s="87" t="s">
        <v>42</v>
      </c>
      <c r="H72" s="59" t="s">
        <v>175</v>
      </c>
      <c r="I72" s="26" t="s">
        <v>38</v>
      </c>
      <c r="J72" s="27">
        <v>9500</v>
      </c>
      <c r="K72" s="31">
        <v>0.5</v>
      </c>
      <c r="L72" s="45">
        <f t="shared" ref="L72:L74" si="77">+J72*K72</f>
        <v>4750</v>
      </c>
      <c r="M72" s="31">
        <v>0.5</v>
      </c>
      <c r="N72" s="45">
        <f t="shared" ref="N72:N74" si="78">+$J72*M72</f>
        <v>4750</v>
      </c>
      <c r="O72" s="31">
        <v>0</v>
      </c>
      <c r="P72" s="45">
        <f t="shared" ref="P72:P74" si="79">+$J72*O72</f>
        <v>0</v>
      </c>
      <c r="Q72" s="31">
        <v>0</v>
      </c>
      <c r="R72" s="45">
        <f t="shared" ref="R72:R74" si="80">+$J72*Q72</f>
        <v>0</v>
      </c>
      <c r="S72" s="31">
        <v>0</v>
      </c>
      <c r="T72" s="197">
        <f>+$J72*S72</f>
        <v>0</v>
      </c>
      <c r="U72" s="201">
        <f t="shared" ref="U72:U74" si="81">+K72+M72+O72+Q72+S72</f>
        <v>1</v>
      </c>
      <c r="V72" s="45">
        <f t="shared" ref="V72:V74" si="82">+L72+N72+P72+R72+T72</f>
        <v>9500</v>
      </c>
      <c r="W72" s="175" t="s">
        <v>176</v>
      </c>
    </row>
    <row r="73" spans="2:23" ht="36">
      <c r="B73" s="26" t="s">
        <v>31</v>
      </c>
      <c r="C73" s="50" t="s">
        <v>114</v>
      </c>
      <c r="D73" s="50" t="s">
        <v>161</v>
      </c>
      <c r="E73" s="50" t="s">
        <v>174</v>
      </c>
      <c r="F73" s="50" t="s">
        <v>35</v>
      </c>
      <c r="G73" s="87" t="s">
        <v>124</v>
      </c>
      <c r="H73" s="51" t="s">
        <v>177</v>
      </c>
      <c r="I73" s="26" t="s">
        <v>38</v>
      </c>
      <c r="J73" s="27">
        <v>10000</v>
      </c>
      <c r="K73" s="31">
        <v>0</v>
      </c>
      <c r="L73" s="45">
        <f t="shared" si="77"/>
        <v>0</v>
      </c>
      <c r="M73" s="31">
        <v>1</v>
      </c>
      <c r="N73" s="45">
        <f t="shared" si="78"/>
        <v>10000</v>
      </c>
      <c r="O73" s="31">
        <v>0</v>
      </c>
      <c r="P73" s="45">
        <f t="shared" si="79"/>
        <v>0</v>
      </c>
      <c r="Q73" s="31">
        <v>0</v>
      </c>
      <c r="R73" s="45">
        <f t="shared" si="80"/>
        <v>0</v>
      </c>
      <c r="S73" s="31">
        <v>0</v>
      </c>
      <c r="T73" s="197">
        <f t="shared" ref="T73:T74" si="83">+$J73*S73</f>
        <v>0</v>
      </c>
      <c r="U73" s="201">
        <f t="shared" si="81"/>
        <v>1</v>
      </c>
      <c r="V73" s="45">
        <f t="shared" si="82"/>
        <v>10000</v>
      </c>
      <c r="W73" s="171" t="s">
        <v>178</v>
      </c>
    </row>
    <row r="74" spans="2:23" ht="48.75" thickBot="1">
      <c r="B74" s="26" t="s">
        <v>31</v>
      </c>
      <c r="C74" s="50" t="s">
        <v>114</v>
      </c>
      <c r="D74" s="50" t="s">
        <v>161</v>
      </c>
      <c r="E74" s="50" t="s">
        <v>174</v>
      </c>
      <c r="F74" s="50" t="s">
        <v>35</v>
      </c>
      <c r="G74" s="87" t="s">
        <v>62</v>
      </c>
      <c r="H74" s="59" t="s">
        <v>179</v>
      </c>
      <c r="I74" s="26" t="s">
        <v>51</v>
      </c>
      <c r="J74" s="27">
        <v>5000</v>
      </c>
      <c r="K74" s="31">
        <v>2</v>
      </c>
      <c r="L74" s="45">
        <f t="shared" si="77"/>
        <v>10000</v>
      </c>
      <c r="M74" s="31">
        <v>2</v>
      </c>
      <c r="N74" s="45">
        <f t="shared" si="78"/>
        <v>10000</v>
      </c>
      <c r="O74" s="31">
        <v>0</v>
      </c>
      <c r="P74" s="45">
        <f t="shared" si="79"/>
        <v>0</v>
      </c>
      <c r="Q74" s="31">
        <v>0</v>
      </c>
      <c r="R74" s="45">
        <f t="shared" si="80"/>
        <v>0</v>
      </c>
      <c r="S74" s="31">
        <v>0</v>
      </c>
      <c r="T74" s="197">
        <f t="shared" si="83"/>
        <v>0</v>
      </c>
      <c r="U74" s="201">
        <f t="shared" si="81"/>
        <v>4</v>
      </c>
      <c r="V74" s="45">
        <f t="shared" si="82"/>
        <v>20000</v>
      </c>
      <c r="W74" s="175" t="s">
        <v>180</v>
      </c>
    </row>
    <row r="75" spans="2:23" ht="18" customHeight="1" thickBot="1">
      <c r="B75" s="11"/>
      <c r="C75" s="12"/>
      <c r="D75" s="12"/>
      <c r="E75" s="12" t="s">
        <v>181</v>
      </c>
      <c r="F75" s="12"/>
      <c r="G75" s="86"/>
      <c r="H75" s="13"/>
      <c r="I75" s="11"/>
      <c r="J75" s="14"/>
      <c r="K75" s="32"/>
      <c r="L75" s="46">
        <f>+SUM(L72:L74)</f>
        <v>14750</v>
      </c>
      <c r="M75" s="32"/>
      <c r="N75" s="46">
        <f>+SUM(N72:N74)</f>
        <v>24750</v>
      </c>
      <c r="O75" s="32"/>
      <c r="P75" s="46">
        <f>+SUM(P72:P74)</f>
        <v>0</v>
      </c>
      <c r="Q75" s="32"/>
      <c r="R75" s="46">
        <f>+SUM(R72:R74)</f>
        <v>0</v>
      </c>
      <c r="S75" s="32"/>
      <c r="T75" s="46">
        <f>+SUM(T72:T74)</f>
        <v>0</v>
      </c>
      <c r="U75" s="36"/>
      <c r="V75" s="46">
        <f>+SUM(V72:V74)</f>
        <v>39500</v>
      </c>
      <c r="W75" s="173"/>
    </row>
    <row r="76" spans="2:23" ht="18" customHeight="1" thickBot="1">
      <c r="B76" s="15"/>
      <c r="C76" s="16"/>
      <c r="D76" s="19" t="s">
        <v>182</v>
      </c>
      <c r="E76" s="16"/>
      <c r="F76" s="16"/>
      <c r="G76" s="88"/>
      <c r="H76" s="17"/>
      <c r="I76" s="15"/>
      <c r="J76" s="18"/>
      <c r="K76" s="33"/>
      <c r="L76" s="47">
        <f>L71+L75</f>
        <v>23500</v>
      </c>
      <c r="M76" s="33"/>
      <c r="N76" s="47">
        <f>N71+N75</f>
        <v>38500</v>
      </c>
      <c r="O76" s="33"/>
      <c r="P76" s="47">
        <f>P71+P75</f>
        <v>2500</v>
      </c>
      <c r="Q76" s="33"/>
      <c r="R76" s="47">
        <f>R71+R75</f>
        <v>9250</v>
      </c>
      <c r="S76" s="33"/>
      <c r="T76" s="47">
        <f>T71+T75</f>
        <v>3000</v>
      </c>
      <c r="U76" s="37"/>
      <c r="V76" s="47">
        <f>V71+V75</f>
        <v>76750</v>
      </c>
      <c r="W76" s="174"/>
    </row>
    <row r="77" spans="2:23" ht="24">
      <c r="B77" s="26" t="s">
        <v>31</v>
      </c>
      <c r="C77" s="50" t="s">
        <v>114</v>
      </c>
      <c r="D77" s="50" t="s">
        <v>183</v>
      </c>
      <c r="E77" s="50" t="s">
        <v>184</v>
      </c>
      <c r="F77" s="50" t="s">
        <v>35</v>
      </c>
      <c r="G77" s="85" t="s">
        <v>42</v>
      </c>
      <c r="H77" s="51" t="s">
        <v>185</v>
      </c>
      <c r="I77" s="26" t="s">
        <v>186</v>
      </c>
      <c r="J77" s="27">
        <v>500</v>
      </c>
      <c r="K77" s="31">
        <v>0</v>
      </c>
      <c r="L77" s="45">
        <f t="shared" ref="L77:L82" si="84">+J77*K77</f>
        <v>0</v>
      </c>
      <c r="M77" s="31">
        <v>11</v>
      </c>
      <c r="N77" s="45">
        <f t="shared" ref="N77:N82" si="85">+$J77*M77</f>
        <v>5500</v>
      </c>
      <c r="O77" s="31">
        <v>11</v>
      </c>
      <c r="P77" s="45">
        <f t="shared" ref="P77:P82" si="86">+$J77*O77</f>
        <v>5500</v>
      </c>
      <c r="Q77" s="31">
        <v>0</v>
      </c>
      <c r="R77" s="45">
        <f>+$J77*Q77</f>
        <v>0</v>
      </c>
      <c r="S77" s="31">
        <v>0</v>
      </c>
      <c r="T77" s="197">
        <f t="shared" ref="T77:T82" si="87">+$J77*S77</f>
        <v>0</v>
      </c>
      <c r="U77" s="201">
        <f t="shared" ref="U77:U82" si="88">+K77+M77+O77+Q77+S77</f>
        <v>22</v>
      </c>
      <c r="V77" s="45">
        <f t="shared" ref="V77:V82" si="89">+L77+N77+P77+R77+T77</f>
        <v>11000</v>
      </c>
      <c r="W77" s="171" t="s">
        <v>187</v>
      </c>
    </row>
    <row r="78" spans="2:23" ht="24">
      <c r="B78" s="26" t="s">
        <v>31</v>
      </c>
      <c r="C78" s="50" t="s">
        <v>114</v>
      </c>
      <c r="D78" s="50" t="s">
        <v>183</v>
      </c>
      <c r="E78" s="50" t="s">
        <v>184</v>
      </c>
      <c r="F78" s="50" t="s">
        <v>35</v>
      </c>
      <c r="G78" s="85" t="s">
        <v>42</v>
      </c>
      <c r="H78" s="51" t="s">
        <v>188</v>
      </c>
      <c r="I78" s="26" t="s">
        <v>47</v>
      </c>
      <c r="J78" s="27">
        <v>500</v>
      </c>
      <c r="K78" s="31">
        <v>0</v>
      </c>
      <c r="L78" s="45">
        <f t="shared" si="84"/>
        <v>0</v>
      </c>
      <c r="M78" s="31">
        <v>0</v>
      </c>
      <c r="N78" s="45">
        <f t="shared" si="85"/>
        <v>0</v>
      </c>
      <c r="O78" s="31">
        <v>11</v>
      </c>
      <c r="P78" s="45">
        <f t="shared" si="86"/>
        <v>5500</v>
      </c>
      <c r="Q78" s="31">
        <v>11</v>
      </c>
      <c r="R78" s="45">
        <f t="shared" ref="R78:R82" si="90">+$J78*Q78</f>
        <v>5500</v>
      </c>
      <c r="S78" s="31">
        <v>0</v>
      </c>
      <c r="T78" s="197">
        <f t="shared" si="87"/>
        <v>0</v>
      </c>
      <c r="U78" s="201">
        <f t="shared" si="88"/>
        <v>22</v>
      </c>
      <c r="V78" s="45">
        <f t="shared" si="89"/>
        <v>11000</v>
      </c>
      <c r="W78" s="171" t="s">
        <v>189</v>
      </c>
    </row>
    <row r="79" spans="2:23" ht="24">
      <c r="B79" s="26" t="s">
        <v>31</v>
      </c>
      <c r="C79" s="50" t="s">
        <v>114</v>
      </c>
      <c r="D79" s="50" t="s">
        <v>183</v>
      </c>
      <c r="E79" s="50" t="s">
        <v>184</v>
      </c>
      <c r="F79" s="50" t="s">
        <v>35</v>
      </c>
      <c r="G79" s="85" t="s">
        <v>42</v>
      </c>
      <c r="H79" s="51" t="s">
        <v>190</v>
      </c>
      <c r="I79" s="26" t="s">
        <v>47</v>
      </c>
      <c r="J79" s="27">
        <v>500</v>
      </c>
      <c r="K79" s="31">
        <v>0</v>
      </c>
      <c r="L79" s="45">
        <f>+J79*K79</f>
        <v>0</v>
      </c>
      <c r="M79" s="31">
        <v>0</v>
      </c>
      <c r="N79" s="45">
        <f t="shared" si="85"/>
        <v>0</v>
      </c>
      <c r="O79" s="31">
        <v>3</v>
      </c>
      <c r="P79" s="45">
        <f t="shared" si="86"/>
        <v>1500</v>
      </c>
      <c r="Q79" s="31">
        <v>2</v>
      </c>
      <c r="R79" s="45">
        <f t="shared" si="90"/>
        <v>1000</v>
      </c>
      <c r="S79" s="31">
        <v>0</v>
      </c>
      <c r="T79" s="197">
        <f>+$J79*S79</f>
        <v>0</v>
      </c>
      <c r="U79" s="201">
        <f t="shared" si="88"/>
        <v>5</v>
      </c>
      <c r="V79" s="45">
        <f t="shared" si="89"/>
        <v>2500</v>
      </c>
      <c r="W79" s="171" t="s">
        <v>189</v>
      </c>
    </row>
    <row r="80" spans="2:23" ht="18" customHeight="1">
      <c r="B80" s="26" t="s">
        <v>31</v>
      </c>
      <c r="C80" s="50" t="s">
        <v>114</v>
      </c>
      <c r="D80" s="50" t="s">
        <v>183</v>
      </c>
      <c r="E80" s="50" t="s">
        <v>184</v>
      </c>
      <c r="F80" s="50" t="s">
        <v>35</v>
      </c>
      <c r="G80" s="85" t="s">
        <v>42</v>
      </c>
      <c r="H80" s="51" t="s">
        <v>191</v>
      </c>
      <c r="I80" s="26" t="s">
        <v>47</v>
      </c>
      <c r="J80" s="27">
        <v>150</v>
      </c>
      <c r="K80" s="31">
        <v>0</v>
      </c>
      <c r="L80" s="45">
        <f t="shared" si="84"/>
        <v>0</v>
      </c>
      <c r="M80" s="31">
        <v>0</v>
      </c>
      <c r="N80" s="45">
        <f t="shared" si="85"/>
        <v>0</v>
      </c>
      <c r="O80" s="31">
        <v>5</v>
      </c>
      <c r="P80" s="45">
        <f t="shared" si="86"/>
        <v>750</v>
      </c>
      <c r="Q80" s="31">
        <v>5</v>
      </c>
      <c r="R80" s="45">
        <f t="shared" si="90"/>
        <v>750</v>
      </c>
      <c r="S80" s="31">
        <v>5</v>
      </c>
      <c r="T80" s="197">
        <f t="shared" si="87"/>
        <v>750</v>
      </c>
      <c r="U80" s="201">
        <f t="shared" si="88"/>
        <v>15</v>
      </c>
      <c r="V80" s="45">
        <f t="shared" si="89"/>
        <v>2250</v>
      </c>
      <c r="W80" s="171" t="s">
        <v>189</v>
      </c>
    </row>
    <row r="81" spans="2:23" ht="24.75">
      <c r="B81" s="26" t="s">
        <v>31</v>
      </c>
      <c r="C81" s="50" t="s">
        <v>114</v>
      </c>
      <c r="D81" s="50" t="s">
        <v>183</v>
      </c>
      <c r="E81" s="50" t="s">
        <v>184</v>
      </c>
      <c r="F81" s="50" t="s">
        <v>35</v>
      </c>
      <c r="G81" s="85" t="s">
        <v>62</v>
      </c>
      <c r="H81" s="71" t="s">
        <v>192</v>
      </c>
      <c r="I81" s="26" t="s">
        <v>139</v>
      </c>
      <c r="J81" s="27">
        <v>250</v>
      </c>
      <c r="K81" s="31">
        <v>30</v>
      </c>
      <c r="L81" s="45">
        <f t="shared" si="84"/>
        <v>7500</v>
      </c>
      <c r="M81" s="31">
        <v>30</v>
      </c>
      <c r="N81" s="45">
        <f t="shared" si="85"/>
        <v>7500</v>
      </c>
      <c r="O81" s="31">
        <v>0</v>
      </c>
      <c r="P81" s="45">
        <f t="shared" si="86"/>
        <v>0</v>
      </c>
      <c r="Q81" s="31">
        <v>30</v>
      </c>
      <c r="R81" s="45">
        <f t="shared" si="90"/>
        <v>7500</v>
      </c>
      <c r="S81" s="31">
        <v>0</v>
      </c>
      <c r="T81" s="197">
        <f t="shared" si="87"/>
        <v>0</v>
      </c>
      <c r="U81" s="201">
        <f t="shared" si="88"/>
        <v>90</v>
      </c>
      <c r="V81" s="45">
        <f t="shared" si="89"/>
        <v>22500</v>
      </c>
      <c r="W81" s="176" t="s">
        <v>193</v>
      </c>
    </row>
    <row r="82" spans="2:23" ht="25.5" thickBot="1">
      <c r="B82" s="26" t="s">
        <v>31</v>
      </c>
      <c r="C82" s="50" t="s">
        <v>114</v>
      </c>
      <c r="D82" s="50" t="s">
        <v>183</v>
      </c>
      <c r="E82" s="50" t="s">
        <v>184</v>
      </c>
      <c r="F82" s="50" t="s">
        <v>35</v>
      </c>
      <c r="G82" s="85" t="s">
        <v>62</v>
      </c>
      <c r="H82" s="61" t="s">
        <v>194</v>
      </c>
      <c r="I82" s="26" t="s">
        <v>38</v>
      </c>
      <c r="J82" s="27">
        <v>23000</v>
      </c>
      <c r="K82" s="31">
        <v>0.5</v>
      </c>
      <c r="L82" s="45">
        <f t="shared" si="84"/>
        <v>11500</v>
      </c>
      <c r="M82" s="31">
        <v>0</v>
      </c>
      <c r="N82" s="45">
        <f t="shared" si="85"/>
        <v>0</v>
      </c>
      <c r="O82" s="31">
        <v>0</v>
      </c>
      <c r="P82" s="45">
        <f t="shared" si="86"/>
        <v>0</v>
      </c>
      <c r="Q82" s="31">
        <v>0</v>
      </c>
      <c r="R82" s="45">
        <f t="shared" si="90"/>
        <v>0</v>
      </c>
      <c r="S82" s="31">
        <v>0</v>
      </c>
      <c r="T82" s="197">
        <f t="shared" si="87"/>
        <v>0</v>
      </c>
      <c r="U82" s="201">
        <f t="shared" si="88"/>
        <v>0.5</v>
      </c>
      <c r="V82" s="45">
        <f t="shared" si="89"/>
        <v>11500</v>
      </c>
      <c r="W82" s="177" t="s">
        <v>195</v>
      </c>
    </row>
    <row r="83" spans="2:23" ht="18" customHeight="1" thickBot="1">
      <c r="B83" s="11"/>
      <c r="C83" s="12"/>
      <c r="D83" s="12"/>
      <c r="E83" s="12" t="s">
        <v>196</v>
      </c>
      <c r="F83" s="12"/>
      <c r="G83" s="86"/>
      <c r="H83" s="13"/>
      <c r="I83" s="11"/>
      <c r="J83" s="14"/>
      <c r="K83" s="32"/>
      <c r="L83" s="46">
        <f>+SUM(L77:L82)</f>
        <v>19000</v>
      </c>
      <c r="M83" s="32"/>
      <c r="N83" s="46">
        <f>+SUM(N77:N82)</f>
        <v>13000</v>
      </c>
      <c r="O83" s="32"/>
      <c r="P83" s="46">
        <f>+SUM(P77:P82)</f>
        <v>13250</v>
      </c>
      <c r="Q83" s="32"/>
      <c r="R83" s="46">
        <f>+SUM(R77:R82)</f>
        <v>14750</v>
      </c>
      <c r="S83" s="32"/>
      <c r="T83" s="46">
        <f>+SUM(T77:T82)</f>
        <v>750</v>
      </c>
      <c r="U83" s="36"/>
      <c r="V83" s="46">
        <f>+SUM(V77:V82)</f>
        <v>60750</v>
      </c>
      <c r="W83" s="173"/>
    </row>
    <row r="84" spans="2:23" ht="18" customHeight="1" thickBot="1">
      <c r="B84" s="15"/>
      <c r="C84" s="16"/>
      <c r="D84" s="19" t="s">
        <v>197</v>
      </c>
      <c r="E84" s="16"/>
      <c r="F84" s="16"/>
      <c r="G84" s="88"/>
      <c r="H84" s="17"/>
      <c r="I84" s="15"/>
      <c r="J84" s="18"/>
      <c r="K84" s="33"/>
      <c r="L84" s="47">
        <f>L83</f>
        <v>19000</v>
      </c>
      <c r="M84" s="33"/>
      <c r="N84" s="47">
        <f>N83</f>
        <v>13000</v>
      </c>
      <c r="O84" s="33"/>
      <c r="P84" s="47">
        <f>P83</f>
        <v>13250</v>
      </c>
      <c r="Q84" s="33"/>
      <c r="R84" s="47">
        <f>R83</f>
        <v>14750</v>
      </c>
      <c r="S84" s="33"/>
      <c r="T84" s="47">
        <f>T83</f>
        <v>750</v>
      </c>
      <c r="U84" s="37"/>
      <c r="V84" s="47">
        <f>V83</f>
        <v>60750</v>
      </c>
      <c r="W84" s="174"/>
    </row>
    <row r="85" spans="2:23" ht="18" customHeight="1" thickBot="1">
      <c r="B85" s="11"/>
      <c r="C85" s="12"/>
      <c r="D85" s="12"/>
      <c r="E85" s="12"/>
      <c r="F85" s="12"/>
      <c r="G85" s="86"/>
      <c r="H85" s="13"/>
      <c r="I85" s="11"/>
      <c r="J85" s="14"/>
      <c r="K85" s="32"/>
      <c r="L85" s="46"/>
      <c r="M85" s="32"/>
      <c r="N85" s="46"/>
      <c r="O85" s="32"/>
      <c r="P85" s="46"/>
      <c r="Q85" s="32"/>
      <c r="R85" s="46"/>
      <c r="S85" s="32"/>
      <c r="T85" s="46"/>
      <c r="U85" s="36"/>
      <c r="V85" s="46"/>
      <c r="W85" s="173"/>
    </row>
    <row r="86" spans="2:23" ht="18" customHeight="1" thickBot="1">
      <c r="B86" s="23" t="s">
        <v>198</v>
      </c>
      <c r="C86" s="79"/>
      <c r="D86" s="21"/>
      <c r="E86" s="22"/>
      <c r="F86" s="22"/>
      <c r="G86" s="89"/>
      <c r="H86" s="57"/>
      <c r="I86" s="20"/>
      <c r="J86" s="28"/>
      <c r="K86" s="34"/>
      <c r="L86" s="48">
        <f>+L24+L42+L59+L65+L76+L84</f>
        <v>1005940</v>
      </c>
      <c r="M86" s="34"/>
      <c r="N86" s="48">
        <f>+N24+N42+N59+N65+N76+N84</f>
        <v>1088660</v>
      </c>
      <c r="O86" s="34"/>
      <c r="P86" s="48">
        <f>+P24+P42+P59+P65+P76+P84</f>
        <v>1092350</v>
      </c>
      <c r="Q86" s="34"/>
      <c r="R86" s="48">
        <f>+R24+R42+R59+R65+R76+R84</f>
        <v>1297000</v>
      </c>
      <c r="S86" s="34"/>
      <c r="T86" s="48">
        <f>+T24+T42+T59+T65+T76+T84</f>
        <v>1115150</v>
      </c>
      <c r="U86" s="38"/>
      <c r="V86" s="48">
        <f>+V24+V42+V59+V65+V76+V84</f>
        <v>5599100</v>
      </c>
      <c r="W86" s="178"/>
    </row>
    <row r="87" spans="2:23" ht="48">
      <c r="B87" s="26" t="s">
        <v>199</v>
      </c>
      <c r="C87" s="50" t="s">
        <v>114</v>
      </c>
      <c r="D87" s="50" t="s">
        <v>200</v>
      </c>
      <c r="E87" s="50" t="s">
        <v>201</v>
      </c>
      <c r="F87" s="50" t="s">
        <v>35</v>
      </c>
      <c r="G87" s="85" t="s">
        <v>124</v>
      </c>
      <c r="H87" s="51" t="s">
        <v>202</v>
      </c>
      <c r="I87" s="26" t="s">
        <v>51</v>
      </c>
      <c r="J87" s="27">
        <v>10000</v>
      </c>
      <c r="K87" s="31">
        <v>2</v>
      </c>
      <c r="L87" s="45">
        <f t="shared" ref="L87:L88" si="91">+J87*K87</f>
        <v>20000</v>
      </c>
      <c r="M87" s="31">
        <v>0</v>
      </c>
      <c r="N87" s="45">
        <f t="shared" ref="N87:N88" si="92">+$J87*M87</f>
        <v>0</v>
      </c>
      <c r="O87" s="31">
        <v>0</v>
      </c>
      <c r="P87" s="45">
        <f t="shared" ref="P87:P88" si="93">+$J87*O87</f>
        <v>0</v>
      </c>
      <c r="Q87" s="31">
        <v>0</v>
      </c>
      <c r="R87" s="45">
        <f t="shared" ref="R87:R88" si="94">+$J87*Q87</f>
        <v>0</v>
      </c>
      <c r="S87" s="31">
        <v>0</v>
      </c>
      <c r="T87" s="197">
        <f t="shared" ref="T87:T88" si="95">+$J87*S87</f>
        <v>0</v>
      </c>
      <c r="U87" s="201">
        <f t="shared" ref="U87:U88" si="96">+K87+M87+O87+Q87+S87</f>
        <v>2</v>
      </c>
      <c r="V87" s="45">
        <f t="shared" ref="V87:V88" si="97">+L87+N87+P87+R87+T87</f>
        <v>20000</v>
      </c>
      <c r="W87" s="171" t="s">
        <v>203</v>
      </c>
    </row>
    <row r="88" spans="2:23" ht="36.75" thickBot="1">
      <c r="B88" s="26" t="s">
        <v>199</v>
      </c>
      <c r="C88" s="50" t="s">
        <v>114</v>
      </c>
      <c r="D88" s="50" t="s">
        <v>200</v>
      </c>
      <c r="E88" s="50" t="s">
        <v>201</v>
      </c>
      <c r="F88" s="50" t="s">
        <v>35</v>
      </c>
      <c r="G88" s="85" t="s">
        <v>36</v>
      </c>
      <c r="H88" s="51" t="s">
        <v>204</v>
      </c>
      <c r="I88" s="26" t="s">
        <v>38</v>
      </c>
      <c r="J88" s="27">
        <v>42200</v>
      </c>
      <c r="K88" s="31">
        <v>1</v>
      </c>
      <c r="L88" s="45">
        <f t="shared" si="91"/>
        <v>42200</v>
      </c>
      <c r="M88" s="31">
        <v>0</v>
      </c>
      <c r="N88" s="45">
        <f t="shared" si="92"/>
        <v>0</v>
      </c>
      <c r="O88" s="31">
        <v>0</v>
      </c>
      <c r="P88" s="45">
        <f t="shared" si="93"/>
        <v>0</v>
      </c>
      <c r="Q88" s="31">
        <v>0</v>
      </c>
      <c r="R88" s="45">
        <f t="shared" si="94"/>
        <v>0</v>
      </c>
      <c r="S88" s="31">
        <v>0</v>
      </c>
      <c r="T88" s="197">
        <f t="shared" si="95"/>
        <v>0</v>
      </c>
      <c r="U88" s="201">
        <f t="shared" si="96"/>
        <v>1</v>
      </c>
      <c r="V88" s="45">
        <f t="shared" si="97"/>
        <v>42200</v>
      </c>
      <c r="W88" s="171" t="s">
        <v>205</v>
      </c>
    </row>
    <row r="89" spans="2:23" ht="18" customHeight="1" thickBot="1">
      <c r="B89" s="11"/>
      <c r="C89" s="12"/>
      <c r="D89" s="12"/>
      <c r="E89" s="12" t="s">
        <v>206</v>
      </c>
      <c r="F89" s="12"/>
      <c r="G89" s="86"/>
      <c r="H89" s="13"/>
      <c r="I89" s="11"/>
      <c r="J89" s="14"/>
      <c r="K89" s="32"/>
      <c r="L89" s="46">
        <f>+SUM(L87:L88)</f>
        <v>62200</v>
      </c>
      <c r="M89" s="32"/>
      <c r="N89" s="46">
        <f>+SUM(N87:N88)</f>
        <v>0</v>
      </c>
      <c r="O89" s="32"/>
      <c r="P89" s="46">
        <f>+SUM(P87:P88)</f>
        <v>0</v>
      </c>
      <c r="Q89" s="32"/>
      <c r="R89" s="46">
        <f>+SUM(R87:R88)</f>
        <v>0</v>
      </c>
      <c r="S89" s="32"/>
      <c r="T89" s="46">
        <f>+SUM(T87:T88)</f>
        <v>0</v>
      </c>
      <c r="U89" s="32"/>
      <c r="V89" s="46">
        <f>+SUM(V87:V88)</f>
        <v>62200</v>
      </c>
      <c r="W89" s="173"/>
    </row>
    <row r="90" spans="2:23" ht="36">
      <c r="B90" s="26" t="s">
        <v>199</v>
      </c>
      <c r="C90" s="50" t="s">
        <v>114</v>
      </c>
      <c r="D90" s="50" t="s">
        <v>200</v>
      </c>
      <c r="E90" s="50" t="s">
        <v>207</v>
      </c>
      <c r="F90" s="50" t="s">
        <v>35</v>
      </c>
      <c r="G90" s="183" t="s">
        <v>36</v>
      </c>
      <c r="H90" s="51" t="s">
        <v>208</v>
      </c>
      <c r="I90" s="26" t="s">
        <v>38</v>
      </c>
      <c r="J90" s="27">
        <v>18100</v>
      </c>
      <c r="K90" s="31">
        <v>1</v>
      </c>
      <c r="L90" s="45">
        <f t="shared" ref="L90:L91" si="98">+J90*K90</f>
        <v>18100</v>
      </c>
      <c r="M90" s="31">
        <v>0</v>
      </c>
      <c r="N90" s="45">
        <f t="shared" ref="N90:N91" si="99">+$J90*M90</f>
        <v>0</v>
      </c>
      <c r="O90" s="31">
        <v>0</v>
      </c>
      <c r="P90" s="45">
        <f t="shared" ref="P90:P91" si="100">+$J90*O90</f>
        <v>0</v>
      </c>
      <c r="Q90" s="31">
        <v>0</v>
      </c>
      <c r="R90" s="45">
        <f t="shared" ref="R90:R91" si="101">+$J90*Q90</f>
        <v>0</v>
      </c>
      <c r="S90" s="31">
        <v>0</v>
      </c>
      <c r="T90" s="197">
        <f t="shared" ref="T90:T91" si="102">+$J90*S90</f>
        <v>0</v>
      </c>
      <c r="U90" s="201">
        <f t="shared" ref="U90:U91" si="103">+K90+M90+O90+Q90+S90</f>
        <v>1</v>
      </c>
      <c r="V90" s="45">
        <f t="shared" ref="V90:V91" si="104">+L90+N90+P90+R90+T90</f>
        <v>18100</v>
      </c>
      <c r="W90" s="171" t="s">
        <v>209</v>
      </c>
    </row>
    <row r="91" spans="2:23" ht="15.75" thickBot="1">
      <c r="B91" s="26" t="s">
        <v>199</v>
      </c>
      <c r="C91" s="50" t="s">
        <v>114</v>
      </c>
      <c r="D91" s="50" t="s">
        <v>200</v>
      </c>
      <c r="E91" s="50" t="s">
        <v>207</v>
      </c>
      <c r="F91" s="50" t="s">
        <v>35</v>
      </c>
      <c r="G91" s="85" t="s">
        <v>49</v>
      </c>
      <c r="H91" s="51" t="s">
        <v>210</v>
      </c>
      <c r="I91" s="26" t="s">
        <v>51</v>
      </c>
      <c r="J91" s="27">
        <v>400</v>
      </c>
      <c r="K91" s="31">
        <v>36</v>
      </c>
      <c r="L91" s="45">
        <f t="shared" si="98"/>
        <v>14400</v>
      </c>
      <c r="M91" s="31">
        <v>36</v>
      </c>
      <c r="N91" s="45">
        <f t="shared" si="99"/>
        <v>14400</v>
      </c>
      <c r="O91" s="31">
        <v>36</v>
      </c>
      <c r="P91" s="45">
        <f t="shared" si="100"/>
        <v>14400</v>
      </c>
      <c r="Q91" s="31">
        <v>36</v>
      </c>
      <c r="R91" s="45">
        <f t="shared" si="101"/>
        <v>14400</v>
      </c>
      <c r="S91" s="31">
        <v>36</v>
      </c>
      <c r="T91" s="197">
        <f t="shared" si="102"/>
        <v>14400</v>
      </c>
      <c r="U91" s="201">
        <f t="shared" si="103"/>
        <v>180</v>
      </c>
      <c r="V91" s="45">
        <f t="shared" si="104"/>
        <v>72000</v>
      </c>
      <c r="W91" s="171" t="s">
        <v>211</v>
      </c>
    </row>
    <row r="92" spans="2:23" ht="18" customHeight="1" thickBot="1">
      <c r="B92" s="11"/>
      <c r="C92" s="12"/>
      <c r="D92" s="12"/>
      <c r="E92" s="12" t="s">
        <v>212</v>
      </c>
      <c r="F92" s="12"/>
      <c r="G92" s="86"/>
      <c r="H92" s="13"/>
      <c r="I92" s="11"/>
      <c r="J92" s="14"/>
      <c r="K92" s="32"/>
      <c r="L92" s="46">
        <f>+SUM(L90:L91)</f>
        <v>32500</v>
      </c>
      <c r="M92" s="32"/>
      <c r="N92" s="46">
        <f>+SUM(N90:N91)</f>
        <v>14400</v>
      </c>
      <c r="O92" s="32"/>
      <c r="P92" s="46">
        <f>+SUM(P90:P91)</f>
        <v>14400</v>
      </c>
      <c r="Q92" s="32"/>
      <c r="R92" s="46">
        <f>+SUM(R90:R91)</f>
        <v>14400</v>
      </c>
      <c r="S92" s="32"/>
      <c r="T92" s="46">
        <f>+SUM(T90:T91)</f>
        <v>14400</v>
      </c>
      <c r="U92" s="32"/>
      <c r="V92" s="46">
        <f>+SUM(V90:V91)</f>
        <v>90100</v>
      </c>
      <c r="W92" s="173"/>
    </row>
    <row r="93" spans="2:23" ht="48.75" thickBot="1">
      <c r="B93" s="26" t="s">
        <v>199</v>
      </c>
      <c r="C93" s="50" t="s">
        <v>114</v>
      </c>
      <c r="D93" s="50" t="s">
        <v>200</v>
      </c>
      <c r="E93" s="50" t="s">
        <v>213</v>
      </c>
      <c r="F93" s="50" t="s">
        <v>35</v>
      </c>
      <c r="G93" s="87" t="s">
        <v>36</v>
      </c>
      <c r="H93" s="51" t="s">
        <v>214</v>
      </c>
      <c r="I93" s="26" t="s">
        <v>38</v>
      </c>
      <c r="J93" s="27">
        <v>6000</v>
      </c>
      <c r="K93" s="31">
        <v>0</v>
      </c>
      <c r="L93" s="45">
        <f t="shared" ref="L93" si="105">+J93*K93</f>
        <v>0</v>
      </c>
      <c r="M93" s="31">
        <v>25</v>
      </c>
      <c r="N93" s="45">
        <f t="shared" ref="N93" si="106">+$J93*M93</f>
        <v>150000</v>
      </c>
      <c r="O93" s="31">
        <v>30</v>
      </c>
      <c r="P93" s="45">
        <f t="shared" ref="P93" si="107">+$J93*O93</f>
        <v>180000</v>
      </c>
      <c r="Q93" s="31">
        <v>50</v>
      </c>
      <c r="R93" s="45">
        <f t="shared" ref="R93" si="108">+$J93*Q93</f>
        <v>300000</v>
      </c>
      <c r="S93" s="31">
        <v>20</v>
      </c>
      <c r="T93" s="197">
        <f t="shared" ref="T93" si="109">+$J93*S93</f>
        <v>120000</v>
      </c>
      <c r="U93" s="201">
        <f t="shared" ref="U93" si="110">+K93+M93+O93+Q93+S93</f>
        <v>125</v>
      </c>
      <c r="V93" s="45">
        <f t="shared" ref="V93" si="111">+L93+N93+P93+R93+T93</f>
        <v>750000</v>
      </c>
      <c r="W93" s="171" t="s">
        <v>215</v>
      </c>
    </row>
    <row r="94" spans="2:23" ht="18" customHeight="1" thickBot="1">
      <c r="B94" s="11"/>
      <c r="C94" s="12"/>
      <c r="D94" s="12"/>
      <c r="E94" s="12" t="s">
        <v>216</v>
      </c>
      <c r="F94" s="12"/>
      <c r="G94" s="86"/>
      <c r="H94" s="13"/>
      <c r="I94" s="11"/>
      <c r="J94" s="14"/>
      <c r="K94" s="32"/>
      <c r="L94" s="46">
        <f>+SUM(L93)</f>
        <v>0</v>
      </c>
      <c r="M94" s="32"/>
      <c r="N94" s="46">
        <f>+SUM(N93)</f>
        <v>150000</v>
      </c>
      <c r="O94" s="32"/>
      <c r="P94" s="46">
        <f t="shared" ref="P94:V94" si="112">+SUM(P93)</f>
        <v>180000</v>
      </c>
      <c r="Q94" s="32"/>
      <c r="R94" s="46">
        <f t="shared" si="112"/>
        <v>300000</v>
      </c>
      <c r="S94" s="32"/>
      <c r="T94" s="46">
        <f t="shared" si="112"/>
        <v>120000</v>
      </c>
      <c r="U94" s="32"/>
      <c r="V94" s="46">
        <f t="shared" si="112"/>
        <v>750000</v>
      </c>
      <c r="W94" s="173"/>
    </row>
    <row r="95" spans="2:23" ht="18" customHeight="1" thickBot="1">
      <c r="B95" s="15"/>
      <c r="C95" s="16"/>
      <c r="D95" s="19" t="s">
        <v>217</v>
      </c>
      <c r="E95" s="16"/>
      <c r="F95" s="16"/>
      <c r="G95" s="88"/>
      <c r="H95" s="17"/>
      <c r="I95" s="15"/>
      <c r="J95" s="18"/>
      <c r="K95" s="33"/>
      <c r="L95" s="47">
        <f>L89+L92+L94</f>
        <v>94700</v>
      </c>
      <c r="M95" s="33"/>
      <c r="N95" s="47">
        <f>N89+N92+N94</f>
        <v>164400</v>
      </c>
      <c r="O95" s="33"/>
      <c r="P95" s="47">
        <f>P89+P92+P94</f>
        <v>194400</v>
      </c>
      <c r="Q95" s="33"/>
      <c r="R95" s="47">
        <f>R89+R92+R94</f>
        <v>314400</v>
      </c>
      <c r="S95" s="33"/>
      <c r="T95" s="47">
        <f>T89+T92+T94</f>
        <v>134400</v>
      </c>
      <c r="U95" s="37"/>
      <c r="V95" s="47">
        <f>V89+V92+V94</f>
        <v>902300</v>
      </c>
      <c r="W95" s="174"/>
    </row>
    <row r="96" spans="2:23" ht="48">
      <c r="B96" s="26" t="s">
        <v>199</v>
      </c>
      <c r="C96" s="50" t="s">
        <v>218</v>
      </c>
      <c r="D96" s="50" t="s">
        <v>219</v>
      </c>
      <c r="E96" s="211" t="s">
        <v>220</v>
      </c>
      <c r="F96" s="50" t="s">
        <v>35</v>
      </c>
      <c r="G96" s="85" t="s">
        <v>36</v>
      </c>
      <c r="H96" s="59" t="s">
        <v>221</v>
      </c>
      <c r="I96" s="26" t="s">
        <v>38</v>
      </c>
      <c r="J96" s="27">
        <v>1000</v>
      </c>
      <c r="K96" s="31">
        <v>7</v>
      </c>
      <c r="L96" s="45">
        <f t="shared" ref="L96:L98" si="113">+J96*K96</f>
        <v>7000</v>
      </c>
      <c r="M96" s="31">
        <v>0</v>
      </c>
      <c r="N96" s="45">
        <f t="shared" ref="N96:N98" si="114">+$J96*M96</f>
        <v>0</v>
      </c>
      <c r="O96" s="31">
        <v>0</v>
      </c>
      <c r="P96" s="45">
        <f t="shared" ref="P96:P98" si="115">+$J96*O96</f>
        <v>0</v>
      </c>
      <c r="Q96" s="31">
        <v>0</v>
      </c>
      <c r="R96" s="45">
        <f t="shared" ref="R96:R98" si="116">+$J96*Q96</f>
        <v>0</v>
      </c>
      <c r="S96" s="31">
        <v>0</v>
      </c>
      <c r="T96" s="197">
        <f t="shared" ref="T96:T98" si="117">+$J96*S96</f>
        <v>0</v>
      </c>
      <c r="U96" s="201">
        <f t="shared" ref="U96:U98" si="118">+K96+M96+O96+Q96+S96</f>
        <v>7</v>
      </c>
      <c r="V96" s="45">
        <f t="shared" ref="V96:V98" si="119">+L96+N96+P96+R96+T96</f>
        <v>7000</v>
      </c>
      <c r="W96" s="175" t="s">
        <v>222</v>
      </c>
    </row>
    <row r="97" spans="2:23" ht="36">
      <c r="B97" s="26" t="s">
        <v>199</v>
      </c>
      <c r="C97" s="50" t="s">
        <v>218</v>
      </c>
      <c r="D97" s="50" t="s">
        <v>219</v>
      </c>
      <c r="E97" s="211" t="s">
        <v>220</v>
      </c>
      <c r="F97" s="50" t="s">
        <v>35</v>
      </c>
      <c r="G97" s="85" t="s">
        <v>36</v>
      </c>
      <c r="H97" s="59" t="s">
        <v>223</v>
      </c>
      <c r="I97" s="26" t="s">
        <v>38</v>
      </c>
      <c r="J97" s="27">
        <v>17000</v>
      </c>
      <c r="K97" s="31">
        <v>0.5</v>
      </c>
      <c r="L97" s="45">
        <f t="shared" si="113"/>
        <v>8500</v>
      </c>
      <c r="M97" s="31">
        <v>0.5</v>
      </c>
      <c r="N97" s="45">
        <f t="shared" si="114"/>
        <v>8500</v>
      </c>
      <c r="O97" s="31">
        <v>0</v>
      </c>
      <c r="P97" s="45">
        <f t="shared" si="115"/>
        <v>0</v>
      </c>
      <c r="Q97" s="31">
        <v>0</v>
      </c>
      <c r="R97" s="45">
        <f t="shared" si="116"/>
        <v>0</v>
      </c>
      <c r="S97" s="31">
        <v>0</v>
      </c>
      <c r="T97" s="197">
        <f t="shared" si="117"/>
        <v>0</v>
      </c>
      <c r="U97" s="201">
        <f t="shared" si="118"/>
        <v>1</v>
      </c>
      <c r="V97" s="45">
        <f t="shared" si="119"/>
        <v>17000</v>
      </c>
      <c r="W97" s="175" t="s">
        <v>224</v>
      </c>
    </row>
    <row r="98" spans="2:23" ht="25.5" thickBot="1">
      <c r="B98" s="26" t="s">
        <v>199</v>
      </c>
      <c r="C98" s="50" t="s">
        <v>218</v>
      </c>
      <c r="D98" s="50" t="s">
        <v>219</v>
      </c>
      <c r="E98" s="211" t="s">
        <v>220</v>
      </c>
      <c r="F98" s="50" t="s">
        <v>35</v>
      </c>
      <c r="G98" s="85" t="s">
        <v>36</v>
      </c>
      <c r="H98" s="59" t="s">
        <v>225</v>
      </c>
      <c r="I98" s="26" t="s">
        <v>226</v>
      </c>
      <c r="J98" s="27">
        <v>2000</v>
      </c>
      <c r="K98" s="31">
        <v>0</v>
      </c>
      <c r="L98" s="45">
        <f t="shared" si="113"/>
        <v>0</v>
      </c>
      <c r="M98" s="31">
        <v>60</v>
      </c>
      <c r="N98" s="45">
        <f t="shared" si="114"/>
        <v>120000</v>
      </c>
      <c r="O98" s="31">
        <v>0</v>
      </c>
      <c r="P98" s="45">
        <f t="shared" si="115"/>
        <v>0</v>
      </c>
      <c r="Q98" s="31">
        <v>0</v>
      </c>
      <c r="R98" s="45">
        <f t="shared" si="116"/>
        <v>0</v>
      </c>
      <c r="S98" s="31">
        <v>0</v>
      </c>
      <c r="T98" s="197">
        <f t="shared" si="117"/>
        <v>0</v>
      </c>
      <c r="U98" s="201">
        <f t="shared" si="118"/>
        <v>60</v>
      </c>
      <c r="V98" s="45">
        <f t="shared" si="119"/>
        <v>120000</v>
      </c>
      <c r="W98" s="175" t="s">
        <v>227</v>
      </c>
    </row>
    <row r="99" spans="2:23" ht="18" customHeight="1" thickBot="1">
      <c r="B99" s="11"/>
      <c r="C99" s="12"/>
      <c r="D99" s="12"/>
      <c r="E99" s="12" t="s">
        <v>228</v>
      </c>
      <c r="F99" s="12"/>
      <c r="G99" s="90"/>
      <c r="H99" s="13"/>
      <c r="I99" s="11"/>
      <c r="J99" s="14"/>
      <c r="K99" s="32"/>
      <c r="L99" s="46">
        <f>+SUM(L96:L98)</f>
        <v>15500</v>
      </c>
      <c r="M99" s="32"/>
      <c r="N99" s="46">
        <f>+SUM(N96:N98)</f>
        <v>128500</v>
      </c>
      <c r="O99" s="32"/>
      <c r="P99" s="46">
        <f>+SUM(P96:P98)</f>
        <v>0</v>
      </c>
      <c r="Q99" s="32"/>
      <c r="R99" s="46">
        <f>+SUM(R96:R98)</f>
        <v>0</v>
      </c>
      <c r="S99" s="32"/>
      <c r="T99" s="46">
        <f>+SUM(T96:T98)</f>
        <v>0</v>
      </c>
      <c r="U99" s="32"/>
      <c r="V99" s="46">
        <f>+SUM(V96:V98)</f>
        <v>144000</v>
      </c>
      <c r="W99" s="173"/>
    </row>
    <row r="100" spans="2:23" ht="24.75">
      <c r="B100" s="26" t="s">
        <v>199</v>
      </c>
      <c r="C100" s="50" t="s">
        <v>218</v>
      </c>
      <c r="D100" s="50" t="s">
        <v>219</v>
      </c>
      <c r="E100" s="50" t="s">
        <v>229</v>
      </c>
      <c r="F100" s="50" t="s">
        <v>35</v>
      </c>
      <c r="G100" s="87" t="s">
        <v>36</v>
      </c>
      <c r="H100" s="59" t="s">
        <v>230</v>
      </c>
      <c r="I100" s="26" t="s">
        <v>226</v>
      </c>
      <c r="J100" s="27">
        <v>1550</v>
      </c>
      <c r="K100" s="31">
        <v>200</v>
      </c>
      <c r="L100" s="45">
        <f t="shared" ref="L100:L102" si="120">+J100*K100</f>
        <v>310000</v>
      </c>
      <c r="M100" s="31">
        <v>200</v>
      </c>
      <c r="N100" s="45">
        <f t="shared" ref="N100:N102" si="121">+$J100*M100</f>
        <v>310000</v>
      </c>
      <c r="O100" s="31">
        <v>0</v>
      </c>
      <c r="P100" s="45">
        <f t="shared" ref="P100:P102" si="122">+$J100*O100</f>
        <v>0</v>
      </c>
      <c r="Q100" s="31">
        <v>0</v>
      </c>
      <c r="R100" s="45">
        <f t="shared" ref="R100:R102" si="123">+$J100*Q100</f>
        <v>0</v>
      </c>
      <c r="S100" s="31">
        <v>0</v>
      </c>
      <c r="T100" s="197">
        <f t="shared" ref="T100:T102" si="124">+$J100*S100</f>
        <v>0</v>
      </c>
      <c r="U100" s="201">
        <f t="shared" ref="U100:U102" si="125">+K100+M100+O100+Q100+S100</f>
        <v>400</v>
      </c>
      <c r="V100" s="45">
        <f t="shared" ref="V100:V102" si="126">+L100+N100+P100+R100+T100</f>
        <v>620000</v>
      </c>
      <c r="W100" s="175" t="s">
        <v>231</v>
      </c>
    </row>
    <row r="101" spans="2:23" ht="36">
      <c r="B101" s="26" t="s">
        <v>199</v>
      </c>
      <c r="C101" s="50" t="s">
        <v>218</v>
      </c>
      <c r="D101" s="50" t="s">
        <v>219</v>
      </c>
      <c r="E101" s="50" t="s">
        <v>229</v>
      </c>
      <c r="F101" s="50" t="s">
        <v>35</v>
      </c>
      <c r="G101" s="71" t="s">
        <v>62</v>
      </c>
      <c r="H101" s="61" t="s">
        <v>232</v>
      </c>
      <c r="I101" s="26" t="s">
        <v>51</v>
      </c>
      <c r="J101" s="27">
        <v>1500</v>
      </c>
      <c r="K101" s="31">
        <v>6</v>
      </c>
      <c r="L101" s="45">
        <f t="shared" si="120"/>
        <v>9000</v>
      </c>
      <c r="M101" s="31">
        <v>12</v>
      </c>
      <c r="N101" s="45">
        <f t="shared" si="121"/>
        <v>18000</v>
      </c>
      <c r="O101" s="31">
        <v>12</v>
      </c>
      <c r="P101" s="45">
        <f t="shared" si="122"/>
        <v>18000</v>
      </c>
      <c r="Q101" s="31">
        <v>0</v>
      </c>
      <c r="R101" s="45">
        <f t="shared" si="123"/>
        <v>0</v>
      </c>
      <c r="S101" s="31">
        <v>0</v>
      </c>
      <c r="T101" s="197">
        <f t="shared" si="124"/>
        <v>0</v>
      </c>
      <c r="U101" s="201">
        <f t="shared" si="125"/>
        <v>30</v>
      </c>
      <c r="V101" s="45">
        <f t="shared" si="126"/>
        <v>45000</v>
      </c>
      <c r="W101" s="177" t="s">
        <v>233</v>
      </c>
    </row>
    <row r="102" spans="2:23" ht="18" customHeight="1" thickBot="1">
      <c r="B102" s="26" t="s">
        <v>199</v>
      </c>
      <c r="C102" s="50" t="s">
        <v>218</v>
      </c>
      <c r="D102" s="50" t="s">
        <v>219</v>
      </c>
      <c r="E102" s="50" t="s">
        <v>229</v>
      </c>
      <c r="F102" s="50" t="s">
        <v>35</v>
      </c>
      <c r="G102" s="71" t="s">
        <v>62</v>
      </c>
      <c r="H102" s="61" t="s">
        <v>234</v>
      </c>
      <c r="I102" s="26" t="s">
        <v>51</v>
      </c>
      <c r="J102" s="27">
        <v>1200</v>
      </c>
      <c r="K102" s="31">
        <v>8</v>
      </c>
      <c r="L102" s="45">
        <f t="shared" si="120"/>
        <v>9600</v>
      </c>
      <c r="M102" s="31">
        <v>12</v>
      </c>
      <c r="N102" s="45">
        <f t="shared" si="121"/>
        <v>14400</v>
      </c>
      <c r="O102" s="31">
        <v>12</v>
      </c>
      <c r="P102" s="45">
        <f t="shared" si="122"/>
        <v>14400</v>
      </c>
      <c r="Q102" s="31">
        <v>6</v>
      </c>
      <c r="R102" s="45">
        <f t="shared" si="123"/>
        <v>7200</v>
      </c>
      <c r="S102" s="31">
        <v>0</v>
      </c>
      <c r="T102" s="197">
        <f t="shared" si="124"/>
        <v>0</v>
      </c>
      <c r="U102" s="201">
        <f t="shared" si="125"/>
        <v>38</v>
      </c>
      <c r="V102" s="45">
        <f t="shared" si="126"/>
        <v>45600</v>
      </c>
      <c r="W102" s="177" t="s">
        <v>235</v>
      </c>
    </row>
    <row r="103" spans="2:23" ht="18" customHeight="1" thickBot="1">
      <c r="B103" s="11"/>
      <c r="C103" s="12"/>
      <c r="D103" s="12"/>
      <c r="E103" s="12" t="s">
        <v>236</v>
      </c>
      <c r="F103" s="12"/>
      <c r="G103" s="86"/>
      <c r="H103" s="13"/>
      <c r="I103" s="11"/>
      <c r="J103" s="14"/>
      <c r="K103" s="32"/>
      <c r="L103" s="46">
        <f>+SUM(L100:L102)</f>
        <v>328600</v>
      </c>
      <c r="M103" s="32"/>
      <c r="N103" s="46">
        <f>+SUM(N100:N102)</f>
        <v>342400</v>
      </c>
      <c r="O103" s="32"/>
      <c r="P103" s="46">
        <f>+SUM(P100:P102)</f>
        <v>32400</v>
      </c>
      <c r="Q103" s="32"/>
      <c r="R103" s="46">
        <f>+SUM(R100:R102)</f>
        <v>7200</v>
      </c>
      <c r="S103" s="32"/>
      <c r="T103" s="46">
        <f>+SUM(T100:T102)</f>
        <v>0</v>
      </c>
      <c r="U103" s="32"/>
      <c r="V103" s="46">
        <f>+SUM(V100:V102)</f>
        <v>710600</v>
      </c>
      <c r="W103" s="173"/>
    </row>
    <row r="104" spans="2:23" ht="36">
      <c r="B104" s="26" t="s">
        <v>199</v>
      </c>
      <c r="C104" s="50" t="s">
        <v>218</v>
      </c>
      <c r="D104" s="50" t="s">
        <v>219</v>
      </c>
      <c r="E104" s="50" t="s">
        <v>237</v>
      </c>
      <c r="F104" s="50" t="s">
        <v>35</v>
      </c>
      <c r="G104" s="87" t="s">
        <v>49</v>
      </c>
      <c r="H104" s="59" t="s">
        <v>238</v>
      </c>
      <c r="I104" s="26" t="s">
        <v>51</v>
      </c>
      <c r="J104" s="27">
        <v>300</v>
      </c>
      <c r="K104" s="31">
        <v>18</v>
      </c>
      <c r="L104" s="45">
        <f t="shared" ref="L104:L110" si="127">+J104*K104</f>
        <v>5400</v>
      </c>
      <c r="M104" s="31">
        <v>36</v>
      </c>
      <c r="N104" s="45">
        <f t="shared" ref="N104:N110" si="128">+$J104*M104</f>
        <v>10800</v>
      </c>
      <c r="O104" s="31">
        <v>36</v>
      </c>
      <c r="P104" s="45">
        <f t="shared" ref="P104:P110" si="129">+$J104*O104</f>
        <v>10800</v>
      </c>
      <c r="Q104" s="31">
        <v>36</v>
      </c>
      <c r="R104" s="45">
        <f t="shared" ref="R104:R110" si="130">+$J104*Q104</f>
        <v>10800</v>
      </c>
      <c r="S104" s="31">
        <v>36</v>
      </c>
      <c r="T104" s="197">
        <f t="shared" ref="T104:T110" si="131">+$J104*S104</f>
        <v>10800</v>
      </c>
      <c r="U104" s="201">
        <f t="shared" ref="U104:U110" si="132">+K104+M104+O104+Q104+S104</f>
        <v>162</v>
      </c>
      <c r="V104" s="45">
        <f t="shared" ref="V104:V110" si="133">+L104+N104+P104+R104+T104</f>
        <v>48600</v>
      </c>
      <c r="W104" s="175" t="s">
        <v>239</v>
      </c>
    </row>
    <row r="105" spans="2:23" ht="24">
      <c r="B105" s="26" t="s">
        <v>199</v>
      </c>
      <c r="C105" s="50" t="s">
        <v>218</v>
      </c>
      <c r="D105" s="50" t="s">
        <v>219</v>
      </c>
      <c r="E105" s="50" t="s">
        <v>237</v>
      </c>
      <c r="F105" s="50" t="s">
        <v>35</v>
      </c>
      <c r="G105" s="85" t="s">
        <v>42</v>
      </c>
      <c r="H105" s="59" t="s">
        <v>240</v>
      </c>
      <c r="I105" s="26" t="s">
        <v>44</v>
      </c>
      <c r="J105" s="27">
        <v>6000</v>
      </c>
      <c r="K105" s="31">
        <v>3</v>
      </c>
      <c r="L105" s="45">
        <f t="shared" si="127"/>
        <v>18000</v>
      </c>
      <c r="M105" s="31">
        <v>3</v>
      </c>
      <c r="N105" s="45">
        <f t="shared" si="128"/>
        <v>18000</v>
      </c>
      <c r="O105" s="31">
        <v>0</v>
      </c>
      <c r="P105" s="45">
        <f t="shared" si="129"/>
        <v>0</v>
      </c>
      <c r="Q105" s="31">
        <v>0</v>
      </c>
      <c r="R105" s="45">
        <f t="shared" si="130"/>
        <v>0</v>
      </c>
      <c r="S105" s="31">
        <v>0</v>
      </c>
      <c r="T105" s="197">
        <f t="shared" si="131"/>
        <v>0</v>
      </c>
      <c r="U105" s="201">
        <f t="shared" si="132"/>
        <v>6</v>
      </c>
      <c r="V105" s="45">
        <f t="shared" si="133"/>
        <v>36000</v>
      </c>
      <c r="W105" s="175" t="s">
        <v>241</v>
      </c>
    </row>
    <row r="106" spans="2:23" ht="27" customHeight="1">
      <c r="B106" s="26" t="s">
        <v>199</v>
      </c>
      <c r="C106" s="50" t="s">
        <v>218</v>
      </c>
      <c r="D106" s="50" t="s">
        <v>219</v>
      </c>
      <c r="E106" s="50" t="s">
        <v>237</v>
      </c>
      <c r="F106" s="50" t="s">
        <v>35</v>
      </c>
      <c r="G106" s="85" t="s">
        <v>124</v>
      </c>
      <c r="H106" s="59" t="s">
        <v>242</v>
      </c>
      <c r="I106" s="26" t="s">
        <v>139</v>
      </c>
      <c r="J106" s="27">
        <v>950</v>
      </c>
      <c r="K106" s="31">
        <v>30</v>
      </c>
      <c r="L106" s="45">
        <f t="shared" si="127"/>
        <v>28500</v>
      </c>
      <c r="M106" s="31">
        <v>20</v>
      </c>
      <c r="N106" s="45">
        <f t="shared" si="128"/>
        <v>19000</v>
      </c>
      <c r="O106" s="31">
        <v>0</v>
      </c>
      <c r="P106" s="45">
        <f t="shared" si="129"/>
        <v>0</v>
      </c>
      <c r="Q106" s="31">
        <v>0</v>
      </c>
      <c r="R106" s="45">
        <f t="shared" si="130"/>
        <v>0</v>
      </c>
      <c r="S106" s="31">
        <v>0</v>
      </c>
      <c r="T106" s="197">
        <f t="shared" si="131"/>
        <v>0</v>
      </c>
      <c r="U106" s="201">
        <f t="shared" si="132"/>
        <v>50</v>
      </c>
      <c r="V106" s="45">
        <f t="shared" si="133"/>
        <v>47500</v>
      </c>
      <c r="W106" s="175" t="s">
        <v>243</v>
      </c>
    </row>
    <row r="107" spans="2:23" ht="24">
      <c r="B107" s="26" t="s">
        <v>199</v>
      </c>
      <c r="C107" s="50" t="s">
        <v>218</v>
      </c>
      <c r="D107" s="50" t="s">
        <v>219</v>
      </c>
      <c r="E107" s="50" t="s">
        <v>237</v>
      </c>
      <c r="F107" s="50" t="s">
        <v>35</v>
      </c>
      <c r="G107" s="85" t="s">
        <v>42</v>
      </c>
      <c r="H107" s="59" t="s">
        <v>244</v>
      </c>
      <c r="I107" s="26" t="s">
        <v>38</v>
      </c>
      <c r="J107" s="27">
        <v>5000</v>
      </c>
      <c r="K107" s="31">
        <v>0</v>
      </c>
      <c r="L107" s="45">
        <f t="shared" si="127"/>
        <v>0</v>
      </c>
      <c r="M107" s="31">
        <v>1</v>
      </c>
      <c r="N107" s="45">
        <f t="shared" si="128"/>
        <v>5000</v>
      </c>
      <c r="O107" s="31">
        <v>0</v>
      </c>
      <c r="P107" s="45">
        <f t="shared" si="129"/>
        <v>0</v>
      </c>
      <c r="Q107" s="31">
        <v>0.5</v>
      </c>
      <c r="R107" s="45">
        <f t="shared" si="130"/>
        <v>2500</v>
      </c>
      <c r="S107" s="31">
        <v>0</v>
      </c>
      <c r="T107" s="197">
        <f t="shared" si="131"/>
        <v>0</v>
      </c>
      <c r="U107" s="201">
        <f t="shared" si="132"/>
        <v>1.5</v>
      </c>
      <c r="V107" s="45">
        <f t="shared" si="133"/>
        <v>7500</v>
      </c>
      <c r="W107" s="175" t="s">
        <v>245</v>
      </c>
    </row>
    <row r="108" spans="2:23" ht="48">
      <c r="B108" s="26" t="s">
        <v>199</v>
      </c>
      <c r="C108" s="50" t="s">
        <v>218</v>
      </c>
      <c r="D108" s="50" t="s">
        <v>219</v>
      </c>
      <c r="E108" s="50" t="s">
        <v>237</v>
      </c>
      <c r="F108" s="50" t="s">
        <v>35</v>
      </c>
      <c r="G108" s="85" t="s">
        <v>42</v>
      </c>
      <c r="H108" s="59" t="s">
        <v>246</v>
      </c>
      <c r="I108" s="26" t="s">
        <v>51</v>
      </c>
      <c r="J108" s="27">
        <v>10000</v>
      </c>
      <c r="K108" s="31">
        <v>2</v>
      </c>
      <c r="L108" s="45">
        <f t="shared" si="127"/>
        <v>20000</v>
      </c>
      <c r="M108" s="31">
        <v>1</v>
      </c>
      <c r="N108" s="45">
        <f t="shared" si="128"/>
        <v>10000</v>
      </c>
      <c r="O108" s="31">
        <v>0</v>
      </c>
      <c r="P108" s="45">
        <f t="shared" si="129"/>
        <v>0</v>
      </c>
      <c r="Q108" s="31">
        <v>0</v>
      </c>
      <c r="R108" s="45">
        <f t="shared" si="130"/>
        <v>0</v>
      </c>
      <c r="S108" s="31">
        <v>0</v>
      </c>
      <c r="T108" s="197">
        <f t="shared" si="131"/>
        <v>0</v>
      </c>
      <c r="U108" s="201">
        <f t="shared" si="132"/>
        <v>3</v>
      </c>
      <c r="V108" s="45">
        <f t="shared" si="133"/>
        <v>30000</v>
      </c>
      <c r="W108" s="175" t="s">
        <v>247</v>
      </c>
    </row>
    <row r="109" spans="2:23" ht="18" customHeight="1">
      <c r="B109" s="26" t="s">
        <v>199</v>
      </c>
      <c r="C109" s="50" t="s">
        <v>218</v>
      </c>
      <c r="D109" s="50" t="s">
        <v>219</v>
      </c>
      <c r="E109" s="50" t="s">
        <v>237</v>
      </c>
      <c r="F109" s="50" t="s">
        <v>35</v>
      </c>
      <c r="G109" s="85" t="s">
        <v>42</v>
      </c>
      <c r="H109" s="59" t="s">
        <v>248</v>
      </c>
      <c r="I109" s="26" t="s">
        <v>38</v>
      </c>
      <c r="J109" s="27">
        <v>5000</v>
      </c>
      <c r="K109" s="31">
        <v>3</v>
      </c>
      <c r="L109" s="45">
        <f t="shared" si="127"/>
        <v>15000</v>
      </c>
      <c r="M109" s="31">
        <v>0</v>
      </c>
      <c r="N109" s="45">
        <f t="shared" si="128"/>
        <v>0</v>
      </c>
      <c r="O109" s="31">
        <v>0</v>
      </c>
      <c r="P109" s="45">
        <f t="shared" si="129"/>
        <v>0</v>
      </c>
      <c r="Q109" s="31">
        <v>0</v>
      </c>
      <c r="R109" s="45">
        <f t="shared" si="130"/>
        <v>0</v>
      </c>
      <c r="S109" s="31">
        <v>0</v>
      </c>
      <c r="T109" s="197">
        <f t="shared" si="131"/>
        <v>0</v>
      </c>
      <c r="U109" s="201">
        <f t="shared" si="132"/>
        <v>3</v>
      </c>
      <c r="V109" s="45">
        <f t="shared" si="133"/>
        <v>15000</v>
      </c>
      <c r="W109" s="175" t="s">
        <v>249</v>
      </c>
    </row>
    <row r="110" spans="2:23" ht="24.75" thickBot="1">
      <c r="B110" s="26" t="s">
        <v>199</v>
      </c>
      <c r="C110" s="50" t="s">
        <v>218</v>
      </c>
      <c r="D110" s="50" t="s">
        <v>219</v>
      </c>
      <c r="E110" s="50" t="s">
        <v>237</v>
      </c>
      <c r="F110" s="50" t="s">
        <v>35</v>
      </c>
      <c r="G110" s="85" t="s">
        <v>42</v>
      </c>
      <c r="H110" s="59" t="s">
        <v>250</v>
      </c>
      <c r="I110" s="191" t="s">
        <v>251</v>
      </c>
      <c r="J110" s="27">
        <v>20</v>
      </c>
      <c r="K110" s="31">
        <v>160</v>
      </c>
      <c r="L110" s="45">
        <f t="shared" si="127"/>
        <v>3200</v>
      </c>
      <c r="M110" s="31">
        <v>160</v>
      </c>
      <c r="N110" s="45">
        <f t="shared" si="128"/>
        <v>3200</v>
      </c>
      <c r="O110" s="31">
        <v>160</v>
      </c>
      <c r="P110" s="45">
        <f t="shared" si="129"/>
        <v>3200</v>
      </c>
      <c r="Q110" s="31">
        <v>160</v>
      </c>
      <c r="R110" s="45">
        <f t="shared" si="130"/>
        <v>3200</v>
      </c>
      <c r="S110" s="31">
        <v>160</v>
      </c>
      <c r="T110" s="197">
        <f t="shared" si="131"/>
        <v>3200</v>
      </c>
      <c r="U110" s="201">
        <f t="shared" si="132"/>
        <v>800</v>
      </c>
      <c r="V110" s="45">
        <f t="shared" si="133"/>
        <v>16000</v>
      </c>
      <c r="W110" s="175" t="s">
        <v>252</v>
      </c>
    </row>
    <row r="111" spans="2:23" ht="18" customHeight="1" thickBot="1">
      <c r="B111" s="11"/>
      <c r="C111" s="12"/>
      <c r="D111" s="12"/>
      <c r="E111" s="12" t="s">
        <v>253</v>
      </c>
      <c r="F111" s="12"/>
      <c r="G111" s="86"/>
      <c r="H111" s="13"/>
      <c r="I111" s="11"/>
      <c r="J111" s="14"/>
      <c r="K111" s="32"/>
      <c r="L111" s="46">
        <f>SUM(L104:L110)</f>
        <v>90100</v>
      </c>
      <c r="M111" s="32"/>
      <c r="N111" s="46">
        <f>SUM(N104:N110)</f>
        <v>66000</v>
      </c>
      <c r="O111" s="32"/>
      <c r="P111" s="46">
        <f>SUM(P104:P110)</f>
        <v>14000</v>
      </c>
      <c r="Q111" s="32"/>
      <c r="R111" s="46">
        <f>SUM(R104:R110)</f>
        <v>16500</v>
      </c>
      <c r="S111" s="32"/>
      <c r="T111" s="46">
        <f>SUM(T104:T110)</f>
        <v>14000</v>
      </c>
      <c r="U111" s="32"/>
      <c r="V111" s="46">
        <f>SUM(V104:V110)</f>
        <v>200600</v>
      </c>
      <c r="W111" s="173"/>
    </row>
    <row r="112" spans="2:23" ht="36">
      <c r="B112" s="26" t="s">
        <v>199</v>
      </c>
      <c r="C112" s="50" t="s">
        <v>218</v>
      </c>
      <c r="D112" s="50" t="s">
        <v>219</v>
      </c>
      <c r="E112" s="50" t="s">
        <v>254</v>
      </c>
      <c r="F112" s="50" t="s">
        <v>35</v>
      </c>
      <c r="G112" s="85" t="s">
        <v>124</v>
      </c>
      <c r="H112" s="59" t="s">
        <v>255</v>
      </c>
      <c r="I112" s="26" t="s">
        <v>51</v>
      </c>
      <c r="J112" s="27">
        <v>15000</v>
      </c>
      <c r="K112" s="31">
        <v>0</v>
      </c>
      <c r="L112" s="45">
        <f t="shared" ref="L112:L113" si="134">+J112*K112</f>
        <v>0</v>
      </c>
      <c r="M112" s="31">
        <v>1</v>
      </c>
      <c r="N112" s="45">
        <f t="shared" ref="N112:N113" si="135">+$J112*M112</f>
        <v>15000</v>
      </c>
      <c r="O112" s="31">
        <v>0</v>
      </c>
      <c r="P112" s="45">
        <f t="shared" ref="P112:P113" si="136">+$J112*O112</f>
        <v>0</v>
      </c>
      <c r="Q112" s="31">
        <v>0</v>
      </c>
      <c r="R112" s="45">
        <f t="shared" ref="R112:R113" si="137">+$J112*Q112</f>
        <v>0</v>
      </c>
      <c r="S112" s="31">
        <v>0</v>
      </c>
      <c r="T112" s="197">
        <f t="shared" ref="T112:T113" si="138">+$J112*S112</f>
        <v>0</v>
      </c>
      <c r="U112" s="201">
        <f t="shared" ref="U112:U113" si="139">+K112+M112+O112+Q112+S112</f>
        <v>1</v>
      </c>
      <c r="V112" s="45">
        <f t="shared" ref="V112:V113" si="140">+L112+N112+P112+R112+T112</f>
        <v>15000</v>
      </c>
      <c r="W112" s="175" t="s">
        <v>256</v>
      </c>
    </row>
    <row r="113" spans="2:23" ht="48.75" thickBot="1">
      <c r="B113" s="26" t="s">
        <v>199</v>
      </c>
      <c r="C113" s="50" t="s">
        <v>218</v>
      </c>
      <c r="D113" s="50" t="s">
        <v>219</v>
      </c>
      <c r="E113" s="50" t="s">
        <v>254</v>
      </c>
      <c r="F113" s="50" t="s">
        <v>35</v>
      </c>
      <c r="G113" s="85" t="s">
        <v>124</v>
      </c>
      <c r="H113" s="59" t="s">
        <v>257</v>
      </c>
      <c r="I113" s="26" t="s">
        <v>139</v>
      </c>
      <c r="J113" s="27">
        <v>950</v>
      </c>
      <c r="K113" s="31">
        <v>30</v>
      </c>
      <c r="L113" s="45">
        <f t="shared" si="134"/>
        <v>28500</v>
      </c>
      <c r="M113" s="31">
        <v>15</v>
      </c>
      <c r="N113" s="45">
        <f t="shared" si="135"/>
        <v>14250</v>
      </c>
      <c r="O113" s="31">
        <v>10</v>
      </c>
      <c r="P113" s="45">
        <f t="shared" si="136"/>
        <v>9500</v>
      </c>
      <c r="Q113" s="31">
        <v>0</v>
      </c>
      <c r="R113" s="45">
        <f t="shared" si="137"/>
        <v>0</v>
      </c>
      <c r="S113" s="31">
        <v>0</v>
      </c>
      <c r="T113" s="197">
        <f t="shared" si="138"/>
        <v>0</v>
      </c>
      <c r="U113" s="201">
        <f t="shared" si="139"/>
        <v>55</v>
      </c>
      <c r="V113" s="45">
        <f t="shared" si="140"/>
        <v>52250</v>
      </c>
      <c r="W113" s="175" t="s">
        <v>258</v>
      </c>
    </row>
    <row r="114" spans="2:23" ht="18" customHeight="1" thickBot="1">
      <c r="B114" s="11"/>
      <c r="C114" s="12"/>
      <c r="D114" s="12"/>
      <c r="E114" s="12" t="s">
        <v>259</v>
      </c>
      <c r="F114" s="12"/>
      <c r="G114" s="86"/>
      <c r="H114" s="13"/>
      <c r="I114" s="67"/>
      <c r="J114" s="66"/>
      <c r="K114" s="64"/>
      <c r="L114" s="65">
        <f>+SUM(L112:L113)</f>
        <v>28500</v>
      </c>
      <c r="M114" s="64"/>
      <c r="N114" s="65">
        <f>+SUM(N112:N113)</f>
        <v>29250</v>
      </c>
      <c r="O114" s="64"/>
      <c r="P114" s="65">
        <f>+SUM(P112:P113)</f>
        <v>9500</v>
      </c>
      <c r="Q114" s="64"/>
      <c r="R114" s="65">
        <f>+SUM(R112:R113)</f>
        <v>0</v>
      </c>
      <c r="S114" s="64"/>
      <c r="T114" s="65">
        <f>+SUM(T112:T113)</f>
        <v>0</v>
      </c>
      <c r="U114" s="64"/>
      <c r="V114" s="65">
        <f>+SUM(V112:V113)</f>
        <v>67250</v>
      </c>
      <c r="W114" s="173"/>
    </row>
    <row r="115" spans="2:23" ht="18" customHeight="1" thickBot="1">
      <c r="B115" s="15"/>
      <c r="C115" s="16"/>
      <c r="D115" s="19" t="s">
        <v>260</v>
      </c>
      <c r="E115" s="16"/>
      <c r="F115" s="16"/>
      <c r="G115" s="88"/>
      <c r="H115" s="17"/>
      <c r="I115" s="15"/>
      <c r="J115" s="68"/>
      <c r="K115" s="33"/>
      <c r="L115" s="92">
        <f>L99+L103+L111+L114</f>
        <v>462700</v>
      </c>
      <c r="M115" s="69"/>
      <c r="N115" s="92">
        <f>N99+N103+N111+N114</f>
        <v>566150</v>
      </c>
      <c r="O115" s="70"/>
      <c r="P115" s="92">
        <f>P99+P103+P111+P114</f>
        <v>55900</v>
      </c>
      <c r="Q115" s="69"/>
      <c r="R115" s="92">
        <f>R99+R103+R111+R114</f>
        <v>23700</v>
      </c>
      <c r="S115" s="70"/>
      <c r="T115" s="92">
        <f>T99+T103+T111+T114</f>
        <v>14000</v>
      </c>
      <c r="U115" s="69"/>
      <c r="V115" s="92">
        <f>V99+V103+V111+V114</f>
        <v>1122450</v>
      </c>
      <c r="W115" s="174"/>
    </row>
    <row r="116" spans="2:23" ht="18" customHeight="1">
      <c r="B116" s="26" t="s">
        <v>199</v>
      </c>
      <c r="C116" s="50" t="s">
        <v>32</v>
      </c>
      <c r="D116" s="52" t="s">
        <v>261</v>
      </c>
      <c r="E116" s="52" t="s">
        <v>262</v>
      </c>
      <c r="F116" s="50" t="s">
        <v>35</v>
      </c>
      <c r="G116" s="71" t="s">
        <v>42</v>
      </c>
      <c r="H116" s="51" t="s">
        <v>263</v>
      </c>
      <c r="I116" s="26" t="s">
        <v>47</v>
      </c>
      <c r="J116" s="27">
        <v>1500</v>
      </c>
      <c r="K116" s="31">
        <v>3</v>
      </c>
      <c r="L116" s="45">
        <f t="shared" ref="L116:L120" si="141">+J116*K116</f>
        <v>4500</v>
      </c>
      <c r="M116" s="31">
        <v>0</v>
      </c>
      <c r="N116" s="45">
        <f t="shared" ref="N116:N120" si="142">+$J116*M116</f>
        <v>0</v>
      </c>
      <c r="O116" s="31">
        <v>0</v>
      </c>
      <c r="P116" s="45">
        <f t="shared" ref="P116:P120" si="143">+$J116*O116</f>
        <v>0</v>
      </c>
      <c r="Q116" s="31">
        <v>0</v>
      </c>
      <c r="R116" s="45">
        <f t="shared" ref="R116:R120" si="144">+$J116*Q116</f>
        <v>0</v>
      </c>
      <c r="S116" s="31">
        <v>0</v>
      </c>
      <c r="T116" s="197">
        <f t="shared" ref="T116:T120" si="145">+$J116*S116</f>
        <v>0</v>
      </c>
      <c r="U116" s="201">
        <f t="shared" ref="U116:U120" si="146">+K116+M116+O116+Q116+S116</f>
        <v>3</v>
      </c>
      <c r="V116" s="45">
        <f t="shared" ref="V116:V120" si="147">+L116+N116+P116+R116+T116</f>
        <v>4500</v>
      </c>
      <c r="W116" s="171" t="s">
        <v>264</v>
      </c>
    </row>
    <row r="117" spans="2:23" ht="18" customHeight="1">
      <c r="B117" s="26" t="s">
        <v>199</v>
      </c>
      <c r="C117" s="50" t="s">
        <v>32</v>
      </c>
      <c r="D117" s="52" t="s">
        <v>261</v>
      </c>
      <c r="E117" s="52" t="s">
        <v>262</v>
      </c>
      <c r="F117" s="50" t="s">
        <v>35</v>
      </c>
      <c r="G117" s="71" t="s">
        <v>42</v>
      </c>
      <c r="H117" s="51" t="s">
        <v>265</v>
      </c>
      <c r="I117" s="26" t="s">
        <v>47</v>
      </c>
      <c r="J117" s="27">
        <v>750</v>
      </c>
      <c r="K117" s="60">
        <v>11</v>
      </c>
      <c r="L117" s="45">
        <f t="shared" si="141"/>
        <v>8250</v>
      </c>
      <c r="M117" s="31">
        <v>0</v>
      </c>
      <c r="N117" s="45">
        <f t="shared" si="142"/>
        <v>0</v>
      </c>
      <c r="O117" s="31">
        <v>0</v>
      </c>
      <c r="P117" s="45">
        <f t="shared" si="143"/>
        <v>0</v>
      </c>
      <c r="Q117" s="31">
        <v>0</v>
      </c>
      <c r="R117" s="45">
        <f t="shared" si="144"/>
        <v>0</v>
      </c>
      <c r="S117" s="31">
        <v>0</v>
      </c>
      <c r="T117" s="197">
        <f t="shared" si="145"/>
        <v>0</v>
      </c>
      <c r="U117" s="201">
        <f t="shared" si="146"/>
        <v>11</v>
      </c>
      <c r="V117" s="45">
        <f t="shared" si="147"/>
        <v>8250</v>
      </c>
      <c r="W117" s="171" t="s">
        <v>264</v>
      </c>
    </row>
    <row r="118" spans="2:23" ht="24">
      <c r="B118" s="26" t="s">
        <v>199</v>
      </c>
      <c r="C118" s="50" t="s">
        <v>32</v>
      </c>
      <c r="D118" s="52" t="s">
        <v>261</v>
      </c>
      <c r="E118" s="52" t="s">
        <v>262</v>
      </c>
      <c r="F118" s="50" t="s">
        <v>35</v>
      </c>
      <c r="G118" s="71" t="s">
        <v>62</v>
      </c>
      <c r="H118" s="51" t="s">
        <v>266</v>
      </c>
      <c r="I118" s="26" t="s">
        <v>51</v>
      </c>
      <c r="J118" s="27">
        <v>1200</v>
      </c>
      <c r="K118" s="60">
        <v>6</v>
      </c>
      <c r="L118" s="45">
        <f t="shared" si="141"/>
        <v>7200</v>
      </c>
      <c r="M118" s="31">
        <v>12</v>
      </c>
      <c r="N118" s="45">
        <f t="shared" si="142"/>
        <v>14400</v>
      </c>
      <c r="O118" s="31">
        <v>12</v>
      </c>
      <c r="P118" s="45">
        <f t="shared" si="143"/>
        <v>14400</v>
      </c>
      <c r="Q118" s="31">
        <v>12</v>
      </c>
      <c r="R118" s="45">
        <f t="shared" si="144"/>
        <v>14400</v>
      </c>
      <c r="S118" s="31">
        <v>12</v>
      </c>
      <c r="T118" s="197">
        <f t="shared" si="145"/>
        <v>14400</v>
      </c>
      <c r="U118" s="201">
        <f t="shared" si="146"/>
        <v>54</v>
      </c>
      <c r="V118" s="45">
        <f>+L118+N118+P118+R118+T118</f>
        <v>64800</v>
      </c>
      <c r="W118" s="171" t="s">
        <v>267</v>
      </c>
    </row>
    <row r="119" spans="2:23" ht="24">
      <c r="B119" s="26" t="s">
        <v>199</v>
      </c>
      <c r="C119" s="50" t="s">
        <v>32</v>
      </c>
      <c r="D119" s="52" t="s">
        <v>261</v>
      </c>
      <c r="E119" s="52" t="s">
        <v>262</v>
      </c>
      <c r="F119" s="50" t="s">
        <v>35</v>
      </c>
      <c r="G119" s="71" t="s">
        <v>62</v>
      </c>
      <c r="H119" s="51" t="s">
        <v>268</v>
      </c>
      <c r="I119" s="26" t="s">
        <v>51</v>
      </c>
      <c r="J119" s="27">
        <v>1200</v>
      </c>
      <c r="K119" s="60">
        <v>6</v>
      </c>
      <c r="L119" s="45">
        <f t="shared" si="141"/>
        <v>7200</v>
      </c>
      <c r="M119" s="31">
        <v>12</v>
      </c>
      <c r="N119" s="45">
        <f t="shared" si="142"/>
        <v>14400</v>
      </c>
      <c r="O119" s="31">
        <v>12</v>
      </c>
      <c r="P119" s="45">
        <f t="shared" si="143"/>
        <v>14400</v>
      </c>
      <c r="Q119" s="31">
        <v>12</v>
      </c>
      <c r="R119" s="45">
        <f t="shared" si="144"/>
        <v>14400</v>
      </c>
      <c r="S119" s="31">
        <v>12</v>
      </c>
      <c r="T119" s="197">
        <f t="shared" si="145"/>
        <v>14400</v>
      </c>
      <c r="U119" s="201">
        <f t="shared" si="146"/>
        <v>54</v>
      </c>
      <c r="V119" s="45">
        <f t="shared" si="147"/>
        <v>64800</v>
      </c>
      <c r="W119" s="171" t="s">
        <v>267</v>
      </c>
    </row>
    <row r="120" spans="2:23" ht="24.75" thickBot="1">
      <c r="B120" s="26" t="s">
        <v>199</v>
      </c>
      <c r="C120" s="50" t="s">
        <v>32</v>
      </c>
      <c r="D120" s="52" t="s">
        <v>261</v>
      </c>
      <c r="E120" s="52" t="s">
        <v>262</v>
      </c>
      <c r="F120" s="50" t="s">
        <v>35</v>
      </c>
      <c r="G120" s="71" t="s">
        <v>36</v>
      </c>
      <c r="H120" s="51" t="s">
        <v>269</v>
      </c>
      <c r="I120" s="26" t="s">
        <v>38</v>
      </c>
      <c r="J120" s="27">
        <v>20000</v>
      </c>
      <c r="K120" s="60">
        <v>1</v>
      </c>
      <c r="L120" s="45">
        <f t="shared" si="141"/>
        <v>20000</v>
      </c>
      <c r="M120" s="31">
        <v>0</v>
      </c>
      <c r="N120" s="45">
        <f t="shared" si="142"/>
        <v>0</v>
      </c>
      <c r="O120" s="31">
        <v>0</v>
      </c>
      <c r="P120" s="45">
        <f t="shared" si="143"/>
        <v>0</v>
      </c>
      <c r="Q120" s="31">
        <v>0</v>
      </c>
      <c r="R120" s="45">
        <f t="shared" si="144"/>
        <v>0</v>
      </c>
      <c r="S120" s="31">
        <v>0</v>
      </c>
      <c r="T120" s="197">
        <f t="shared" si="145"/>
        <v>0</v>
      </c>
      <c r="U120" s="201">
        <f t="shared" si="146"/>
        <v>1</v>
      </c>
      <c r="V120" s="45">
        <f t="shared" si="147"/>
        <v>20000</v>
      </c>
      <c r="W120" s="171" t="s">
        <v>270</v>
      </c>
    </row>
    <row r="121" spans="2:23" ht="18" customHeight="1" thickBot="1">
      <c r="B121" s="11"/>
      <c r="C121" s="12"/>
      <c r="D121" s="12"/>
      <c r="E121" s="12" t="s">
        <v>271</v>
      </c>
      <c r="F121" s="12"/>
      <c r="G121" s="86"/>
      <c r="H121" s="13"/>
      <c r="I121" s="11"/>
      <c r="J121" s="14"/>
      <c r="K121" s="32"/>
      <c r="L121" s="46">
        <f>SUM(L116:L120)</f>
        <v>47150</v>
      </c>
      <c r="M121" s="32"/>
      <c r="N121" s="46">
        <f>SUM(N116:N120)</f>
        <v>28800</v>
      </c>
      <c r="O121" s="32"/>
      <c r="P121" s="46">
        <f>SUM(P116:P120)</f>
        <v>28800</v>
      </c>
      <c r="Q121" s="32"/>
      <c r="R121" s="46">
        <f>SUM(R116:R120)</f>
        <v>28800</v>
      </c>
      <c r="S121" s="32"/>
      <c r="T121" s="46">
        <f>SUM(T116:T120)</f>
        <v>28800</v>
      </c>
      <c r="U121" s="32"/>
      <c r="V121" s="46">
        <f>SUM(V116:V120)</f>
        <v>162350</v>
      </c>
      <c r="W121" s="173"/>
    </row>
    <row r="122" spans="2:23" ht="24">
      <c r="B122" s="26" t="s">
        <v>199</v>
      </c>
      <c r="C122" s="50" t="s">
        <v>32</v>
      </c>
      <c r="D122" s="52" t="s">
        <v>261</v>
      </c>
      <c r="E122" s="52" t="s">
        <v>272</v>
      </c>
      <c r="F122" s="50" t="s">
        <v>35</v>
      </c>
      <c r="G122" s="71" t="s">
        <v>62</v>
      </c>
      <c r="H122" s="59" t="s">
        <v>273</v>
      </c>
      <c r="I122" s="26" t="s">
        <v>51</v>
      </c>
      <c r="J122" s="27">
        <v>1200</v>
      </c>
      <c r="K122" s="31">
        <v>12</v>
      </c>
      <c r="L122" s="45">
        <f t="shared" ref="L122:L123" si="148">+J122*K122</f>
        <v>14400</v>
      </c>
      <c r="M122" s="31">
        <v>24</v>
      </c>
      <c r="N122" s="45">
        <f t="shared" ref="N122:N123" si="149">+$J122*M122</f>
        <v>28800</v>
      </c>
      <c r="O122" s="31">
        <v>0</v>
      </c>
      <c r="P122" s="45">
        <f t="shared" ref="P122:P123" si="150">+$J122*O122</f>
        <v>0</v>
      </c>
      <c r="Q122" s="31">
        <v>0</v>
      </c>
      <c r="R122" s="45">
        <f t="shared" ref="R122:R123" si="151">+$J122*Q122</f>
        <v>0</v>
      </c>
      <c r="S122" s="31">
        <v>0</v>
      </c>
      <c r="T122" s="197">
        <f t="shared" ref="T122:T123" si="152">+$J122*S122</f>
        <v>0</v>
      </c>
      <c r="U122" s="201">
        <f t="shared" ref="U122:U123" si="153">+K122+M122+O122+Q122+S122</f>
        <v>36</v>
      </c>
      <c r="V122" s="45">
        <f>+L122+N122+P122+R122+T122</f>
        <v>43200</v>
      </c>
      <c r="W122" s="175" t="s">
        <v>274</v>
      </c>
    </row>
    <row r="123" spans="2:23" ht="48.75" thickBot="1">
      <c r="B123" s="26" t="s">
        <v>199</v>
      </c>
      <c r="C123" s="50" t="s">
        <v>32</v>
      </c>
      <c r="D123" s="52" t="s">
        <v>261</v>
      </c>
      <c r="E123" s="52" t="s">
        <v>272</v>
      </c>
      <c r="F123" s="50" t="s">
        <v>35</v>
      </c>
      <c r="G123" s="183" t="s">
        <v>36</v>
      </c>
      <c r="H123" s="59" t="s">
        <v>275</v>
      </c>
      <c r="I123" s="26" t="s">
        <v>47</v>
      </c>
      <c r="J123" s="27">
        <v>3000</v>
      </c>
      <c r="K123" s="31">
        <v>16</v>
      </c>
      <c r="L123" s="45">
        <f t="shared" si="148"/>
        <v>48000</v>
      </c>
      <c r="M123" s="31">
        <v>16</v>
      </c>
      <c r="N123" s="45">
        <f t="shared" si="149"/>
        <v>48000</v>
      </c>
      <c r="O123" s="31">
        <v>0</v>
      </c>
      <c r="P123" s="45">
        <f t="shared" si="150"/>
        <v>0</v>
      </c>
      <c r="Q123" s="31">
        <v>0</v>
      </c>
      <c r="R123" s="45">
        <f t="shared" si="151"/>
        <v>0</v>
      </c>
      <c r="S123" s="31">
        <v>0</v>
      </c>
      <c r="T123" s="197">
        <f t="shared" si="152"/>
        <v>0</v>
      </c>
      <c r="U123" s="201">
        <f t="shared" si="153"/>
        <v>32</v>
      </c>
      <c r="V123" s="45">
        <f t="shared" ref="V123" si="154">+L123+N123+P123+R123+T123</f>
        <v>96000</v>
      </c>
      <c r="W123" s="175" t="s">
        <v>276</v>
      </c>
    </row>
    <row r="124" spans="2:23" ht="18" customHeight="1" thickBot="1">
      <c r="B124" s="11"/>
      <c r="C124" s="12"/>
      <c r="D124" s="12"/>
      <c r="E124" s="12" t="s">
        <v>277</v>
      </c>
      <c r="F124" s="12"/>
      <c r="G124" s="86"/>
      <c r="H124" s="13"/>
      <c r="I124" s="11"/>
      <c r="J124" s="14"/>
      <c r="K124" s="32"/>
      <c r="L124" s="46">
        <f>SUM(L122:L123)</f>
        <v>62400</v>
      </c>
      <c r="M124" s="32"/>
      <c r="N124" s="46">
        <f>SUM(N122:N123)</f>
        <v>76800</v>
      </c>
      <c r="O124" s="32"/>
      <c r="P124" s="46">
        <f>SUM(P122:P123)</f>
        <v>0</v>
      </c>
      <c r="Q124" s="32"/>
      <c r="R124" s="46">
        <f>SUM(R122:R123)</f>
        <v>0</v>
      </c>
      <c r="S124" s="32"/>
      <c r="T124" s="46">
        <f>SUM(T122:T123)</f>
        <v>0</v>
      </c>
      <c r="U124" s="32"/>
      <c r="V124" s="46">
        <f>SUM(V122:V123)</f>
        <v>139200</v>
      </c>
      <c r="W124" s="173"/>
    </row>
    <row r="125" spans="2:23" ht="36">
      <c r="B125" s="26" t="s">
        <v>199</v>
      </c>
      <c r="C125" s="50" t="s">
        <v>32</v>
      </c>
      <c r="D125" s="52" t="s">
        <v>261</v>
      </c>
      <c r="E125" s="50" t="s">
        <v>278</v>
      </c>
      <c r="F125" s="50" t="s">
        <v>35</v>
      </c>
      <c r="G125" s="71" t="s">
        <v>62</v>
      </c>
      <c r="H125" s="51" t="s">
        <v>238</v>
      </c>
      <c r="I125" s="26" t="s">
        <v>51</v>
      </c>
      <c r="J125" s="27">
        <v>1200</v>
      </c>
      <c r="K125" s="31">
        <v>0</v>
      </c>
      <c r="L125" s="45">
        <f t="shared" ref="L125:L130" si="155">+J125*K125</f>
        <v>0</v>
      </c>
      <c r="M125" s="31">
        <v>0</v>
      </c>
      <c r="N125" s="45">
        <f t="shared" ref="N125:N130" si="156">+$J125*M125</f>
        <v>0</v>
      </c>
      <c r="O125" s="31">
        <v>24</v>
      </c>
      <c r="P125" s="45">
        <f t="shared" ref="P125:P130" si="157">+$J125*O125</f>
        <v>28800</v>
      </c>
      <c r="Q125" s="31">
        <v>24</v>
      </c>
      <c r="R125" s="45">
        <f t="shared" ref="R125:R130" si="158">+$J125*Q125</f>
        <v>28800</v>
      </c>
      <c r="S125" s="31">
        <v>24</v>
      </c>
      <c r="T125" s="197">
        <f t="shared" ref="T125:T130" si="159">+$J125*S125</f>
        <v>28800</v>
      </c>
      <c r="U125" s="201">
        <f t="shared" ref="U125:U130" si="160">+K125+M125+O125+Q125+S125</f>
        <v>72</v>
      </c>
      <c r="V125" s="45">
        <f t="shared" ref="V125:V130" si="161">+L125+N125+P125+R125+T125</f>
        <v>86400</v>
      </c>
      <c r="W125" s="171" t="s">
        <v>279</v>
      </c>
    </row>
    <row r="126" spans="2:23" ht="24">
      <c r="B126" s="26" t="s">
        <v>199</v>
      </c>
      <c r="C126" s="50" t="s">
        <v>32</v>
      </c>
      <c r="D126" s="52" t="s">
        <v>261</v>
      </c>
      <c r="E126" s="50" t="s">
        <v>278</v>
      </c>
      <c r="F126" s="50" t="s">
        <v>35</v>
      </c>
      <c r="G126" s="71" t="s">
        <v>49</v>
      </c>
      <c r="H126" s="51" t="s">
        <v>280</v>
      </c>
      <c r="I126" s="26" t="s">
        <v>51</v>
      </c>
      <c r="J126" s="27">
        <v>200</v>
      </c>
      <c r="K126" s="31">
        <v>132</v>
      </c>
      <c r="L126" s="45">
        <f t="shared" si="155"/>
        <v>26400</v>
      </c>
      <c r="M126" s="31">
        <v>132</v>
      </c>
      <c r="N126" s="45">
        <f t="shared" si="156"/>
        <v>26400</v>
      </c>
      <c r="O126" s="31">
        <v>132</v>
      </c>
      <c r="P126" s="45">
        <f t="shared" si="157"/>
        <v>26400</v>
      </c>
      <c r="Q126" s="31">
        <v>132</v>
      </c>
      <c r="R126" s="45">
        <f t="shared" si="158"/>
        <v>26400</v>
      </c>
      <c r="S126" s="31">
        <v>132</v>
      </c>
      <c r="T126" s="197">
        <f t="shared" si="159"/>
        <v>26400</v>
      </c>
      <c r="U126" s="201">
        <f t="shared" si="160"/>
        <v>660</v>
      </c>
      <c r="V126" s="45">
        <f t="shared" si="161"/>
        <v>132000</v>
      </c>
      <c r="W126" s="171" t="s">
        <v>281</v>
      </c>
    </row>
    <row r="127" spans="2:23" ht="24">
      <c r="B127" s="26" t="s">
        <v>199</v>
      </c>
      <c r="C127" s="50" t="s">
        <v>32</v>
      </c>
      <c r="D127" s="52" t="s">
        <v>261</v>
      </c>
      <c r="E127" s="50" t="s">
        <v>278</v>
      </c>
      <c r="F127" s="50" t="s">
        <v>35</v>
      </c>
      <c r="G127" s="71" t="s">
        <v>36</v>
      </c>
      <c r="H127" s="51" t="s">
        <v>282</v>
      </c>
      <c r="I127" s="26" t="s">
        <v>60</v>
      </c>
      <c r="J127" s="27">
        <v>7</v>
      </c>
      <c r="K127" s="31">
        <v>0</v>
      </c>
      <c r="L127" s="45">
        <f t="shared" si="155"/>
        <v>0</v>
      </c>
      <c r="M127" s="31">
        <v>30200</v>
      </c>
      <c r="N127" s="45">
        <f t="shared" si="156"/>
        <v>211400</v>
      </c>
      <c r="O127" s="31">
        <v>45300</v>
      </c>
      <c r="P127" s="45">
        <f t="shared" si="157"/>
        <v>317100</v>
      </c>
      <c r="Q127" s="31">
        <v>37750</v>
      </c>
      <c r="R127" s="45">
        <f t="shared" si="158"/>
        <v>264250</v>
      </c>
      <c r="S127" s="31">
        <v>37750</v>
      </c>
      <c r="T127" s="197">
        <f t="shared" si="159"/>
        <v>264250</v>
      </c>
      <c r="U127" s="201">
        <f t="shared" si="160"/>
        <v>151000</v>
      </c>
      <c r="V127" s="45">
        <f t="shared" si="161"/>
        <v>1057000</v>
      </c>
      <c r="W127" s="171" t="s">
        <v>283</v>
      </c>
    </row>
    <row r="128" spans="2:23" ht="24.75">
      <c r="B128" s="26" t="s">
        <v>199</v>
      </c>
      <c r="C128" s="50" t="s">
        <v>32</v>
      </c>
      <c r="D128" s="52" t="s">
        <v>261</v>
      </c>
      <c r="E128" s="50" t="s">
        <v>278</v>
      </c>
      <c r="F128" s="50" t="s">
        <v>35</v>
      </c>
      <c r="G128" s="87" t="s">
        <v>62</v>
      </c>
      <c r="H128" s="51" t="s">
        <v>284</v>
      </c>
      <c r="I128" s="26" t="s">
        <v>51</v>
      </c>
      <c r="J128" s="27">
        <v>2500</v>
      </c>
      <c r="K128" s="31">
        <v>0</v>
      </c>
      <c r="L128" s="45">
        <f t="shared" si="155"/>
        <v>0</v>
      </c>
      <c r="M128" s="31">
        <v>0</v>
      </c>
      <c r="N128" s="45">
        <f t="shared" si="156"/>
        <v>0</v>
      </c>
      <c r="O128" s="31">
        <v>4</v>
      </c>
      <c r="P128" s="45">
        <f t="shared" si="157"/>
        <v>10000</v>
      </c>
      <c r="Q128" s="31">
        <v>0</v>
      </c>
      <c r="R128" s="45">
        <f t="shared" si="158"/>
        <v>0</v>
      </c>
      <c r="S128" s="31">
        <v>4</v>
      </c>
      <c r="T128" s="197">
        <f t="shared" si="159"/>
        <v>10000</v>
      </c>
      <c r="U128" s="201">
        <f t="shared" si="160"/>
        <v>8</v>
      </c>
      <c r="V128" s="45">
        <f>+L128+N128+P128+R128+T128</f>
        <v>20000</v>
      </c>
      <c r="W128" s="171" t="s">
        <v>285</v>
      </c>
    </row>
    <row r="129" spans="2:23" ht="18" customHeight="1">
      <c r="B129" s="26" t="s">
        <v>199</v>
      </c>
      <c r="C129" s="50" t="s">
        <v>32</v>
      </c>
      <c r="D129" s="52" t="s">
        <v>261</v>
      </c>
      <c r="E129" s="50" t="s">
        <v>278</v>
      </c>
      <c r="F129" s="50" t="s">
        <v>35</v>
      </c>
      <c r="G129" s="85" t="s">
        <v>98</v>
      </c>
      <c r="H129" s="51" t="s">
        <v>286</v>
      </c>
      <c r="I129" s="26" t="s">
        <v>17</v>
      </c>
      <c r="J129" s="27">
        <v>50000</v>
      </c>
      <c r="K129" s="31">
        <v>1</v>
      </c>
      <c r="L129" s="45">
        <f t="shared" si="155"/>
        <v>50000</v>
      </c>
      <c r="M129" s="31">
        <v>0</v>
      </c>
      <c r="N129" s="45">
        <f t="shared" si="156"/>
        <v>0</v>
      </c>
      <c r="O129" s="31">
        <v>0</v>
      </c>
      <c r="P129" s="45">
        <f t="shared" si="157"/>
        <v>0</v>
      </c>
      <c r="Q129" s="31">
        <v>0</v>
      </c>
      <c r="R129" s="45">
        <f t="shared" si="158"/>
        <v>0</v>
      </c>
      <c r="S129" s="31">
        <v>0</v>
      </c>
      <c r="T129" s="197">
        <f t="shared" si="159"/>
        <v>0</v>
      </c>
      <c r="U129" s="201">
        <f t="shared" si="160"/>
        <v>1</v>
      </c>
      <c r="V129" s="45">
        <f t="shared" si="161"/>
        <v>50000</v>
      </c>
      <c r="W129" s="171" t="s">
        <v>287</v>
      </c>
    </row>
    <row r="130" spans="2:23" ht="18" customHeight="1" thickBot="1">
      <c r="B130" s="26" t="s">
        <v>199</v>
      </c>
      <c r="C130" s="50" t="s">
        <v>32</v>
      </c>
      <c r="D130" s="52" t="s">
        <v>261</v>
      </c>
      <c r="E130" s="50" t="s">
        <v>278</v>
      </c>
      <c r="F130" s="50" t="s">
        <v>35</v>
      </c>
      <c r="G130" s="85" t="s">
        <v>98</v>
      </c>
      <c r="H130" s="51" t="s">
        <v>288</v>
      </c>
      <c r="I130" s="26" t="s">
        <v>17</v>
      </c>
      <c r="J130" s="27">
        <v>2500</v>
      </c>
      <c r="K130" s="31">
        <v>25</v>
      </c>
      <c r="L130" s="45">
        <f t="shared" si="155"/>
        <v>62500</v>
      </c>
      <c r="M130" s="31">
        <v>0</v>
      </c>
      <c r="N130" s="45">
        <f t="shared" si="156"/>
        <v>0</v>
      </c>
      <c r="O130" s="31">
        <v>0</v>
      </c>
      <c r="P130" s="45">
        <f t="shared" si="157"/>
        <v>0</v>
      </c>
      <c r="Q130" s="31">
        <v>0</v>
      </c>
      <c r="R130" s="45">
        <f t="shared" si="158"/>
        <v>0</v>
      </c>
      <c r="S130" s="31">
        <v>0</v>
      </c>
      <c r="T130" s="197">
        <f t="shared" si="159"/>
        <v>0</v>
      </c>
      <c r="U130" s="201">
        <f t="shared" si="160"/>
        <v>25</v>
      </c>
      <c r="V130" s="45">
        <f t="shared" si="161"/>
        <v>62500</v>
      </c>
      <c r="W130" s="171" t="s">
        <v>287</v>
      </c>
    </row>
    <row r="131" spans="2:23" ht="18" customHeight="1" thickBot="1">
      <c r="B131" s="11"/>
      <c r="C131" s="12"/>
      <c r="D131" s="12"/>
      <c r="E131" s="12" t="s">
        <v>289</v>
      </c>
      <c r="F131" s="12"/>
      <c r="G131" s="86"/>
      <c r="H131" s="13"/>
      <c r="I131" s="11"/>
      <c r="J131" s="14"/>
      <c r="K131" s="32"/>
      <c r="L131" s="46">
        <f t="shared" ref="L131:T131" si="162">+SUM(L125:L130)</f>
        <v>138900</v>
      </c>
      <c r="M131" s="32"/>
      <c r="N131" s="46">
        <f t="shared" si="162"/>
        <v>237800</v>
      </c>
      <c r="O131" s="32"/>
      <c r="P131" s="46">
        <f t="shared" si="162"/>
        <v>382300</v>
      </c>
      <c r="Q131" s="32"/>
      <c r="R131" s="46">
        <f t="shared" si="162"/>
        <v>319450</v>
      </c>
      <c r="S131" s="32"/>
      <c r="T131" s="46">
        <f t="shared" si="162"/>
        <v>329450</v>
      </c>
      <c r="U131" s="32"/>
      <c r="V131" s="46">
        <f>+SUM(V125:V130)</f>
        <v>1407900</v>
      </c>
      <c r="W131" s="173"/>
    </row>
    <row r="132" spans="2:23" ht="18" customHeight="1" thickBot="1">
      <c r="B132" s="15"/>
      <c r="C132" s="16"/>
      <c r="D132" s="19" t="s">
        <v>290</v>
      </c>
      <c r="E132" s="16"/>
      <c r="F132" s="16"/>
      <c r="G132" s="88"/>
      <c r="H132" s="17"/>
      <c r="I132" s="15"/>
      <c r="J132" s="18"/>
      <c r="K132" s="33"/>
      <c r="L132" s="47">
        <f>L121+L124+L131</f>
        <v>248450</v>
      </c>
      <c r="M132" s="33"/>
      <c r="N132" s="47">
        <f>N121+N124+N131</f>
        <v>343400</v>
      </c>
      <c r="O132" s="33"/>
      <c r="P132" s="47">
        <f>P121+P124+P131</f>
        <v>411100</v>
      </c>
      <c r="Q132" s="33"/>
      <c r="R132" s="47">
        <f>R121+R124+R131</f>
        <v>348250</v>
      </c>
      <c r="S132" s="33"/>
      <c r="T132" s="47">
        <f>T121+T124+T131</f>
        <v>358250</v>
      </c>
      <c r="U132" s="33"/>
      <c r="V132" s="47">
        <f>V121+V124+V131</f>
        <v>1709450</v>
      </c>
      <c r="W132" s="174"/>
    </row>
    <row r="133" spans="2:23" ht="36">
      <c r="B133" s="26" t="s">
        <v>199</v>
      </c>
      <c r="C133" s="50" t="s">
        <v>218</v>
      </c>
      <c r="D133" s="50" t="s">
        <v>291</v>
      </c>
      <c r="E133" s="50" t="s">
        <v>292</v>
      </c>
      <c r="F133" s="50" t="s">
        <v>35</v>
      </c>
      <c r="G133" s="71" t="s">
        <v>42</v>
      </c>
      <c r="H133" s="51" t="s">
        <v>293</v>
      </c>
      <c r="I133" s="26" t="s">
        <v>294</v>
      </c>
      <c r="J133" s="27">
        <v>5000</v>
      </c>
      <c r="K133" s="31">
        <v>1</v>
      </c>
      <c r="L133" s="45">
        <f t="shared" ref="L133:L136" si="163">+J133*K133</f>
        <v>5000</v>
      </c>
      <c r="M133" s="31">
        <v>0</v>
      </c>
      <c r="N133" s="45">
        <f t="shared" ref="N133:N136" si="164">+$J133*M133</f>
        <v>0</v>
      </c>
      <c r="O133" s="31">
        <v>0</v>
      </c>
      <c r="P133" s="45">
        <f t="shared" ref="P133:P136" si="165">+$J133*O133</f>
        <v>0</v>
      </c>
      <c r="Q133" s="31">
        <v>0</v>
      </c>
      <c r="R133" s="45">
        <f t="shared" ref="R133:R136" si="166">+$J133*Q133</f>
        <v>0</v>
      </c>
      <c r="S133" s="31">
        <v>0</v>
      </c>
      <c r="T133" s="197">
        <f t="shared" ref="T133:T136" si="167">+$J133*S133</f>
        <v>0</v>
      </c>
      <c r="U133" s="201">
        <f t="shared" ref="U133:U136" si="168">+K133+M133+O133+Q133+S133</f>
        <v>1</v>
      </c>
      <c r="V133" s="45">
        <f t="shared" ref="V133:V136" si="169">+L133+N133+P133+R133+T133</f>
        <v>5000</v>
      </c>
      <c r="W133" s="171" t="s">
        <v>295</v>
      </c>
    </row>
    <row r="134" spans="2:23" ht="36">
      <c r="B134" s="26" t="s">
        <v>199</v>
      </c>
      <c r="C134" s="50" t="s">
        <v>218</v>
      </c>
      <c r="D134" s="50" t="s">
        <v>296</v>
      </c>
      <c r="E134" s="50" t="s">
        <v>292</v>
      </c>
      <c r="F134" s="50" t="s">
        <v>35</v>
      </c>
      <c r="G134" s="85" t="s">
        <v>124</v>
      </c>
      <c r="H134" s="51" t="s">
        <v>297</v>
      </c>
      <c r="I134" s="26" t="s">
        <v>51</v>
      </c>
      <c r="J134" s="27">
        <v>10000</v>
      </c>
      <c r="K134" s="31">
        <v>1</v>
      </c>
      <c r="L134" s="45">
        <f t="shared" si="163"/>
        <v>10000</v>
      </c>
      <c r="M134" s="31">
        <v>2</v>
      </c>
      <c r="N134" s="45">
        <f t="shared" si="164"/>
        <v>20000</v>
      </c>
      <c r="O134" s="31">
        <v>0</v>
      </c>
      <c r="P134" s="45">
        <f t="shared" si="165"/>
        <v>0</v>
      </c>
      <c r="Q134" s="31">
        <v>0</v>
      </c>
      <c r="R134" s="45">
        <f t="shared" si="166"/>
        <v>0</v>
      </c>
      <c r="S134" s="31">
        <v>0</v>
      </c>
      <c r="T134" s="197">
        <f t="shared" si="167"/>
        <v>0</v>
      </c>
      <c r="U134" s="201">
        <f t="shared" si="168"/>
        <v>3</v>
      </c>
      <c r="V134" s="45">
        <f t="shared" si="169"/>
        <v>30000</v>
      </c>
      <c r="W134" s="171" t="s">
        <v>298</v>
      </c>
    </row>
    <row r="135" spans="2:23" ht="24">
      <c r="B135" s="26" t="s">
        <v>199</v>
      </c>
      <c r="C135" s="50" t="s">
        <v>218</v>
      </c>
      <c r="D135" s="50" t="s">
        <v>299</v>
      </c>
      <c r="E135" s="50" t="s">
        <v>292</v>
      </c>
      <c r="F135" s="50" t="s">
        <v>35</v>
      </c>
      <c r="G135" s="71" t="s">
        <v>62</v>
      </c>
      <c r="H135" s="51" t="s">
        <v>300</v>
      </c>
      <c r="I135" s="26" t="s">
        <v>51</v>
      </c>
      <c r="J135" s="27">
        <v>1200</v>
      </c>
      <c r="K135" s="31">
        <v>6</v>
      </c>
      <c r="L135" s="45">
        <f t="shared" si="163"/>
        <v>7200</v>
      </c>
      <c r="M135" s="31">
        <v>6</v>
      </c>
      <c r="N135" s="45">
        <f t="shared" si="164"/>
        <v>7200</v>
      </c>
      <c r="O135" s="31">
        <v>3</v>
      </c>
      <c r="P135" s="45">
        <f t="shared" si="165"/>
        <v>3600</v>
      </c>
      <c r="Q135" s="31">
        <v>3</v>
      </c>
      <c r="R135" s="45">
        <f t="shared" si="166"/>
        <v>3600</v>
      </c>
      <c r="S135" s="31">
        <v>3</v>
      </c>
      <c r="T135" s="197">
        <f t="shared" si="167"/>
        <v>3600</v>
      </c>
      <c r="U135" s="201">
        <f t="shared" si="168"/>
        <v>21</v>
      </c>
      <c r="V135" s="45">
        <f>+L135+N135+P135+R135+T135</f>
        <v>25200</v>
      </c>
      <c r="W135" s="171" t="s">
        <v>301</v>
      </c>
    </row>
    <row r="136" spans="2:23" ht="15.75" thickBot="1">
      <c r="B136" s="26" t="s">
        <v>199</v>
      </c>
      <c r="C136" s="50" t="s">
        <v>218</v>
      </c>
      <c r="D136" s="50" t="s">
        <v>302</v>
      </c>
      <c r="E136" s="50" t="s">
        <v>292</v>
      </c>
      <c r="F136" s="50" t="s">
        <v>35</v>
      </c>
      <c r="G136" s="71" t="s">
        <v>42</v>
      </c>
      <c r="H136" s="51" t="s">
        <v>303</v>
      </c>
      <c r="I136" s="26" t="s">
        <v>294</v>
      </c>
      <c r="J136" s="27">
        <v>5000</v>
      </c>
      <c r="K136" s="31">
        <v>2</v>
      </c>
      <c r="L136" s="45">
        <f t="shared" si="163"/>
        <v>10000</v>
      </c>
      <c r="M136" s="31">
        <v>2</v>
      </c>
      <c r="N136" s="45">
        <f t="shared" si="164"/>
        <v>10000</v>
      </c>
      <c r="O136" s="31">
        <v>0</v>
      </c>
      <c r="P136" s="45">
        <f t="shared" si="165"/>
        <v>0</v>
      </c>
      <c r="Q136" s="31">
        <v>1</v>
      </c>
      <c r="R136" s="45">
        <f t="shared" si="166"/>
        <v>5000</v>
      </c>
      <c r="S136" s="31">
        <v>1</v>
      </c>
      <c r="T136" s="197">
        <f t="shared" si="167"/>
        <v>5000</v>
      </c>
      <c r="U136" s="201">
        <f t="shared" si="168"/>
        <v>6</v>
      </c>
      <c r="V136" s="45">
        <f t="shared" si="169"/>
        <v>30000</v>
      </c>
      <c r="W136" s="171" t="s">
        <v>304</v>
      </c>
    </row>
    <row r="137" spans="2:23" ht="18" customHeight="1" thickBot="1">
      <c r="B137" s="11"/>
      <c r="C137" s="12"/>
      <c r="D137" s="12"/>
      <c r="E137" s="12" t="s">
        <v>305</v>
      </c>
      <c r="F137" s="12"/>
      <c r="G137" s="86"/>
      <c r="H137" s="13"/>
      <c r="I137" s="11"/>
      <c r="J137" s="14"/>
      <c r="K137" s="32"/>
      <c r="L137" s="46">
        <f>+SUM(L133:L136)</f>
        <v>32200</v>
      </c>
      <c r="M137" s="32"/>
      <c r="N137" s="46">
        <f>+SUM(N133:N136)</f>
        <v>37200</v>
      </c>
      <c r="O137" s="32"/>
      <c r="P137" s="46">
        <f>+SUM(P133:P136)</f>
        <v>3600</v>
      </c>
      <c r="Q137" s="32"/>
      <c r="R137" s="46">
        <f>+SUM(R133:R136)</f>
        <v>8600</v>
      </c>
      <c r="S137" s="32"/>
      <c r="T137" s="46">
        <f>+SUM(T133:T136)</f>
        <v>8600</v>
      </c>
      <c r="U137" s="64"/>
      <c r="V137" s="65">
        <f>+SUM(V133:V136)</f>
        <v>90200</v>
      </c>
      <c r="W137" s="173"/>
    </row>
    <row r="138" spans="2:23" ht="36">
      <c r="B138" s="26" t="s">
        <v>199</v>
      </c>
      <c r="C138" s="50" t="s">
        <v>218</v>
      </c>
      <c r="D138" s="50" t="s">
        <v>299</v>
      </c>
      <c r="E138" s="50" t="s">
        <v>306</v>
      </c>
      <c r="F138" s="50" t="s">
        <v>35</v>
      </c>
      <c r="G138" s="85" t="s">
        <v>124</v>
      </c>
      <c r="H138" s="51" t="s">
        <v>307</v>
      </c>
      <c r="I138" s="26" t="s">
        <v>139</v>
      </c>
      <c r="J138" s="27">
        <v>950</v>
      </c>
      <c r="K138" s="31">
        <v>0</v>
      </c>
      <c r="L138" s="45">
        <f t="shared" ref="L138:L140" si="170">+J138*K138</f>
        <v>0</v>
      </c>
      <c r="M138" s="31">
        <v>20</v>
      </c>
      <c r="N138" s="45">
        <f t="shared" ref="N138:N140" si="171">+$J138*M138</f>
        <v>19000</v>
      </c>
      <c r="O138" s="31">
        <v>20</v>
      </c>
      <c r="P138" s="45">
        <f t="shared" ref="P138:P140" si="172">+$J138*O138</f>
        <v>19000</v>
      </c>
      <c r="Q138" s="31">
        <v>0</v>
      </c>
      <c r="R138" s="45">
        <f t="shared" ref="R138:R140" si="173">+$J138*Q138</f>
        <v>0</v>
      </c>
      <c r="S138" s="31">
        <v>0</v>
      </c>
      <c r="T138" s="197">
        <f t="shared" ref="T138:T140" si="174">+$J138*S138</f>
        <v>0</v>
      </c>
      <c r="U138" s="206">
        <f t="shared" ref="U138:U140" si="175">+K138+M138+O138+Q138+S138</f>
        <v>40</v>
      </c>
      <c r="V138" s="200">
        <f t="shared" ref="V138:V140" si="176">+L138+N138+P138+R138+T138</f>
        <v>38000</v>
      </c>
      <c r="W138" s="207" t="s">
        <v>308</v>
      </c>
    </row>
    <row r="139" spans="2:23" ht="18" customHeight="1">
      <c r="B139" s="26" t="s">
        <v>199</v>
      </c>
      <c r="C139" s="50" t="s">
        <v>218</v>
      </c>
      <c r="D139" s="50" t="s">
        <v>302</v>
      </c>
      <c r="E139" s="50" t="s">
        <v>306</v>
      </c>
      <c r="F139" s="50" t="s">
        <v>35</v>
      </c>
      <c r="G139" s="71" t="s">
        <v>62</v>
      </c>
      <c r="H139" s="51" t="s">
        <v>309</v>
      </c>
      <c r="I139" s="26" t="s">
        <v>51</v>
      </c>
      <c r="J139" s="27">
        <v>1500</v>
      </c>
      <c r="K139" s="31">
        <v>0</v>
      </c>
      <c r="L139" s="45">
        <f t="shared" si="170"/>
        <v>0</v>
      </c>
      <c r="M139" s="31">
        <v>6</v>
      </c>
      <c r="N139" s="45">
        <f t="shared" si="171"/>
        <v>9000</v>
      </c>
      <c r="O139" s="31">
        <v>6</v>
      </c>
      <c r="P139" s="45">
        <f t="shared" si="172"/>
        <v>9000</v>
      </c>
      <c r="Q139" s="31">
        <v>3</v>
      </c>
      <c r="R139" s="45">
        <f t="shared" si="173"/>
        <v>4500</v>
      </c>
      <c r="S139" s="31">
        <v>3</v>
      </c>
      <c r="T139" s="197">
        <f t="shared" si="174"/>
        <v>4500</v>
      </c>
      <c r="U139" s="201">
        <f t="shared" si="175"/>
        <v>18</v>
      </c>
      <c r="V139" s="45">
        <f t="shared" si="176"/>
        <v>27000</v>
      </c>
      <c r="W139" s="207" t="s">
        <v>310</v>
      </c>
    </row>
    <row r="140" spans="2:23" ht="24.75" thickBot="1">
      <c r="B140" s="26" t="s">
        <v>199</v>
      </c>
      <c r="C140" s="50" t="s">
        <v>218</v>
      </c>
      <c r="D140" s="50" t="s">
        <v>311</v>
      </c>
      <c r="E140" s="50" t="s">
        <v>306</v>
      </c>
      <c r="F140" s="50" t="s">
        <v>35</v>
      </c>
      <c r="G140" s="71" t="s">
        <v>62</v>
      </c>
      <c r="H140" s="61" t="s">
        <v>312</v>
      </c>
      <c r="I140" s="26" t="s">
        <v>38</v>
      </c>
      <c r="J140" s="27">
        <v>23000</v>
      </c>
      <c r="K140" s="31">
        <v>0.5</v>
      </c>
      <c r="L140" s="45">
        <f t="shared" si="170"/>
        <v>11500</v>
      </c>
      <c r="M140" s="31">
        <v>0</v>
      </c>
      <c r="N140" s="45">
        <f t="shared" si="171"/>
        <v>0</v>
      </c>
      <c r="O140" s="31">
        <v>0</v>
      </c>
      <c r="P140" s="45">
        <f t="shared" si="172"/>
        <v>0</v>
      </c>
      <c r="Q140" s="31">
        <v>0</v>
      </c>
      <c r="R140" s="45">
        <f t="shared" si="173"/>
        <v>0</v>
      </c>
      <c r="S140" s="31">
        <v>0</v>
      </c>
      <c r="T140" s="197">
        <f t="shared" si="174"/>
        <v>0</v>
      </c>
      <c r="U140" s="202">
        <f t="shared" si="175"/>
        <v>0.5</v>
      </c>
      <c r="V140" s="203">
        <f t="shared" si="176"/>
        <v>11500</v>
      </c>
      <c r="W140" s="208" t="s">
        <v>313</v>
      </c>
    </row>
    <row r="141" spans="2:23" ht="18" customHeight="1" thickBot="1">
      <c r="B141" s="11"/>
      <c r="C141" s="12"/>
      <c r="D141" s="12"/>
      <c r="E141" s="12" t="s">
        <v>314</v>
      </c>
      <c r="F141" s="12"/>
      <c r="G141" s="86"/>
      <c r="H141" s="13"/>
      <c r="I141" s="11"/>
      <c r="J141" s="14"/>
      <c r="K141" s="32"/>
      <c r="L141" s="46">
        <f>+SUM(L138:L140)</f>
        <v>11500</v>
      </c>
      <c r="M141" s="32"/>
      <c r="N141" s="46">
        <f>+SUM(N138:N140)</f>
        <v>28000</v>
      </c>
      <c r="O141" s="32"/>
      <c r="P141" s="46">
        <f>+SUM(P138:P140)</f>
        <v>28000</v>
      </c>
      <c r="Q141" s="32"/>
      <c r="R141" s="46">
        <f>+SUM(R138:R140)</f>
        <v>4500</v>
      </c>
      <c r="S141" s="32"/>
      <c r="T141" s="46">
        <f>+SUM(T138:T140)</f>
        <v>4500</v>
      </c>
      <c r="U141" s="209"/>
      <c r="V141" s="210">
        <f>+SUM(V138:V140)</f>
        <v>76500</v>
      </c>
      <c r="W141" s="173"/>
    </row>
    <row r="142" spans="2:23" ht="18" customHeight="1" thickBot="1">
      <c r="B142" s="15"/>
      <c r="C142" s="16"/>
      <c r="D142" s="19" t="s">
        <v>315</v>
      </c>
      <c r="E142" s="16"/>
      <c r="F142" s="16"/>
      <c r="G142" s="88"/>
      <c r="H142" s="17"/>
      <c r="I142" s="15"/>
      <c r="J142" s="18"/>
      <c r="K142" s="33"/>
      <c r="L142" s="47">
        <f>L137+L141</f>
        <v>43700</v>
      </c>
      <c r="M142" s="33"/>
      <c r="N142" s="47">
        <f>N137+N141</f>
        <v>65200</v>
      </c>
      <c r="O142" s="33"/>
      <c r="P142" s="47">
        <f>P137+P141</f>
        <v>31600</v>
      </c>
      <c r="Q142" s="33"/>
      <c r="R142" s="47">
        <f>R137+R141</f>
        <v>13100</v>
      </c>
      <c r="S142" s="33"/>
      <c r="T142" s="47">
        <f>T137+T141</f>
        <v>13100</v>
      </c>
      <c r="U142" s="33"/>
      <c r="V142" s="47">
        <f>V137+V141</f>
        <v>166700</v>
      </c>
      <c r="W142" s="174"/>
    </row>
    <row r="143" spans="2:23" ht="18" customHeight="1" thickBot="1">
      <c r="B143" s="23" t="s">
        <v>316</v>
      </c>
      <c r="C143" s="79"/>
      <c r="D143" s="21"/>
      <c r="E143" s="22"/>
      <c r="F143" s="22"/>
      <c r="G143" s="89"/>
      <c r="H143" s="57"/>
      <c r="I143" s="20"/>
      <c r="J143" s="28"/>
      <c r="K143" s="34"/>
      <c r="L143" s="48">
        <f>+L142+L132+L115+L95</f>
        <v>849550</v>
      </c>
      <c r="M143" s="34"/>
      <c r="N143" s="48">
        <f>+N142+N132+N115+N95</f>
        <v>1139150</v>
      </c>
      <c r="O143" s="34"/>
      <c r="P143" s="48">
        <f>+P142+P132+P115+P95</f>
        <v>693000</v>
      </c>
      <c r="Q143" s="34"/>
      <c r="R143" s="48">
        <f>+R142+R132+R115+R95</f>
        <v>699450</v>
      </c>
      <c r="S143" s="34"/>
      <c r="T143" s="48">
        <f>+T142+T132+T115+T95</f>
        <v>519750</v>
      </c>
      <c r="U143" s="204"/>
      <c r="V143" s="205">
        <f>+V142+V132+V115+V95</f>
        <v>3900900</v>
      </c>
      <c r="W143" s="178"/>
    </row>
    <row r="144" spans="2:23" ht="18" customHeight="1">
      <c r="B144" s="26" t="s">
        <v>317</v>
      </c>
      <c r="C144" s="50"/>
      <c r="D144" s="50" t="s">
        <v>317</v>
      </c>
      <c r="E144" s="52" t="s">
        <v>318</v>
      </c>
      <c r="F144" s="52" t="s">
        <v>35</v>
      </c>
      <c r="G144" s="61" t="s">
        <v>62</v>
      </c>
      <c r="H144" s="59" t="s">
        <v>319</v>
      </c>
      <c r="I144" s="180" t="s">
        <v>51</v>
      </c>
      <c r="J144" s="63">
        <v>1400</v>
      </c>
      <c r="K144" s="60">
        <v>12</v>
      </c>
      <c r="L144" s="45">
        <f t="shared" ref="L144:L156" si="177">+J144*K144</f>
        <v>16800</v>
      </c>
      <c r="M144" s="60">
        <v>12</v>
      </c>
      <c r="N144" s="45">
        <f t="shared" ref="N144:N156" si="178">+$J144*M144</f>
        <v>16800</v>
      </c>
      <c r="O144" s="60">
        <v>12</v>
      </c>
      <c r="P144" s="45">
        <f t="shared" ref="P144:P156" si="179">+$J144*O144</f>
        <v>16800</v>
      </c>
      <c r="Q144" s="60">
        <v>12</v>
      </c>
      <c r="R144" s="45">
        <f t="shared" ref="R144:R156" si="180">+$J144*Q144</f>
        <v>16800</v>
      </c>
      <c r="S144" s="60">
        <v>12</v>
      </c>
      <c r="T144" s="197">
        <f t="shared" ref="T144:T156" si="181">+$J144*S144</f>
        <v>16800</v>
      </c>
      <c r="U144" s="206">
        <f t="shared" ref="U144:U166" si="182">+K144+M144+O144+Q144+S144</f>
        <v>60</v>
      </c>
      <c r="V144" s="200">
        <f t="shared" ref="V144:V158" si="183">+L144+N144+P144+R144+T144</f>
        <v>84000</v>
      </c>
      <c r="W144" s="175" t="s">
        <v>320</v>
      </c>
    </row>
    <row r="145" spans="2:25" ht="18" customHeight="1">
      <c r="B145" s="26" t="s">
        <v>317</v>
      </c>
      <c r="C145" s="50"/>
      <c r="D145" s="50" t="s">
        <v>317</v>
      </c>
      <c r="E145" s="52" t="s">
        <v>318</v>
      </c>
      <c r="F145" s="52" t="s">
        <v>35</v>
      </c>
      <c r="G145" s="61" t="s">
        <v>62</v>
      </c>
      <c r="H145" s="59" t="s">
        <v>321</v>
      </c>
      <c r="I145" s="180" t="s">
        <v>51</v>
      </c>
      <c r="J145" s="63">
        <v>1100</v>
      </c>
      <c r="K145" s="60">
        <v>12</v>
      </c>
      <c r="L145" s="45">
        <f t="shared" si="177"/>
        <v>13200</v>
      </c>
      <c r="M145" s="60">
        <v>12</v>
      </c>
      <c r="N145" s="45">
        <f t="shared" si="178"/>
        <v>13200</v>
      </c>
      <c r="O145" s="60">
        <v>12</v>
      </c>
      <c r="P145" s="45">
        <f t="shared" si="179"/>
        <v>13200</v>
      </c>
      <c r="Q145" s="60">
        <v>12</v>
      </c>
      <c r="R145" s="45">
        <f t="shared" si="180"/>
        <v>13200</v>
      </c>
      <c r="S145" s="60">
        <v>12</v>
      </c>
      <c r="T145" s="197">
        <f t="shared" si="181"/>
        <v>13200</v>
      </c>
      <c r="U145" s="201">
        <f t="shared" si="182"/>
        <v>60</v>
      </c>
      <c r="V145" s="45">
        <f t="shared" si="183"/>
        <v>66000</v>
      </c>
      <c r="W145" s="175" t="s">
        <v>320</v>
      </c>
    </row>
    <row r="146" spans="2:25" ht="18" customHeight="1">
      <c r="B146" s="26" t="s">
        <v>317</v>
      </c>
      <c r="C146" s="50"/>
      <c r="D146" s="50" t="s">
        <v>317</v>
      </c>
      <c r="E146" s="52" t="s">
        <v>318</v>
      </c>
      <c r="F146" s="52" t="s">
        <v>35</v>
      </c>
      <c r="G146" s="61" t="s">
        <v>62</v>
      </c>
      <c r="H146" s="59" t="s">
        <v>322</v>
      </c>
      <c r="I146" s="180" t="s">
        <v>51</v>
      </c>
      <c r="J146" s="63">
        <v>1100</v>
      </c>
      <c r="K146" s="60">
        <v>12</v>
      </c>
      <c r="L146" s="45">
        <f t="shared" si="177"/>
        <v>13200</v>
      </c>
      <c r="M146" s="60">
        <v>12</v>
      </c>
      <c r="N146" s="45">
        <f t="shared" si="178"/>
        <v>13200</v>
      </c>
      <c r="O146" s="60">
        <v>12</v>
      </c>
      <c r="P146" s="45">
        <f t="shared" si="179"/>
        <v>13200</v>
      </c>
      <c r="Q146" s="60">
        <v>12</v>
      </c>
      <c r="R146" s="45">
        <f t="shared" si="180"/>
        <v>13200</v>
      </c>
      <c r="S146" s="60">
        <v>12</v>
      </c>
      <c r="T146" s="197">
        <f t="shared" si="181"/>
        <v>13200</v>
      </c>
      <c r="U146" s="201">
        <f t="shared" si="182"/>
        <v>60</v>
      </c>
      <c r="V146" s="45">
        <f t="shared" si="183"/>
        <v>66000</v>
      </c>
      <c r="W146" s="175" t="s">
        <v>320</v>
      </c>
    </row>
    <row r="147" spans="2:25" ht="18" customHeight="1">
      <c r="B147" s="26" t="s">
        <v>317</v>
      </c>
      <c r="C147" s="50"/>
      <c r="D147" s="50" t="s">
        <v>317</v>
      </c>
      <c r="E147" s="52" t="s">
        <v>318</v>
      </c>
      <c r="F147" s="52" t="s">
        <v>35</v>
      </c>
      <c r="G147" s="61" t="s">
        <v>49</v>
      </c>
      <c r="H147" s="59" t="s">
        <v>323</v>
      </c>
      <c r="I147" s="180" t="s">
        <v>51</v>
      </c>
      <c r="J147" s="63">
        <v>150</v>
      </c>
      <c r="K147" s="60">
        <v>12</v>
      </c>
      <c r="L147" s="45">
        <f t="shared" si="177"/>
        <v>1800</v>
      </c>
      <c r="M147" s="60">
        <v>12</v>
      </c>
      <c r="N147" s="45">
        <f t="shared" si="178"/>
        <v>1800</v>
      </c>
      <c r="O147" s="60">
        <v>12</v>
      </c>
      <c r="P147" s="45">
        <f t="shared" si="179"/>
        <v>1800</v>
      </c>
      <c r="Q147" s="60">
        <v>12</v>
      </c>
      <c r="R147" s="45">
        <f t="shared" si="180"/>
        <v>1800</v>
      </c>
      <c r="S147" s="60">
        <v>12</v>
      </c>
      <c r="T147" s="197">
        <f t="shared" si="181"/>
        <v>1800</v>
      </c>
      <c r="U147" s="201">
        <f t="shared" si="182"/>
        <v>60</v>
      </c>
      <c r="V147" s="45">
        <f>+L147+N147+P147+R147+T147</f>
        <v>9000</v>
      </c>
      <c r="W147" s="175" t="s">
        <v>324</v>
      </c>
    </row>
    <row r="148" spans="2:25" ht="18" customHeight="1">
      <c r="B148" s="26" t="s">
        <v>317</v>
      </c>
      <c r="C148" s="50"/>
      <c r="D148" s="50" t="s">
        <v>317</v>
      </c>
      <c r="E148" s="52" t="s">
        <v>318</v>
      </c>
      <c r="F148" s="52" t="s">
        <v>35</v>
      </c>
      <c r="G148" s="61" t="s">
        <v>49</v>
      </c>
      <c r="H148" s="59" t="s">
        <v>325</v>
      </c>
      <c r="I148" s="180" t="s">
        <v>51</v>
      </c>
      <c r="J148" s="63">
        <v>150</v>
      </c>
      <c r="K148" s="60">
        <v>12</v>
      </c>
      <c r="L148" s="45">
        <f t="shared" si="177"/>
        <v>1800</v>
      </c>
      <c r="M148" s="60">
        <v>12</v>
      </c>
      <c r="N148" s="45">
        <f t="shared" si="178"/>
        <v>1800</v>
      </c>
      <c r="O148" s="60">
        <v>12</v>
      </c>
      <c r="P148" s="45">
        <f t="shared" si="179"/>
        <v>1800</v>
      </c>
      <c r="Q148" s="60">
        <v>12</v>
      </c>
      <c r="R148" s="45">
        <f t="shared" si="180"/>
        <v>1800</v>
      </c>
      <c r="S148" s="60">
        <v>12</v>
      </c>
      <c r="T148" s="197">
        <f t="shared" si="181"/>
        <v>1800</v>
      </c>
      <c r="U148" s="201">
        <f t="shared" si="182"/>
        <v>60</v>
      </c>
      <c r="V148" s="45">
        <f t="shared" si="183"/>
        <v>9000</v>
      </c>
      <c r="W148" s="175" t="s">
        <v>324</v>
      </c>
    </row>
    <row r="149" spans="2:25" ht="18" customHeight="1">
      <c r="B149" s="26" t="s">
        <v>317</v>
      </c>
      <c r="C149" s="50"/>
      <c r="D149" s="50" t="s">
        <v>317</v>
      </c>
      <c r="E149" s="52" t="s">
        <v>318</v>
      </c>
      <c r="F149" s="52" t="s">
        <v>35</v>
      </c>
      <c r="G149" s="61" t="s">
        <v>49</v>
      </c>
      <c r="H149" s="59" t="s">
        <v>326</v>
      </c>
      <c r="I149" s="180" t="s">
        <v>51</v>
      </c>
      <c r="J149" s="63">
        <v>150</v>
      </c>
      <c r="K149" s="60">
        <v>12</v>
      </c>
      <c r="L149" s="45">
        <f t="shared" si="177"/>
        <v>1800</v>
      </c>
      <c r="M149" s="60">
        <v>12</v>
      </c>
      <c r="N149" s="45">
        <f t="shared" si="178"/>
        <v>1800</v>
      </c>
      <c r="O149" s="60">
        <v>12</v>
      </c>
      <c r="P149" s="45">
        <f t="shared" si="179"/>
        <v>1800</v>
      </c>
      <c r="Q149" s="60">
        <v>12</v>
      </c>
      <c r="R149" s="45">
        <f t="shared" si="180"/>
        <v>1800</v>
      </c>
      <c r="S149" s="60">
        <v>12</v>
      </c>
      <c r="T149" s="197">
        <f t="shared" si="181"/>
        <v>1800</v>
      </c>
      <c r="U149" s="201">
        <f t="shared" si="182"/>
        <v>60</v>
      </c>
      <c r="V149" s="45">
        <f t="shared" si="183"/>
        <v>9000</v>
      </c>
      <c r="W149" s="175" t="s">
        <v>324</v>
      </c>
    </row>
    <row r="150" spans="2:25" ht="18" customHeight="1">
      <c r="B150" s="26" t="s">
        <v>317</v>
      </c>
      <c r="C150" s="50"/>
      <c r="D150" s="50" t="s">
        <v>317</v>
      </c>
      <c r="E150" s="52" t="s">
        <v>318</v>
      </c>
      <c r="F150" s="52" t="s">
        <v>35</v>
      </c>
      <c r="G150" s="61" t="s">
        <v>49</v>
      </c>
      <c r="H150" s="59" t="s">
        <v>327</v>
      </c>
      <c r="I150" s="180" t="s">
        <v>51</v>
      </c>
      <c r="J150" s="63">
        <v>150</v>
      </c>
      <c r="K150" s="60">
        <v>12</v>
      </c>
      <c r="L150" s="45">
        <f t="shared" si="177"/>
        <v>1800</v>
      </c>
      <c r="M150" s="60">
        <v>12</v>
      </c>
      <c r="N150" s="45">
        <f t="shared" si="178"/>
        <v>1800</v>
      </c>
      <c r="O150" s="60">
        <v>12</v>
      </c>
      <c r="P150" s="45">
        <f t="shared" si="179"/>
        <v>1800</v>
      </c>
      <c r="Q150" s="60">
        <v>12</v>
      </c>
      <c r="R150" s="45">
        <f t="shared" si="180"/>
        <v>1800</v>
      </c>
      <c r="S150" s="60">
        <v>12</v>
      </c>
      <c r="T150" s="197">
        <f t="shared" si="181"/>
        <v>1800</v>
      </c>
      <c r="U150" s="201">
        <f t="shared" si="182"/>
        <v>60</v>
      </c>
      <c r="V150" s="45">
        <f t="shared" si="183"/>
        <v>9000</v>
      </c>
      <c r="W150" s="175" t="s">
        <v>324</v>
      </c>
    </row>
    <row r="151" spans="2:25" ht="18" customHeight="1">
      <c r="B151" s="26" t="s">
        <v>317</v>
      </c>
      <c r="C151" s="50"/>
      <c r="D151" s="50" t="s">
        <v>317</v>
      </c>
      <c r="E151" s="52" t="s">
        <v>318</v>
      </c>
      <c r="F151" s="52" t="s">
        <v>35</v>
      </c>
      <c r="G151" s="61" t="s">
        <v>49</v>
      </c>
      <c r="H151" s="59" t="s">
        <v>328</v>
      </c>
      <c r="I151" s="180" t="s">
        <v>51</v>
      </c>
      <c r="J151" s="63">
        <v>150</v>
      </c>
      <c r="K151" s="60">
        <v>12</v>
      </c>
      <c r="L151" s="45">
        <f t="shared" si="177"/>
        <v>1800</v>
      </c>
      <c r="M151" s="60">
        <v>12</v>
      </c>
      <c r="N151" s="45">
        <f t="shared" si="178"/>
        <v>1800</v>
      </c>
      <c r="O151" s="60">
        <v>12</v>
      </c>
      <c r="P151" s="45">
        <f t="shared" si="179"/>
        <v>1800</v>
      </c>
      <c r="Q151" s="60">
        <v>12</v>
      </c>
      <c r="R151" s="45">
        <f t="shared" si="180"/>
        <v>1800</v>
      </c>
      <c r="S151" s="60">
        <v>12</v>
      </c>
      <c r="T151" s="197">
        <f t="shared" si="181"/>
        <v>1800</v>
      </c>
      <c r="U151" s="201">
        <f t="shared" si="182"/>
        <v>60</v>
      </c>
      <c r="V151" s="45">
        <f t="shared" si="183"/>
        <v>9000</v>
      </c>
      <c r="W151" s="175" t="s">
        <v>324</v>
      </c>
    </row>
    <row r="152" spans="2:25" ht="18" customHeight="1">
      <c r="B152" s="26" t="s">
        <v>317</v>
      </c>
      <c r="C152" s="50"/>
      <c r="D152" s="50" t="s">
        <v>317</v>
      </c>
      <c r="E152" s="52" t="s">
        <v>318</v>
      </c>
      <c r="F152" s="52" t="s">
        <v>35</v>
      </c>
      <c r="G152" s="61" t="s">
        <v>49</v>
      </c>
      <c r="H152" s="59" t="s">
        <v>329</v>
      </c>
      <c r="I152" s="180" t="s">
        <v>51</v>
      </c>
      <c r="J152" s="63">
        <v>150</v>
      </c>
      <c r="K152" s="60">
        <v>12</v>
      </c>
      <c r="L152" s="45">
        <f t="shared" si="177"/>
        <v>1800</v>
      </c>
      <c r="M152" s="60">
        <v>12</v>
      </c>
      <c r="N152" s="45">
        <f t="shared" si="178"/>
        <v>1800</v>
      </c>
      <c r="O152" s="60">
        <v>12</v>
      </c>
      <c r="P152" s="45">
        <f t="shared" si="179"/>
        <v>1800</v>
      </c>
      <c r="Q152" s="60">
        <v>12</v>
      </c>
      <c r="R152" s="45">
        <f t="shared" si="180"/>
        <v>1800</v>
      </c>
      <c r="S152" s="60">
        <v>12</v>
      </c>
      <c r="T152" s="197">
        <f t="shared" si="181"/>
        <v>1800</v>
      </c>
      <c r="U152" s="201">
        <f t="shared" si="182"/>
        <v>60</v>
      </c>
      <c r="V152" s="45">
        <f t="shared" si="183"/>
        <v>9000</v>
      </c>
      <c r="W152" s="175" t="s">
        <v>324</v>
      </c>
    </row>
    <row r="153" spans="2:25" ht="18" customHeight="1">
      <c r="B153" s="26" t="s">
        <v>317</v>
      </c>
      <c r="C153" s="50"/>
      <c r="D153" s="50" t="s">
        <v>317</v>
      </c>
      <c r="E153" s="52" t="s">
        <v>318</v>
      </c>
      <c r="F153" s="52" t="s">
        <v>35</v>
      </c>
      <c r="G153" s="61" t="s">
        <v>49</v>
      </c>
      <c r="H153" s="59" t="s">
        <v>330</v>
      </c>
      <c r="I153" s="180" t="s">
        <v>51</v>
      </c>
      <c r="J153" s="63">
        <v>150</v>
      </c>
      <c r="K153" s="60">
        <v>12</v>
      </c>
      <c r="L153" s="45">
        <f t="shared" si="177"/>
        <v>1800</v>
      </c>
      <c r="M153" s="60">
        <v>12</v>
      </c>
      <c r="N153" s="45">
        <f t="shared" si="178"/>
        <v>1800</v>
      </c>
      <c r="O153" s="60">
        <v>12</v>
      </c>
      <c r="P153" s="45">
        <f t="shared" si="179"/>
        <v>1800</v>
      </c>
      <c r="Q153" s="60">
        <v>12</v>
      </c>
      <c r="R153" s="45">
        <f t="shared" si="180"/>
        <v>1800</v>
      </c>
      <c r="S153" s="60">
        <v>12</v>
      </c>
      <c r="T153" s="197">
        <f t="shared" si="181"/>
        <v>1800</v>
      </c>
      <c r="U153" s="201">
        <f t="shared" si="182"/>
        <v>60</v>
      </c>
      <c r="V153" s="45">
        <f t="shared" si="183"/>
        <v>9000</v>
      </c>
      <c r="W153" s="175" t="s">
        <v>324</v>
      </c>
    </row>
    <row r="154" spans="2:25" ht="18" customHeight="1">
      <c r="B154" s="26" t="s">
        <v>317</v>
      </c>
      <c r="C154" s="50"/>
      <c r="D154" s="50" t="s">
        <v>317</v>
      </c>
      <c r="E154" s="52" t="s">
        <v>318</v>
      </c>
      <c r="F154" s="52" t="s">
        <v>35</v>
      </c>
      <c r="G154" s="61" t="s">
        <v>49</v>
      </c>
      <c r="H154" s="59" t="s">
        <v>331</v>
      </c>
      <c r="I154" s="180" t="s">
        <v>51</v>
      </c>
      <c r="J154" s="63">
        <v>150</v>
      </c>
      <c r="K154" s="60">
        <v>12</v>
      </c>
      <c r="L154" s="45">
        <f t="shared" si="177"/>
        <v>1800</v>
      </c>
      <c r="M154" s="60">
        <v>12</v>
      </c>
      <c r="N154" s="45">
        <f t="shared" si="178"/>
        <v>1800</v>
      </c>
      <c r="O154" s="60">
        <v>12</v>
      </c>
      <c r="P154" s="45">
        <f t="shared" si="179"/>
        <v>1800</v>
      </c>
      <c r="Q154" s="60">
        <v>12</v>
      </c>
      <c r="R154" s="45">
        <f t="shared" si="180"/>
        <v>1800</v>
      </c>
      <c r="S154" s="60">
        <v>12</v>
      </c>
      <c r="T154" s="197">
        <f t="shared" si="181"/>
        <v>1800</v>
      </c>
      <c r="U154" s="201">
        <f t="shared" si="182"/>
        <v>60</v>
      </c>
      <c r="V154" s="45">
        <f t="shared" si="183"/>
        <v>9000</v>
      </c>
      <c r="W154" s="175" t="s">
        <v>324</v>
      </c>
    </row>
    <row r="155" spans="2:25" ht="18" customHeight="1">
      <c r="B155" s="26" t="s">
        <v>317</v>
      </c>
      <c r="C155" s="50"/>
      <c r="D155" s="50" t="s">
        <v>317</v>
      </c>
      <c r="E155" s="52" t="s">
        <v>318</v>
      </c>
      <c r="F155" s="52" t="s">
        <v>35</v>
      </c>
      <c r="G155" s="61" t="s">
        <v>98</v>
      </c>
      <c r="H155" s="59" t="s">
        <v>332</v>
      </c>
      <c r="I155" s="62" t="s">
        <v>38</v>
      </c>
      <c r="J155" s="63">
        <v>1000</v>
      </c>
      <c r="K155" s="60">
        <v>1</v>
      </c>
      <c r="L155" s="45">
        <f t="shared" si="177"/>
        <v>1000</v>
      </c>
      <c r="M155" s="60">
        <v>1</v>
      </c>
      <c r="N155" s="45">
        <f t="shared" si="178"/>
        <v>1000</v>
      </c>
      <c r="O155" s="60">
        <v>1</v>
      </c>
      <c r="P155" s="45">
        <f t="shared" si="179"/>
        <v>1000</v>
      </c>
      <c r="Q155" s="60">
        <v>1</v>
      </c>
      <c r="R155" s="45">
        <f t="shared" si="180"/>
        <v>1000</v>
      </c>
      <c r="S155" s="60">
        <v>1</v>
      </c>
      <c r="T155" s="197">
        <f t="shared" si="181"/>
        <v>1000</v>
      </c>
      <c r="U155" s="201">
        <f t="shared" si="182"/>
        <v>5</v>
      </c>
      <c r="V155" s="45">
        <f t="shared" si="183"/>
        <v>5000</v>
      </c>
      <c r="W155" s="181" t="s">
        <v>333</v>
      </c>
    </row>
    <row r="156" spans="2:25" ht="18" customHeight="1">
      <c r="B156" s="26" t="s">
        <v>317</v>
      </c>
      <c r="C156" s="50"/>
      <c r="D156" s="50" t="s">
        <v>317</v>
      </c>
      <c r="E156" s="52" t="s">
        <v>318</v>
      </c>
      <c r="F156" s="52" t="s">
        <v>35</v>
      </c>
      <c r="G156" s="61" t="s">
        <v>98</v>
      </c>
      <c r="H156" s="59" t="s">
        <v>334</v>
      </c>
      <c r="I156" s="62" t="s">
        <v>38</v>
      </c>
      <c r="J156" s="63">
        <v>2500</v>
      </c>
      <c r="K156" s="60">
        <v>1</v>
      </c>
      <c r="L156" s="45">
        <f t="shared" si="177"/>
        <v>2500</v>
      </c>
      <c r="M156" s="60">
        <v>1</v>
      </c>
      <c r="N156" s="45">
        <f t="shared" si="178"/>
        <v>2500</v>
      </c>
      <c r="O156" s="60">
        <v>1</v>
      </c>
      <c r="P156" s="45">
        <f t="shared" si="179"/>
        <v>2500</v>
      </c>
      <c r="Q156" s="60">
        <v>1</v>
      </c>
      <c r="R156" s="45">
        <f t="shared" si="180"/>
        <v>2500</v>
      </c>
      <c r="S156" s="60">
        <v>1</v>
      </c>
      <c r="T156" s="197">
        <f t="shared" si="181"/>
        <v>2500</v>
      </c>
      <c r="U156" s="201">
        <f t="shared" si="182"/>
        <v>5</v>
      </c>
      <c r="V156" s="45">
        <f t="shared" si="183"/>
        <v>12500</v>
      </c>
      <c r="W156" s="181" t="s">
        <v>333</v>
      </c>
    </row>
    <row r="157" spans="2:25" ht="18" customHeight="1">
      <c r="B157" s="26" t="s">
        <v>317</v>
      </c>
      <c r="C157" s="50"/>
      <c r="D157" s="50" t="s">
        <v>317</v>
      </c>
      <c r="E157" s="52" t="s">
        <v>318</v>
      </c>
      <c r="F157" s="52" t="s">
        <v>35</v>
      </c>
      <c r="G157" s="61" t="s">
        <v>107</v>
      </c>
      <c r="H157" s="59" t="s">
        <v>335</v>
      </c>
      <c r="I157" s="62" t="s">
        <v>336</v>
      </c>
      <c r="J157" s="63">
        <v>9000</v>
      </c>
      <c r="K157" s="60">
        <v>1</v>
      </c>
      <c r="L157" s="45">
        <f>+J157*K157</f>
        <v>9000</v>
      </c>
      <c r="M157" s="60">
        <v>1</v>
      </c>
      <c r="N157" s="45">
        <f>+$J157*M157</f>
        <v>9000</v>
      </c>
      <c r="O157" s="60">
        <v>1</v>
      </c>
      <c r="P157" s="45">
        <f>+$J157*O157</f>
        <v>9000</v>
      </c>
      <c r="Q157" s="60">
        <v>1</v>
      </c>
      <c r="R157" s="45">
        <f>+$J157*Q157</f>
        <v>9000</v>
      </c>
      <c r="S157" s="60">
        <v>1</v>
      </c>
      <c r="T157" s="197">
        <f>+$J157*S157</f>
        <v>9000</v>
      </c>
      <c r="U157" s="201">
        <f t="shared" si="182"/>
        <v>5</v>
      </c>
      <c r="V157" s="45">
        <f t="shared" si="183"/>
        <v>45000</v>
      </c>
      <c r="W157" s="181" t="s">
        <v>337</v>
      </c>
      <c r="X157" s="196"/>
      <c r="Y157" s="196"/>
    </row>
    <row r="158" spans="2:25" ht="18" customHeight="1">
      <c r="B158" s="26" t="s">
        <v>317</v>
      </c>
      <c r="C158" s="50"/>
      <c r="D158" s="50" t="s">
        <v>317</v>
      </c>
      <c r="E158" s="52" t="s">
        <v>318</v>
      </c>
      <c r="F158" s="52" t="s">
        <v>35</v>
      </c>
      <c r="G158" s="61" t="s">
        <v>107</v>
      </c>
      <c r="H158" s="59" t="s">
        <v>338</v>
      </c>
      <c r="I158" s="62" t="s">
        <v>336</v>
      </c>
      <c r="J158" s="63">
        <v>5000</v>
      </c>
      <c r="K158" s="60">
        <v>1</v>
      </c>
      <c r="L158" s="45">
        <f t="shared" ref="L158:L166" si="184">+J158*K158</f>
        <v>5000</v>
      </c>
      <c r="M158" s="60">
        <v>1</v>
      </c>
      <c r="N158" s="45">
        <f t="shared" ref="N158:N166" si="185">+$J158*M158</f>
        <v>5000</v>
      </c>
      <c r="O158" s="60">
        <v>1</v>
      </c>
      <c r="P158" s="45">
        <f>+$J158*O158</f>
        <v>5000</v>
      </c>
      <c r="Q158" s="60">
        <v>1</v>
      </c>
      <c r="R158" s="45">
        <f t="shared" ref="R158:R167" si="186">+$J158*Q158</f>
        <v>5000</v>
      </c>
      <c r="S158" s="60">
        <v>1</v>
      </c>
      <c r="T158" s="197">
        <f t="shared" ref="T158:T167" si="187">+$J158*S158</f>
        <v>5000</v>
      </c>
      <c r="U158" s="201">
        <f t="shared" si="182"/>
        <v>5</v>
      </c>
      <c r="V158" s="45">
        <f t="shared" si="183"/>
        <v>25000</v>
      </c>
      <c r="W158" s="181" t="s">
        <v>337</v>
      </c>
      <c r="X158" s="196"/>
      <c r="Y158" s="196"/>
    </row>
    <row r="159" spans="2:25" ht="18" customHeight="1">
      <c r="B159" s="26" t="s">
        <v>317</v>
      </c>
      <c r="C159" s="50"/>
      <c r="D159" s="50" t="s">
        <v>317</v>
      </c>
      <c r="E159" s="52" t="s">
        <v>318</v>
      </c>
      <c r="F159" s="52" t="s">
        <v>35</v>
      </c>
      <c r="G159" s="61" t="s">
        <v>107</v>
      </c>
      <c r="H159" s="59" t="s">
        <v>339</v>
      </c>
      <c r="I159" s="62" t="s">
        <v>340</v>
      </c>
      <c r="J159" s="63">
        <v>320</v>
      </c>
      <c r="K159" s="60">
        <v>25</v>
      </c>
      <c r="L159" s="45">
        <f t="shared" si="184"/>
        <v>8000</v>
      </c>
      <c r="M159" s="60">
        <v>25</v>
      </c>
      <c r="N159" s="45">
        <f t="shared" si="185"/>
        <v>8000</v>
      </c>
      <c r="O159" s="60">
        <v>25</v>
      </c>
      <c r="P159" s="45">
        <f t="shared" ref="P159:P167" si="188">+$J159*O159</f>
        <v>8000</v>
      </c>
      <c r="Q159" s="60">
        <v>25</v>
      </c>
      <c r="R159" s="45">
        <f t="shared" si="186"/>
        <v>8000</v>
      </c>
      <c r="S159" s="60">
        <v>25</v>
      </c>
      <c r="T159" s="197">
        <f t="shared" si="187"/>
        <v>8000</v>
      </c>
      <c r="U159" s="201">
        <f t="shared" si="182"/>
        <v>125</v>
      </c>
      <c r="V159" s="45">
        <f t="shared" ref="V159:V167" si="189">+L159+N159+P159+R159+T159</f>
        <v>40000</v>
      </c>
      <c r="W159" s="181" t="s">
        <v>341</v>
      </c>
      <c r="X159" s="196"/>
      <c r="Y159" s="196"/>
    </row>
    <row r="160" spans="2:25" ht="18" customHeight="1">
      <c r="B160" s="26" t="s">
        <v>317</v>
      </c>
      <c r="C160" s="50"/>
      <c r="D160" s="50" t="s">
        <v>317</v>
      </c>
      <c r="E160" s="52" t="s">
        <v>318</v>
      </c>
      <c r="F160" s="52" t="s">
        <v>35</v>
      </c>
      <c r="G160" s="61" t="s">
        <v>98</v>
      </c>
      <c r="H160" s="59" t="s">
        <v>342</v>
      </c>
      <c r="I160" s="62" t="s">
        <v>100</v>
      </c>
      <c r="J160" s="63">
        <v>310</v>
      </c>
      <c r="K160" s="60">
        <v>5</v>
      </c>
      <c r="L160" s="45">
        <f>+J160*K160</f>
        <v>1550</v>
      </c>
      <c r="M160" s="60"/>
      <c r="N160" s="45">
        <f t="shared" si="185"/>
        <v>0</v>
      </c>
      <c r="O160" s="60"/>
      <c r="P160" s="45">
        <f>+$J160*O160</f>
        <v>0</v>
      </c>
      <c r="Q160" s="60"/>
      <c r="R160" s="45">
        <f t="shared" si="186"/>
        <v>0</v>
      </c>
      <c r="S160" s="60"/>
      <c r="T160" s="197">
        <f t="shared" si="187"/>
        <v>0</v>
      </c>
      <c r="U160" s="201">
        <f t="shared" si="182"/>
        <v>5</v>
      </c>
      <c r="V160" s="45">
        <f t="shared" si="189"/>
        <v>1550</v>
      </c>
      <c r="W160" s="181" t="s">
        <v>343</v>
      </c>
      <c r="X160" s="196"/>
      <c r="Y160" s="196"/>
    </row>
    <row r="161" spans="2:25" ht="18" customHeight="1">
      <c r="B161" s="26" t="s">
        <v>317</v>
      </c>
      <c r="C161" s="50"/>
      <c r="D161" s="50" t="s">
        <v>317</v>
      </c>
      <c r="E161" s="52" t="s">
        <v>318</v>
      </c>
      <c r="F161" s="52" t="s">
        <v>35</v>
      </c>
      <c r="G161" s="61" t="s">
        <v>98</v>
      </c>
      <c r="H161" s="59" t="s">
        <v>344</v>
      </c>
      <c r="I161" s="62" t="s">
        <v>345</v>
      </c>
      <c r="J161" s="63">
        <v>5000</v>
      </c>
      <c r="K161" s="60">
        <v>1</v>
      </c>
      <c r="L161" s="45">
        <f t="shared" si="184"/>
        <v>5000</v>
      </c>
      <c r="M161" s="60"/>
      <c r="N161" s="45">
        <f t="shared" si="185"/>
        <v>0</v>
      </c>
      <c r="O161" s="60"/>
      <c r="P161" s="45">
        <f t="shared" si="188"/>
        <v>0</v>
      </c>
      <c r="Q161" s="60"/>
      <c r="R161" s="45">
        <f t="shared" si="186"/>
        <v>0</v>
      </c>
      <c r="S161" s="60"/>
      <c r="T161" s="197">
        <f t="shared" si="187"/>
        <v>0</v>
      </c>
      <c r="U161" s="201">
        <f t="shared" si="182"/>
        <v>1</v>
      </c>
      <c r="V161" s="45">
        <f t="shared" si="189"/>
        <v>5000</v>
      </c>
      <c r="W161" s="181" t="s">
        <v>343</v>
      </c>
      <c r="X161" s="196"/>
      <c r="Y161" s="196"/>
    </row>
    <row r="162" spans="2:25" ht="24">
      <c r="B162" s="26" t="s">
        <v>317</v>
      </c>
      <c r="C162" s="50"/>
      <c r="D162" s="50" t="s">
        <v>317</v>
      </c>
      <c r="E162" s="52" t="s">
        <v>318</v>
      </c>
      <c r="F162" s="52" t="s">
        <v>35</v>
      </c>
      <c r="G162" s="61" t="s">
        <v>36</v>
      </c>
      <c r="H162" s="59" t="s">
        <v>346</v>
      </c>
      <c r="I162" s="62" t="s">
        <v>38</v>
      </c>
      <c r="J162" s="63">
        <v>10000</v>
      </c>
      <c r="K162" s="60">
        <v>1</v>
      </c>
      <c r="L162" s="45">
        <f t="shared" si="184"/>
        <v>10000</v>
      </c>
      <c r="M162" s="60">
        <v>0.1</v>
      </c>
      <c r="N162" s="45">
        <f t="shared" si="185"/>
        <v>1000</v>
      </c>
      <c r="O162" s="60">
        <v>0.1</v>
      </c>
      <c r="P162" s="45">
        <f t="shared" si="188"/>
        <v>1000</v>
      </c>
      <c r="Q162" s="60">
        <v>0.1</v>
      </c>
      <c r="R162" s="45">
        <f t="shared" si="186"/>
        <v>1000</v>
      </c>
      <c r="S162" s="60">
        <v>0.1</v>
      </c>
      <c r="T162" s="197">
        <f t="shared" si="187"/>
        <v>1000</v>
      </c>
      <c r="U162" s="201">
        <f t="shared" si="182"/>
        <v>1.4000000000000004</v>
      </c>
      <c r="V162" s="45">
        <f t="shared" si="189"/>
        <v>14000</v>
      </c>
      <c r="W162" s="181" t="s">
        <v>347</v>
      </c>
      <c r="X162" s="196"/>
      <c r="Y162" s="196"/>
    </row>
    <row r="163" spans="2:25" ht="18" customHeight="1">
      <c r="B163" s="26" t="s">
        <v>317</v>
      </c>
      <c r="C163" s="50"/>
      <c r="D163" s="50" t="s">
        <v>317</v>
      </c>
      <c r="E163" s="52" t="s">
        <v>318</v>
      </c>
      <c r="F163" s="52" t="s">
        <v>35</v>
      </c>
      <c r="G163" s="61" t="s">
        <v>98</v>
      </c>
      <c r="H163" s="59" t="s">
        <v>348</v>
      </c>
      <c r="I163" s="62" t="s">
        <v>100</v>
      </c>
      <c r="J163" s="63">
        <v>1200</v>
      </c>
      <c r="K163" s="60">
        <v>6</v>
      </c>
      <c r="L163" s="45">
        <f t="shared" si="184"/>
        <v>7200</v>
      </c>
      <c r="M163" s="60"/>
      <c r="N163" s="45">
        <f t="shared" si="185"/>
        <v>0</v>
      </c>
      <c r="O163" s="60"/>
      <c r="P163" s="45">
        <f t="shared" si="188"/>
        <v>0</v>
      </c>
      <c r="Q163" s="60"/>
      <c r="R163" s="45">
        <f t="shared" si="186"/>
        <v>0</v>
      </c>
      <c r="S163" s="60"/>
      <c r="T163" s="197">
        <f t="shared" si="187"/>
        <v>0</v>
      </c>
      <c r="U163" s="201">
        <f t="shared" si="182"/>
        <v>6</v>
      </c>
      <c r="V163" s="45">
        <f t="shared" si="189"/>
        <v>7200</v>
      </c>
      <c r="W163" s="181" t="s">
        <v>343</v>
      </c>
      <c r="X163" s="196"/>
      <c r="Y163" s="196"/>
    </row>
    <row r="164" spans="2:25" ht="18" customHeight="1">
      <c r="B164" s="26" t="s">
        <v>317</v>
      </c>
      <c r="C164" s="50"/>
      <c r="D164" s="50" t="s">
        <v>317</v>
      </c>
      <c r="E164" s="52" t="s">
        <v>318</v>
      </c>
      <c r="F164" s="52" t="s">
        <v>35</v>
      </c>
      <c r="G164" s="61" t="s">
        <v>98</v>
      </c>
      <c r="H164" s="59" t="s">
        <v>349</v>
      </c>
      <c r="I164" s="62" t="s">
        <v>345</v>
      </c>
      <c r="J164" s="63">
        <v>250</v>
      </c>
      <c r="K164" s="60">
        <v>7</v>
      </c>
      <c r="L164" s="45">
        <f t="shared" si="184"/>
        <v>1750</v>
      </c>
      <c r="M164" s="60"/>
      <c r="N164" s="45">
        <f t="shared" si="185"/>
        <v>0</v>
      </c>
      <c r="O164" s="60"/>
      <c r="P164" s="45">
        <f t="shared" si="188"/>
        <v>0</v>
      </c>
      <c r="Q164" s="60"/>
      <c r="R164" s="45">
        <f t="shared" si="186"/>
        <v>0</v>
      </c>
      <c r="S164" s="60"/>
      <c r="T164" s="197">
        <f t="shared" si="187"/>
        <v>0</v>
      </c>
      <c r="U164" s="201">
        <f t="shared" si="182"/>
        <v>7</v>
      </c>
      <c r="V164" s="45">
        <f t="shared" si="189"/>
        <v>1750</v>
      </c>
      <c r="W164" s="181" t="s">
        <v>343</v>
      </c>
      <c r="X164" s="196"/>
      <c r="Y164" s="196"/>
    </row>
    <row r="165" spans="2:25" ht="24.75">
      <c r="B165" s="26" t="s">
        <v>317</v>
      </c>
      <c r="C165" s="50"/>
      <c r="D165" s="50" t="s">
        <v>317</v>
      </c>
      <c r="E165" s="52" t="s">
        <v>318</v>
      </c>
      <c r="F165" s="50" t="s">
        <v>35</v>
      </c>
      <c r="G165" s="87" t="s">
        <v>62</v>
      </c>
      <c r="H165" s="59" t="s">
        <v>350</v>
      </c>
      <c r="I165" s="62" t="s">
        <v>38</v>
      </c>
      <c r="J165" s="63">
        <v>5000</v>
      </c>
      <c r="K165" s="60">
        <v>1</v>
      </c>
      <c r="L165" s="45">
        <f t="shared" si="184"/>
        <v>5000</v>
      </c>
      <c r="M165" s="60">
        <v>0</v>
      </c>
      <c r="N165" s="45">
        <f t="shared" si="185"/>
        <v>0</v>
      </c>
      <c r="O165" s="60">
        <v>0</v>
      </c>
      <c r="P165" s="45">
        <f t="shared" si="188"/>
        <v>0</v>
      </c>
      <c r="Q165" s="60">
        <v>0</v>
      </c>
      <c r="R165" s="45">
        <f t="shared" si="186"/>
        <v>0</v>
      </c>
      <c r="S165" s="60">
        <v>0</v>
      </c>
      <c r="T165" s="197">
        <f t="shared" si="187"/>
        <v>0</v>
      </c>
      <c r="U165" s="201">
        <f t="shared" si="182"/>
        <v>1</v>
      </c>
      <c r="V165" s="45">
        <f t="shared" si="189"/>
        <v>5000</v>
      </c>
      <c r="W165" s="181" t="s">
        <v>351</v>
      </c>
      <c r="X165" s="196"/>
      <c r="Y165" s="196"/>
    </row>
    <row r="166" spans="2:25" ht="18" customHeight="1">
      <c r="B166" s="26" t="s">
        <v>317</v>
      </c>
      <c r="C166" s="50"/>
      <c r="D166" s="50" t="s">
        <v>317</v>
      </c>
      <c r="E166" s="52" t="s">
        <v>318</v>
      </c>
      <c r="F166" s="50" t="s">
        <v>35</v>
      </c>
      <c r="G166" s="87" t="s">
        <v>62</v>
      </c>
      <c r="H166" s="59" t="s">
        <v>352</v>
      </c>
      <c r="I166" s="62" t="s">
        <v>38</v>
      </c>
      <c r="J166" s="63">
        <v>10000</v>
      </c>
      <c r="K166" s="60">
        <v>0</v>
      </c>
      <c r="L166" s="45">
        <f t="shared" si="184"/>
        <v>0</v>
      </c>
      <c r="M166" s="60">
        <v>0</v>
      </c>
      <c r="N166" s="45">
        <f t="shared" si="185"/>
        <v>0</v>
      </c>
      <c r="O166" s="60">
        <v>0</v>
      </c>
      <c r="P166" s="45">
        <f t="shared" si="188"/>
        <v>0</v>
      </c>
      <c r="Q166" s="60">
        <v>0</v>
      </c>
      <c r="R166" s="45">
        <f t="shared" si="186"/>
        <v>0</v>
      </c>
      <c r="S166" s="60">
        <v>1</v>
      </c>
      <c r="T166" s="197">
        <f t="shared" si="187"/>
        <v>10000</v>
      </c>
      <c r="U166" s="201">
        <f t="shared" si="182"/>
        <v>1</v>
      </c>
      <c r="V166" s="45">
        <f t="shared" si="189"/>
        <v>10000</v>
      </c>
      <c r="W166" s="181" t="s">
        <v>351</v>
      </c>
      <c r="X166" s="196"/>
      <c r="Y166" s="196"/>
    </row>
    <row r="167" spans="2:25" ht="18" customHeight="1" thickBot="1">
      <c r="B167" s="26" t="s">
        <v>317</v>
      </c>
      <c r="C167" s="50"/>
      <c r="D167" s="50" t="s">
        <v>317</v>
      </c>
      <c r="E167" s="52" t="s">
        <v>318</v>
      </c>
      <c r="F167" s="50" t="s">
        <v>35</v>
      </c>
      <c r="G167" s="87" t="s">
        <v>62</v>
      </c>
      <c r="H167" s="59" t="s">
        <v>353</v>
      </c>
      <c r="I167" s="62" t="s">
        <v>38</v>
      </c>
      <c r="J167" s="63">
        <v>3000</v>
      </c>
      <c r="K167" s="60">
        <v>1</v>
      </c>
      <c r="L167" s="45">
        <f>+J167*K167</f>
        <v>3000</v>
      </c>
      <c r="M167" s="60">
        <v>1</v>
      </c>
      <c r="N167" s="45">
        <f>+$J167*M167</f>
        <v>3000</v>
      </c>
      <c r="O167" s="60">
        <v>1</v>
      </c>
      <c r="P167" s="45">
        <f t="shared" si="188"/>
        <v>3000</v>
      </c>
      <c r="Q167" s="60">
        <v>1</v>
      </c>
      <c r="R167" s="45">
        <f t="shared" si="186"/>
        <v>3000</v>
      </c>
      <c r="S167" s="60">
        <v>1</v>
      </c>
      <c r="T167" s="197">
        <f t="shared" si="187"/>
        <v>3000</v>
      </c>
      <c r="U167" s="202">
        <f t="shared" ref="U167" si="190">+K167+M167+O167+Q167+S167</f>
        <v>5</v>
      </c>
      <c r="V167" s="203">
        <f t="shared" si="189"/>
        <v>15000</v>
      </c>
      <c r="W167" s="181" t="s">
        <v>351</v>
      </c>
      <c r="X167" s="196"/>
      <c r="Y167" s="196"/>
    </row>
    <row r="168" spans="2:25" ht="15.75" thickBot="1">
      <c r="B168" s="23" t="s">
        <v>354</v>
      </c>
      <c r="C168" s="79"/>
      <c r="D168" s="21"/>
      <c r="E168" s="22"/>
      <c r="F168" s="22"/>
      <c r="G168" s="89"/>
      <c r="H168" s="57"/>
      <c r="I168" s="20"/>
      <c r="J168" s="28"/>
      <c r="K168" s="34"/>
      <c r="L168" s="48">
        <f>+SUM(L144:L167)</f>
        <v>116600</v>
      </c>
      <c r="M168" s="34"/>
      <c r="N168" s="48">
        <f>+SUM(N144:N167)</f>
        <v>87100</v>
      </c>
      <c r="O168" s="34"/>
      <c r="P168" s="48">
        <f>+SUM(P144:P167)</f>
        <v>87100</v>
      </c>
      <c r="Q168" s="34"/>
      <c r="R168" s="48">
        <f>+SUM(R144:R167)</f>
        <v>87100</v>
      </c>
      <c r="S168" s="34"/>
      <c r="T168" s="48">
        <f>+SUM(T144:T167)</f>
        <v>97100</v>
      </c>
      <c r="U168" s="198"/>
      <c r="V168" s="199">
        <f>+SUM(V144:V167)</f>
        <v>475000</v>
      </c>
      <c r="W168" s="178"/>
      <c r="X168" s="196"/>
      <c r="Y168" s="196"/>
    </row>
    <row r="169" spans="2:25" ht="15.75" thickBot="1">
      <c r="B169" s="24" t="s">
        <v>355</v>
      </c>
      <c r="C169" s="80"/>
      <c r="D169" s="229"/>
      <c r="E169" s="25"/>
      <c r="F169" s="25"/>
      <c r="G169" s="91"/>
      <c r="H169" s="58"/>
      <c r="I169" s="29"/>
      <c r="J169" s="30"/>
      <c r="K169" s="35"/>
      <c r="L169" s="49">
        <f>+L168+L143+L86</f>
        <v>1972090</v>
      </c>
      <c r="M169" s="35"/>
      <c r="N169" s="49">
        <f>+N168+N143+N86</f>
        <v>2314910</v>
      </c>
      <c r="O169" s="35"/>
      <c r="P169" s="49">
        <f>+P168+P143+P86</f>
        <v>1872450</v>
      </c>
      <c r="Q169" s="35"/>
      <c r="R169" s="49">
        <f>+R168+R143+R86</f>
        <v>2083550</v>
      </c>
      <c r="S169" s="35"/>
      <c r="T169" s="49">
        <f>+T168+T143+T86</f>
        <v>1732000</v>
      </c>
      <c r="U169" s="39"/>
      <c r="V169" s="49">
        <f>+V168+V143+V86</f>
        <v>9975000</v>
      </c>
      <c r="W169" s="179"/>
      <c r="X169" s="196"/>
      <c r="Y169" s="196"/>
    </row>
    <row r="175" spans="2:25" hidden="1">
      <c r="R175" s="42" t="s">
        <v>32</v>
      </c>
      <c r="S175" s="75">
        <f>SUMIF('Detailed Budget Plan'!C7:C140,R175,'Detailed Budget Plan'!V7:V140)</f>
        <v>5259250</v>
      </c>
    </row>
    <row r="176" spans="2:25" hidden="1">
      <c r="R176" s="42" t="s">
        <v>114</v>
      </c>
      <c r="S176" s="75">
        <f>SUMIF('Detailed Budget Plan'!C7:C140,R176,'Detailed Budget Plan'!V7:V140)</f>
        <v>2951600</v>
      </c>
    </row>
    <row r="177" spans="18:19" hidden="1">
      <c r="R177" s="42" t="s">
        <v>218</v>
      </c>
      <c r="S177" s="75">
        <f>SUMIF('Detailed Budget Plan'!C7:C140,R177,'Detailed Budget Plan'!V7:V140)</f>
        <v>1289150</v>
      </c>
    </row>
  </sheetData>
  <autoFilter ref="B6:W84" xr:uid="{00000000-0009-0000-0000-000000000000}"/>
  <mergeCells count="8">
    <mergeCell ref="W4:W6"/>
    <mergeCell ref="I4:J4"/>
    <mergeCell ref="K4:V4"/>
    <mergeCell ref="S5:T5"/>
    <mergeCell ref="Q5:R5"/>
    <mergeCell ref="O5:P5"/>
    <mergeCell ref="M5:N5"/>
    <mergeCell ref="K5:L5"/>
  </mergeCells>
  <pageMargins left="0.7" right="0.7" top="0.75" bottom="0.75" header="0.3" footer="0.3"/>
  <pageSetup paperSize="8" scale="61" fitToHeight="0" orientation="landscape" r:id="rId1"/>
  <extLst>
    <ext xmlns:x14="http://schemas.microsoft.com/office/spreadsheetml/2009/9/main" uri="{CCE6A557-97BC-4b89-ADB6-D9C93CAAB3DF}">
      <x14:dataValidations xmlns:xm="http://schemas.microsoft.com/office/excel/2006/main" disablePrompts="1" count="1">
        <x14:dataValidation type="list" allowBlank="1" showInputMessage="1" showErrorMessage="1" prompt="Please select from drop down list" xr:uid="{00000000-0002-0000-0000-000000000000}">
          <x14:formula1>
            <xm:f>'\Users\anikaseggel\Desktop\C:\Users\RANDRIANARISON\Documents\2019\FAO\Ivory Coast\SAP\[Simplified_Approval_Process_-_Annex_3__SAP_budget_details_template.xlsx]Title Lists'!#REF!</xm:f>
          </x14:formula1>
          <xm:sqref>D2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2:K430"/>
  <sheetViews>
    <sheetView topLeftCell="A70" workbookViewId="0">
      <selection activeCell="P84" sqref="P84"/>
    </sheetView>
  </sheetViews>
  <sheetFormatPr defaultColWidth="8.85546875" defaultRowHeight="12"/>
  <cols>
    <col min="1" max="1" width="1.42578125" style="108" customWidth="1"/>
    <col min="2" max="2" width="18.28515625" style="144" customWidth="1"/>
    <col min="3" max="3" width="69.7109375" style="108" customWidth="1"/>
    <col min="4" max="4" width="9.42578125" style="108" customWidth="1"/>
    <col min="5" max="5" width="11.7109375" style="108" customWidth="1"/>
    <col min="6" max="6" width="10.28515625" style="108" customWidth="1"/>
    <col min="7" max="7" width="10" style="108" customWidth="1"/>
    <col min="8" max="8" width="10.42578125" style="108" customWidth="1"/>
    <col min="9" max="9" width="10.140625" style="108" customWidth="1"/>
    <col min="10" max="16384" width="8.85546875" style="108"/>
  </cols>
  <sheetData>
    <row r="2" spans="2:5">
      <c r="B2" s="143" t="s">
        <v>356</v>
      </c>
    </row>
    <row r="4" spans="2:5">
      <c r="B4" s="144" t="s">
        <v>357</v>
      </c>
      <c r="C4" s="193" t="s">
        <v>358</v>
      </c>
    </row>
    <row r="5" spans="2:5">
      <c r="B5" s="144" t="s">
        <v>98</v>
      </c>
      <c r="C5" s="144" t="s">
        <v>359</v>
      </c>
    </row>
    <row r="6" spans="2:5">
      <c r="B6" s="144" t="s">
        <v>42</v>
      </c>
      <c r="C6" s="193" t="s">
        <v>360</v>
      </c>
    </row>
    <row r="7" spans="2:5">
      <c r="B7" s="144" t="s">
        <v>36</v>
      </c>
      <c r="C7" s="144" t="s">
        <v>361</v>
      </c>
    </row>
    <row r="8" spans="2:5">
      <c r="B8" s="144" t="s">
        <v>98</v>
      </c>
      <c r="C8" s="144" t="s">
        <v>362</v>
      </c>
    </row>
    <row r="9" spans="2:5">
      <c r="B9" s="193" t="s">
        <v>107</v>
      </c>
      <c r="C9" s="193" t="s">
        <v>363</v>
      </c>
    </row>
    <row r="10" spans="2:5">
      <c r="B10" s="193" t="s">
        <v>49</v>
      </c>
      <c r="C10" s="193" t="s">
        <v>364</v>
      </c>
    </row>
    <row r="11" spans="2:5">
      <c r="B11" s="139" t="s">
        <v>365</v>
      </c>
      <c r="C11" s="182" t="s">
        <v>366</v>
      </c>
    </row>
    <row r="13" spans="2:5">
      <c r="B13" s="194" t="s">
        <v>367</v>
      </c>
    </row>
    <row r="14" spans="2:5">
      <c r="B14" s="145" t="s">
        <v>368</v>
      </c>
      <c r="C14" s="109" t="s">
        <v>369</v>
      </c>
      <c r="D14" s="110"/>
      <c r="E14" s="110"/>
    </row>
    <row r="15" spans="2:5">
      <c r="D15" s="111"/>
      <c r="E15" s="111"/>
    </row>
    <row r="16" spans="2:5">
      <c r="B16" s="146" t="s">
        <v>39</v>
      </c>
      <c r="C16" s="108" t="s">
        <v>36</v>
      </c>
      <c r="D16" s="110"/>
      <c r="E16" s="110"/>
    </row>
    <row r="17" spans="2:11" ht="24">
      <c r="B17" s="146"/>
      <c r="C17" s="142"/>
      <c r="D17" s="113" t="s">
        <v>370</v>
      </c>
      <c r="E17" s="113" t="s">
        <v>371</v>
      </c>
      <c r="F17" s="114" t="s">
        <v>372</v>
      </c>
    </row>
    <row r="18" spans="2:11" ht="24">
      <c r="B18" s="146"/>
      <c r="C18" s="138" t="s">
        <v>37</v>
      </c>
      <c r="D18" s="115">
        <v>1</v>
      </c>
      <c r="E18" s="116">
        <v>48700</v>
      </c>
      <c r="F18" s="117">
        <f>+D18*E18</f>
        <v>48700</v>
      </c>
    </row>
    <row r="19" spans="2:11">
      <c r="B19" s="146"/>
    </row>
    <row r="20" spans="2:11">
      <c r="B20" s="146" t="s">
        <v>45</v>
      </c>
      <c r="C20" s="108" t="s">
        <v>373</v>
      </c>
      <c r="D20" s="110"/>
      <c r="E20" s="110"/>
    </row>
    <row r="21" spans="2:11" ht="24">
      <c r="B21" s="146"/>
      <c r="C21" s="142"/>
      <c r="D21" s="113" t="s">
        <v>374</v>
      </c>
      <c r="E21" s="113" t="s">
        <v>371</v>
      </c>
      <c r="F21" s="114" t="s">
        <v>372</v>
      </c>
    </row>
    <row r="22" spans="2:11">
      <c r="B22" s="146"/>
      <c r="C22" s="138" t="s">
        <v>43</v>
      </c>
      <c r="D22" s="115">
        <v>7</v>
      </c>
      <c r="E22" s="116">
        <v>4000</v>
      </c>
      <c r="F22" s="117">
        <f>+D22*E22</f>
        <v>28000</v>
      </c>
    </row>
    <row r="23" spans="2:11">
      <c r="B23" s="146"/>
      <c r="C23" s="140"/>
      <c r="D23" s="136"/>
      <c r="E23" s="141"/>
      <c r="F23" s="135"/>
    </row>
    <row r="24" spans="2:11">
      <c r="B24" s="146" t="s">
        <v>48</v>
      </c>
      <c r="C24" s="108" t="s">
        <v>375</v>
      </c>
      <c r="D24" s="110"/>
      <c r="E24" s="110"/>
    </row>
    <row r="25" spans="2:11" ht="36">
      <c r="B25" s="146"/>
      <c r="C25" s="142"/>
      <c r="D25" s="113" t="s">
        <v>376</v>
      </c>
      <c r="E25" s="113" t="s">
        <v>371</v>
      </c>
      <c r="F25" s="114" t="s">
        <v>372</v>
      </c>
    </row>
    <row r="26" spans="2:11" ht="24">
      <c r="B26" s="146"/>
      <c r="C26" s="138" t="s">
        <v>46</v>
      </c>
      <c r="D26" s="115">
        <v>120</v>
      </c>
      <c r="E26" s="116">
        <v>750</v>
      </c>
      <c r="F26" s="117">
        <f>+D26*E26</f>
        <v>90000</v>
      </c>
    </row>
    <row r="27" spans="2:11">
      <c r="B27" s="146"/>
      <c r="C27" s="140"/>
      <c r="D27" s="136"/>
      <c r="E27" s="141"/>
      <c r="F27" s="135"/>
    </row>
    <row r="28" spans="2:11">
      <c r="B28" s="146" t="s">
        <v>52</v>
      </c>
      <c r="C28" s="108" t="s">
        <v>49</v>
      </c>
    </row>
    <row r="29" spans="2:11" ht="36">
      <c r="C29" s="142"/>
      <c r="D29" s="113" t="s">
        <v>377</v>
      </c>
      <c r="E29" s="112" t="s">
        <v>378</v>
      </c>
      <c r="F29" s="113" t="s">
        <v>379</v>
      </c>
      <c r="G29" s="113" t="s">
        <v>380</v>
      </c>
      <c r="H29" s="112" t="s">
        <v>381</v>
      </c>
      <c r="I29" s="112" t="s">
        <v>382</v>
      </c>
      <c r="J29" s="113" t="s">
        <v>29</v>
      </c>
      <c r="K29" s="113" t="s">
        <v>383</v>
      </c>
    </row>
    <row r="30" spans="2:11" ht="11.25" customHeight="1">
      <c r="C30" s="130" t="s">
        <v>50</v>
      </c>
      <c r="D30" s="116">
        <v>300</v>
      </c>
      <c r="E30" s="120">
        <v>132</v>
      </c>
      <c r="F30" s="120">
        <v>132</v>
      </c>
      <c r="G30" s="120">
        <v>132</v>
      </c>
      <c r="H30" s="120">
        <v>132</v>
      </c>
      <c r="I30" s="120">
        <v>132</v>
      </c>
      <c r="J30" s="120">
        <f>SUM(E30:I30)</f>
        <v>660</v>
      </c>
      <c r="K30" s="121">
        <f>J30*D30</f>
        <v>198000</v>
      </c>
    </row>
    <row r="31" spans="2:11" ht="11.25" customHeight="1">
      <c r="C31" s="130" t="s">
        <v>53</v>
      </c>
      <c r="D31" s="116">
        <v>200</v>
      </c>
      <c r="E31" s="120">
        <v>132</v>
      </c>
      <c r="F31" s="120">
        <v>132</v>
      </c>
      <c r="G31" s="120">
        <v>132</v>
      </c>
      <c r="H31" s="120">
        <v>132</v>
      </c>
      <c r="I31" s="120">
        <v>132</v>
      </c>
      <c r="J31" s="120">
        <f t="shared" ref="J31:J34" si="0">SUM(E31:I31)</f>
        <v>660</v>
      </c>
      <c r="K31" s="121">
        <f t="shared" ref="K31:K34" si="1">J31*D31</f>
        <v>132000</v>
      </c>
    </row>
    <row r="32" spans="2:11" ht="11.25" customHeight="1">
      <c r="C32" s="130" t="s">
        <v>54</v>
      </c>
      <c r="D32" s="116">
        <v>200</v>
      </c>
      <c r="E32" s="120">
        <v>36</v>
      </c>
      <c r="F32" s="120">
        <v>36</v>
      </c>
      <c r="G32" s="120">
        <v>36</v>
      </c>
      <c r="H32" s="120">
        <v>36</v>
      </c>
      <c r="I32" s="120">
        <v>36</v>
      </c>
      <c r="J32" s="120">
        <f t="shared" si="0"/>
        <v>180</v>
      </c>
      <c r="K32" s="121">
        <f t="shared" si="1"/>
        <v>36000</v>
      </c>
    </row>
    <row r="33" spans="2:11" ht="11.25" customHeight="1">
      <c r="C33" s="130" t="s">
        <v>55</v>
      </c>
      <c r="D33" s="116">
        <v>150</v>
      </c>
      <c r="E33" s="120">
        <v>12</v>
      </c>
      <c r="F33" s="120">
        <v>12</v>
      </c>
      <c r="G33" s="120">
        <v>12</v>
      </c>
      <c r="H33" s="120">
        <v>12</v>
      </c>
      <c r="I33" s="120">
        <v>12</v>
      </c>
      <c r="J33" s="120">
        <f t="shared" si="0"/>
        <v>60</v>
      </c>
      <c r="K33" s="121">
        <f t="shared" si="1"/>
        <v>9000</v>
      </c>
    </row>
    <row r="34" spans="2:11">
      <c r="C34" s="130" t="s">
        <v>56</v>
      </c>
      <c r="D34" s="116">
        <v>150</v>
      </c>
      <c r="E34" s="120">
        <v>24</v>
      </c>
      <c r="F34" s="120">
        <v>24</v>
      </c>
      <c r="G34" s="120">
        <v>24</v>
      </c>
      <c r="H34" s="120">
        <v>24</v>
      </c>
      <c r="I34" s="120">
        <v>24</v>
      </c>
      <c r="J34" s="120">
        <f t="shared" si="0"/>
        <v>120</v>
      </c>
      <c r="K34" s="121">
        <f t="shared" si="1"/>
        <v>18000</v>
      </c>
    </row>
    <row r="35" spans="2:11">
      <c r="C35" s="122" t="s">
        <v>384</v>
      </c>
      <c r="D35" s="119"/>
      <c r="E35" s="123">
        <f>(E30*$D$30)+($D$31*E31)+($D$32*E32)+($D$33*E33)+($D$34*E34)</f>
        <v>78600</v>
      </c>
      <c r="F35" s="123">
        <f>(F30*$D$30)+($D$31*F31)+($D$32*F32)+($D$33*F33)+($D$34*F34)</f>
        <v>78600</v>
      </c>
      <c r="G35" s="123">
        <f>(G30*$D$30)+($D$31*G31)+($D$32*G32)+($D$33*G33)+($D$34*G34)</f>
        <v>78600</v>
      </c>
      <c r="H35" s="123">
        <f>(H30*$D$30)+($D$31*H31)+($D$32*H32)+($D$33*H33)+($D$34*H34)</f>
        <v>78600</v>
      </c>
      <c r="I35" s="123">
        <f>(I30*$D$30)+($D$31*I31)+($D$32*I32)+($D$33*I33)+($D$34*I34)</f>
        <v>78600</v>
      </c>
      <c r="J35" s="124">
        <f>SUM(J30:J34)</f>
        <v>1680</v>
      </c>
      <c r="K35" s="125">
        <f>SUM(K30:K34)</f>
        <v>393000</v>
      </c>
    </row>
    <row r="36" spans="2:11">
      <c r="B36" s="146"/>
    </row>
    <row r="37" spans="2:11">
      <c r="B37" s="146" t="s">
        <v>61</v>
      </c>
      <c r="C37" s="108" t="s">
        <v>36</v>
      </c>
    </row>
    <row r="38" spans="2:11" ht="36">
      <c r="C38" s="142"/>
      <c r="D38" s="113" t="s">
        <v>385</v>
      </c>
      <c r="E38" s="112" t="s">
        <v>378</v>
      </c>
      <c r="F38" s="113" t="s">
        <v>379</v>
      </c>
      <c r="G38" s="113" t="s">
        <v>380</v>
      </c>
      <c r="H38" s="112" t="s">
        <v>381</v>
      </c>
      <c r="I38" s="112" t="s">
        <v>382</v>
      </c>
      <c r="J38" s="113" t="s">
        <v>29</v>
      </c>
      <c r="K38" s="113" t="s">
        <v>383</v>
      </c>
    </row>
    <row r="39" spans="2:11" ht="24">
      <c r="C39" s="130" t="s">
        <v>59</v>
      </c>
      <c r="D39" s="116">
        <v>17</v>
      </c>
      <c r="E39" s="120">
        <v>0</v>
      </c>
      <c r="F39" s="120">
        <v>8000</v>
      </c>
      <c r="G39" s="120">
        <v>12000</v>
      </c>
      <c r="H39" s="120">
        <v>20000</v>
      </c>
      <c r="I39" s="120">
        <v>20000</v>
      </c>
      <c r="J39" s="120">
        <f>SUM(E39:I39)</f>
        <v>60000</v>
      </c>
      <c r="K39" s="121">
        <f>J39*D39</f>
        <v>1020000</v>
      </c>
    </row>
    <row r="40" spans="2:11">
      <c r="B40" s="146"/>
    </row>
    <row r="41" spans="2:11">
      <c r="B41" s="146" t="s">
        <v>64</v>
      </c>
      <c r="C41" s="108" t="s">
        <v>62</v>
      </c>
    </row>
    <row r="42" spans="2:11" ht="36">
      <c r="C42" s="142"/>
      <c r="D42" s="113" t="s">
        <v>377</v>
      </c>
      <c r="E42" s="112" t="s">
        <v>378</v>
      </c>
      <c r="F42" s="113" t="s">
        <v>379</v>
      </c>
      <c r="G42" s="113" t="s">
        <v>380</v>
      </c>
      <c r="H42" s="112" t="s">
        <v>381</v>
      </c>
      <c r="I42" s="112" t="s">
        <v>382</v>
      </c>
      <c r="J42" s="113" t="s">
        <v>29</v>
      </c>
      <c r="K42" s="113" t="s">
        <v>383</v>
      </c>
    </row>
    <row r="43" spans="2:11">
      <c r="C43" s="130" t="s">
        <v>63</v>
      </c>
      <c r="D43" s="116">
        <v>2500</v>
      </c>
      <c r="E43" s="120">
        <v>0</v>
      </c>
      <c r="F43" s="120">
        <v>0</v>
      </c>
      <c r="G43" s="120">
        <v>4</v>
      </c>
      <c r="H43" s="120">
        <v>0</v>
      </c>
      <c r="I43" s="120">
        <v>4</v>
      </c>
      <c r="J43" s="120">
        <f>SUM(E43:I43)</f>
        <v>8</v>
      </c>
      <c r="K43" s="121">
        <f>J43*D43</f>
        <v>20000</v>
      </c>
    </row>
    <row r="44" spans="2:11">
      <c r="C44" s="147"/>
      <c r="D44" s="141"/>
      <c r="E44" s="148"/>
      <c r="F44" s="148"/>
      <c r="G44" s="148"/>
      <c r="H44" s="148"/>
      <c r="I44" s="148"/>
      <c r="J44" s="148"/>
      <c r="K44" s="149"/>
    </row>
    <row r="45" spans="2:11">
      <c r="B45" s="146" t="s">
        <v>66</v>
      </c>
      <c r="C45" s="108" t="s">
        <v>36</v>
      </c>
    </row>
    <row r="46" spans="2:11" ht="24">
      <c r="C46" s="142"/>
      <c r="D46" s="113" t="s">
        <v>386</v>
      </c>
      <c r="E46" s="112" t="s">
        <v>378</v>
      </c>
      <c r="F46" s="113" t="s">
        <v>379</v>
      </c>
      <c r="G46" s="113" t="s">
        <v>380</v>
      </c>
      <c r="H46" s="112" t="s">
        <v>381</v>
      </c>
      <c r="I46" s="112" t="s">
        <v>382</v>
      </c>
      <c r="J46" s="113" t="s">
        <v>29</v>
      </c>
      <c r="K46" s="113" t="s">
        <v>383</v>
      </c>
    </row>
    <row r="47" spans="2:11">
      <c r="C47" s="130" t="s">
        <v>65</v>
      </c>
      <c r="D47" s="116">
        <v>25000</v>
      </c>
      <c r="E47" s="151">
        <v>0.2</v>
      </c>
      <c r="F47" s="151">
        <v>0.2</v>
      </c>
      <c r="G47" s="151">
        <v>0.2</v>
      </c>
      <c r="H47" s="151">
        <v>0.2</v>
      </c>
      <c r="I47" s="151">
        <v>0.2</v>
      </c>
      <c r="J47" s="151">
        <f>SUM(E47:I47)</f>
        <v>1</v>
      </c>
      <c r="K47" s="121">
        <f>J47*D47</f>
        <v>25000</v>
      </c>
    </row>
    <row r="48" spans="2:11">
      <c r="C48" s="147"/>
      <c r="D48" s="141"/>
      <c r="E48" s="148"/>
      <c r="F48" s="148"/>
      <c r="G48" s="148"/>
      <c r="H48" s="148"/>
      <c r="I48" s="148"/>
      <c r="J48" s="148"/>
      <c r="K48" s="149"/>
    </row>
    <row r="49" spans="2:11">
      <c r="B49" s="146" t="s">
        <v>70</v>
      </c>
      <c r="C49" s="108" t="s">
        <v>387</v>
      </c>
    </row>
    <row r="50" spans="2:11" ht="36">
      <c r="C50" s="142"/>
      <c r="D50" s="113" t="s">
        <v>388</v>
      </c>
      <c r="E50" s="112" t="s">
        <v>378</v>
      </c>
      <c r="F50" s="113" t="s">
        <v>379</v>
      </c>
      <c r="G50" s="113" t="s">
        <v>380</v>
      </c>
      <c r="H50" s="112" t="s">
        <v>381</v>
      </c>
      <c r="I50" s="112" t="s">
        <v>382</v>
      </c>
      <c r="J50" s="113" t="s">
        <v>29</v>
      </c>
      <c r="K50" s="113" t="s">
        <v>383</v>
      </c>
    </row>
    <row r="51" spans="2:11" ht="24">
      <c r="C51" s="130" t="s">
        <v>389</v>
      </c>
      <c r="D51" s="116">
        <v>500</v>
      </c>
      <c r="E51" s="120">
        <v>30</v>
      </c>
      <c r="F51" s="120">
        <v>60</v>
      </c>
      <c r="G51" s="120">
        <v>0</v>
      </c>
      <c r="H51" s="120">
        <v>0</v>
      </c>
      <c r="I51" s="120">
        <v>0</v>
      </c>
      <c r="J51" s="120">
        <f>SUM(E51:I51)</f>
        <v>90</v>
      </c>
      <c r="K51" s="121">
        <f>J51*D51</f>
        <v>45000</v>
      </c>
    </row>
    <row r="52" spans="2:11">
      <c r="C52" s="147"/>
      <c r="D52" s="141"/>
      <c r="E52" s="148"/>
      <c r="F52" s="148"/>
      <c r="G52" s="148"/>
      <c r="H52" s="148"/>
      <c r="I52" s="148"/>
      <c r="J52" s="148"/>
      <c r="K52" s="149"/>
    </row>
    <row r="53" spans="2:11">
      <c r="B53" s="146" t="s">
        <v>72</v>
      </c>
      <c r="C53" s="108" t="s">
        <v>36</v>
      </c>
    </row>
    <row r="54" spans="2:11" ht="36">
      <c r="C54" s="142"/>
      <c r="D54" s="113" t="s">
        <v>385</v>
      </c>
      <c r="E54" s="112" t="s">
        <v>378</v>
      </c>
      <c r="F54" s="113" t="s">
        <v>379</v>
      </c>
      <c r="G54" s="113" t="s">
        <v>380</v>
      </c>
      <c r="H54" s="112" t="s">
        <v>381</v>
      </c>
      <c r="I54" s="112" t="s">
        <v>382</v>
      </c>
      <c r="J54" s="113" t="s">
        <v>29</v>
      </c>
      <c r="K54" s="113" t="s">
        <v>383</v>
      </c>
    </row>
    <row r="55" spans="2:11">
      <c r="C55" s="130" t="s">
        <v>71</v>
      </c>
      <c r="D55" s="116">
        <v>17</v>
      </c>
      <c r="E55" s="120">
        <v>0</v>
      </c>
      <c r="F55" s="120">
        <v>2000</v>
      </c>
      <c r="G55" s="120">
        <v>3000</v>
      </c>
      <c r="H55" s="120">
        <v>5000</v>
      </c>
      <c r="I55" s="120">
        <v>5000</v>
      </c>
      <c r="J55" s="120">
        <f>SUM(E55:I55)</f>
        <v>15000</v>
      </c>
      <c r="K55" s="121">
        <f>J55*D55</f>
        <v>255000</v>
      </c>
    </row>
    <row r="56" spans="2:11">
      <c r="C56" s="147"/>
      <c r="D56" s="141"/>
      <c r="E56" s="152"/>
      <c r="F56" s="152"/>
      <c r="G56" s="152"/>
      <c r="H56" s="152"/>
      <c r="I56" s="152"/>
      <c r="J56" s="152"/>
      <c r="K56" s="149"/>
    </row>
    <row r="57" spans="2:11">
      <c r="B57" s="146" t="s">
        <v>78</v>
      </c>
      <c r="C57" s="108" t="s">
        <v>390</v>
      </c>
    </row>
    <row r="58" spans="2:11" ht="36">
      <c r="C58" s="142"/>
      <c r="D58" s="113" t="s">
        <v>391</v>
      </c>
      <c r="E58" s="112" t="s">
        <v>378</v>
      </c>
      <c r="F58" s="113" t="s">
        <v>379</v>
      </c>
      <c r="G58" s="113" t="s">
        <v>380</v>
      </c>
      <c r="H58" s="112" t="s">
        <v>381</v>
      </c>
      <c r="I58" s="112" t="s">
        <v>382</v>
      </c>
      <c r="J58" s="113" t="s">
        <v>29</v>
      </c>
      <c r="K58" s="113" t="s">
        <v>383</v>
      </c>
    </row>
    <row r="59" spans="2:11">
      <c r="C59" s="130" t="s">
        <v>77</v>
      </c>
      <c r="D59" s="116">
        <v>4000</v>
      </c>
      <c r="E59" s="120">
        <v>5</v>
      </c>
      <c r="F59" s="120">
        <v>6</v>
      </c>
      <c r="G59" s="120">
        <v>0</v>
      </c>
      <c r="H59" s="120">
        <v>0</v>
      </c>
      <c r="I59" s="120">
        <v>0</v>
      </c>
      <c r="J59" s="120">
        <f>SUM(E59:I59)</f>
        <v>11</v>
      </c>
      <c r="K59" s="121">
        <f>J59*D59</f>
        <v>44000</v>
      </c>
    </row>
    <row r="60" spans="2:11">
      <c r="C60" s="147"/>
      <c r="D60" s="141"/>
      <c r="E60" s="148"/>
      <c r="F60" s="148"/>
      <c r="G60" s="148"/>
      <c r="H60" s="148"/>
      <c r="I60" s="148"/>
      <c r="J60" s="148"/>
      <c r="K60" s="149"/>
    </row>
    <row r="61" spans="2:11">
      <c r="B61" s="146" t="s">
        <v>82</v>
      </c>
      <c r="C61" s="108" t="s">
        <v>62</v>
      </c>
    </row>
    <row r="62" spans="2:11" ht="36">
      <c r="C62" s="142"/>
      <c r="D62" s="113" t="s">
        <v>377</v>
      </c>
      <c r="E62" s="112" t="s">
        <v>378</v>
      </c>
      <c r="F62" s="113" t="s">
        <v>379</v>
      </c>
      <c r="G62" s="113" t="s">
        <v>380</v>
      </c>
      <c r="H62" s="112" t="s">
        <v>381</v>
      </c>
      <c r="I62" s="112" t="s">
        <v>382</v>
      </c>
      <c r="J62" s="113" t="s">
        <v>29</v>
      </c>
      <c r="K62" s="113" t="s">
        <v>383</v>
      </c>
    </row>
    <row r="63" spans="2:11">
      <c r="C63" s="130" t="s">
        <v>81</v>
      </c>
      <c r="D63" s="116">
        <v>1200</v>
      </c>
      <c r="E63" s="120">
        <v>24</v>
      </c>
      <c r="F63" s="120">
        <v>12</v>
      </c>
      <c r="G63" s="120"/>
      <c r="H63" s="120"/>
      <c r="I63" s="120"/>
      <c r="J63" s="120">
        <f>SUM(E63:I63)</f>
        <v>36</v>
      </c>
      <c r="K63" s="121">
        <f>J63*D63</f>
        <v>43200</v>
      </c>
    </row>
    <row r="64" spans="2:11">
      <c r="B64" s="146"/>
    </row>
    <row r="65" spans="2:11">
      <c r="B65" s="146" t="s">
        <v>84</v>
      </c>
      <c r="C65" s="108" t="s">
        <v>36</v>
      </c>
    </row>
    <row r="66" spans="2:11" ht="36">
      <c r="C66" s="142"/>
      <c r="D66" s="113" t="s">
        <v>385</v>
      </c>
      <c r="E66" s="112" t="s">
        <v>378</v>
      </c>
      <c r="F66" s="113" t="s">
        <v>379</v>
      </c>
      <c r="G66" s="113" t="s">
        <v>380</v>
      </c>
      <c r="H66" s="112" t="s">
        <v>381</v>
      </c>
      <c r="I66" s="112" t="s">
        <v>382</v>
      </c>
      <c r="J66" s="113" t="s">
        <v>29</v>
      </c>
      <c r="K66" s="113" t="s">
        <v>383</v>
      </c>
    </row>
    <row r="67" spans="2:11" ht="24">
      <c r="C67" s="130" t="s">
        <v>83</v>
      </c>
      <c r="D67" s="116">
        <v>25</v>
      </c>
      <c r="E67" s="120">
        <v>0</v>
      </c>
      <c r="F67" s="120">
        <v>5600</v>
      </c>
      <c r="G67" s="120">
        <v>8400</v>
      </c>
      <c r="H67" s="120">
        <v>10500</v>
      </c>
      <c r="I67" s="120">
        <v>10500</v>
      </c>
      <c r="J67" s="120">
        <f>SUM(E67:I67)</f>
        <v>35000</v>
      </c>
      <c r="K67" s="121">
        <f>J67*D67</f>
        <v>875000</v>
      </c>
    </row>
    <row r="68" spans="2:11">
      <c r="B68" s="146"/>
    </row>
    <row r="69" spans="2:11">
      <c r="B69" s="146" t="s">
        <v>87</v>
      </c>
      <c r="C69" s="108" t="s">
        <v>392</v>
      </c>
    </row>
    <row r="70" spans="2:11" ht="36">
      <c r="C70" s="142"/>
      <c r="D70" s="113" t="s">
        <v>393</v>
      </c>
      <c r="E70" s="112" t="s">
        <v>378</v>
      </c>
      <c r="F70" s="113" t="s">
        <v>379</v>
      </c>
      <c r="G70" s="113" t="s">
        <v>380</v>
      </c>
      <c r="H70" s="112" t="s">
        <v>381</v>
      </c>
      <c r="I70" s="112" t="s">
        <v>382</v>
      </c>
      <c r="J70" s="113" t="s">
        <v>29</v>
      </c>
      <c r="K70" s="113" t="s">
        <v>383</v>
      </c>
    </row>
    <row r="71" spans="2:11">
      <c r="C71" s="130" t="s">
        <v>85</v>
      </c>
      <c r="D71" s="116">
        <v>300</v>
      </c>
      <c r="E71" s="120">
        <v>30</v>
      </c>
      <c r="F71" s="120">
        <v>30</v>
      </c>
      <c r="G71" s="120">
        <v>0</v>
      </c>
      <c r="H71" s="120">
        <v>0</v>
      </c>
      <c r="I71" s="120">
        <v>0</v>
      </c>
      <c r="J71" s="120">
        <f>SUM(E71:I71)</f>
        <v>60</v>
      </c>
      <c r="K71" s="121">
        <f>J71*D71</f>
        <v>18000</v>
      </c>
    </row>
    <row r="72" spans="2:11">
      <c r="C72" s="147"/>
      <c r="D72" s="141"/>
      <c r="E72" s="148"/>
      <c r="F72" s="148"/>
      <c r="G72" s="148"/>
      <c r="H72" s="148"/>
      <c r="I72" s="148"/>
      <c r="J72" s="148"/>
      <c r="K72" s="149"/>
    </row>
    <row r="73" spans="2:11">
      <c r="B73" s="146" t="s">
        <v>89</v>
      </c>
      <c r="C73" s="108" t="s">
        <v>392</v>
      </c>
    </row>
    <row r="74" spans="2:11" ht="36">
      <c r="C74" s="142"/>
      <c r="D74" s="113" t="s">
        <v>393</v>
      </c>
      <c r="E74" s="112" t="s">
        <v>378</v>
      </c>
      <c r="F74" s="113" t="s">
        <v>379</v>
      </c>
      <c r="G74" s="113" t="s">
        <v>380</v>
      </c>
      <c r="H74" s="112" t="s">
        <v>381</v>
      </c>
      <c r="I74" s="112" t="s">
        <v>382</v>
      </c>
      <c r="J74" s="113" t="s">
        <v>29</v>
      </c>
      <c r="K74" s="113" t="s">
        <v>383</v>
      </c>
    </row>
    <row r="75" spans="2:11" ht="13.5" customHeight="1">
      <c r="C75" s="130" t="s">
        <v>88</v>
      </c>
      <c r="D75" s="116">
        <v>300</v>
      </c>
      <c r="E75" s="120">
        <v>30</v>
      </c>
      <c r="F75" s="120">
        <v>30</v>
      </c>
      <c r="G75" s="120">
        <v>0</v>
      </c>
      <c r="H75" s="120">
        <v>0</v>
      </c>
      <c r="I75" s="120">
        <v>0</v>
      </c>
      <c r="J75" s="120">
        <f>SUM(E75:I75)</f>
        <v>60</v>
      </c>
      <c r="K75" s="121">
        <f>J75*D75</f>
        <v>18000</v>
      </c>
    </row>
    <row r="76" spans="2:11" ht="13.5" customHeight="1">
      <c r="C76" s="147"/>
      <c r="D76" s="141"/>
      <c r="E76" s="148"/>
      <c r="F76" s="148"/>
      <c r="G76" s="148"/>
      <c r="H76" s="148"/>
      <c r="I76" s="148"/>
      <c r="J76" s="148"/>
      <c r="K76" s="149"/>
    </row>
    <row r="77" spans="2:11" s="144" customFormat="1">
      <c r="B77" s="146" t="s">
        <v>91</v>
      </c>
      <c r="C77" s="193" t="s">
        <v>36</v>
      </c>
    </row>
    <row r="78" spans="2:11" ht="24">
      <c r="C78" s="142" t="s">
        <v>394</v>
      </c>
      <c r="D78" s="113" t="s">
        <v>386</v>
      </c>
      <c r="E78" s="112" t="s">
        <v>378</v>
      </c>
      <c r="F78" s="113" t="s">
        <v>379</v>
      </c>
      <c r="G78" s="113" t="s">
        <v>380</v>
      </c>
      <c r="H78" s="112" t="s">
        <v>381</v>
      </c>
      <c r="I78" s="112" t="s">
        <v>382</v>
      </c>
      <c r="J78" s="113" t="s">
        <v>29</v>
      </c>
      <c r="K78" s="113" t="s">
        <v>383</v>
      </c>
    </row>
    <row r="79" spans="2:11">
      <c r="C79" s="130" t="s">
        <v>90</v>
      </c>
      <c r="D79" s="116">
        <v>25000</v>
      </c>
      <c r="E79" s="151">
        <v>0.2</v>
      </c>
      <c r="F79" s="151">
        <v>0.2</v>
      </c>
      <c r="G79" s="151">
        <v>0.2</v>
      </c>
      <c r="H79" s="151">
        <v>0.2</v>
      </c>
      <c r="I79" s="151">
        <v>0.2</v>
      </c>
      <c r="J79" s="120">
        <f>SUM(E79:I79)</f>
        <v>1</v>
      </c>
      <c r="K79" s="121">
        <f>J79*D79</f>
        <v>25000</v>
      </c>
    </row>
    <row r="80" spans="2:11">
      <c r="C80" s="147"/>
      <c r="D80" s="141"/>
      <c r="E80" s="148"/>
      <c r="F80" s="148"/>
      <c r="G80" s="148"/>
      <c r="H80" s="148"/>
      <c r="I80" s="148"/>
      <c r="J80" s="148"/>
      <c r="K80" s="149"/>
    </row>
    <row r="81" spans="2:11">
      <c r="B81" s="146" t="s">
        <v>95</v>
      </c>
      <c r="C81" s="108" t="s">
        <v>62</v>
      </c>
    </row>
    <row r="82" spans="2:11" ht="36">
      <c r="C82" s="142"/>
      <c r="D82" s="113" t="s">
        <v>377</v>
      </c>
      <c r="E82" s="112" t="s">
        <v>378</v>
      </c>
      <c r="F82" s="113" t="s">
        <v>379</v>
      </c>
      <c r="G82" s="113" t="s">
        <v>380</v>
      </c>
      <c r="H82" s="112" t="s">
        <v>381</v>
      </c>
      <c r="I82" s="112" t="s">
        <v>382</v>
      </c>
      <c r="J82" s="113" t="s">
        <v>29</v>
      </c>
      <c r="K82" s="113" t="s">
        <v>383</v>
      </c>
    </row>
    <row r="83" spans="2:11">
      <c r="C83" s="130" t="s">
        <v>94</v>
      </c>
      <c r="D83" s="116">
        <v>1200</v>
      </c>
      <c r="E83" s="120">
        <v>10</v>
      </c>
      <c r="F83" s="120">
        <v>0</v>
      </c>
      <c r="G83" s="120">
        <v>0</v>
      </c>
      <c r="H83" s="120">
        <v>0</v>
      </c>
      <c r="I83" s="120">
        <v>0</v>
      </c>
      <c r="J83" s="120">
        <f>SUM(E83:I83)</f>
        <v>10</v>
      </c>
      <c r="K83" s="121">
        <f>J83*D83</f>
        <v>12000</v>
      </c>
    </row>
    <row r="84" spans="2:11">
      <c r="C84" s="147"/>
      <c r="D84" s="141"/>
      <c r="E84" s="148"/>
      <c r="F84" s="148"/>
      <c r="G84" s="148"/>
      <c r="H84" s="148"/>
      <c r="I84" s="148"/>
      <c r="J84" s="148"/>
      <c r="K84" s="149"/>
    </row>
    <row r="85" spans="2:11">
      <c r="B85" s="146" t="s">
        <v>97</v>
      </c>
      <c r="C85" s="108" t="s">
        <v>36</v>
      </c>
    </row>
    <row r="86" spans="2:11" ht="36">
      <c r="C86" s="142"/>
      <c r="D86" s="113" t="s">
        <v>385</v>
      </c>
      <c r="E86" s="112" t="s">
        <v>378</v>
      </c>
      <c r="F86" s="113" t="s">
        <v>379</v>
      </c>
      <c r="G86" s="113" t="s">
        <v>380</v>
      </c>
      <c r="H86" s="112" t="s">
        <v>381</v>
      </c>
      <c r="I86" s="112" t="s">
        <v>382</v>
      </c>
      <c r="J86" s="113" t="s">
        <v>29</v>
      </c>
      <c r="K86" s="113" t="s">
        <v>383</v>
      </c>
    </row>
    <row r="87" spans="2:11" ht="24">
      <c r="C87" s="130" t="s">
        <v>96</v>
      </c>
      <c r="D87" s="116">
        <v>25</v>
      </c>
      <c r="E87" s="120">
        <v>0</v>
      </c>
      <c r="F87" s="120">
        <v>2400</v>
      </c>
      <c r="G87" s="120">
        <v>3600</v>
      </c>
      <c r="H87" s="120">
        <v>4500</v>
      </c>
      <c r="I87" s="120">
        <v>4500</v>
      </c>
      <c r="J87" s="120">
        <f>SUM(E87:I87)</f>
        <v>15000</v>
      </c>
      <c r="K87" s="121">
        <f>J87*D87</f>
        <v>375000</v>
      </c>
    </row>
    <row r="88" spans="2:11">
      <c r="C88" s="147"/>
      <c r="D88" s="141"/>
      <c r="E88" s="148"/>
      <c r="F88" s="148"/>
      <c r="G88" s="148"/>
      <c r="H88" s="148"/>
      <c r="I88" s="148"/>
      <c r="J88" s="148"/>
      <c r="K88" s="149"/>
    </row>
    <row r="89" spans="2:11">
      <c r="B89" s="146" t="s">
        <v>101</v>
      </c>
      <c r="C89" s="108" t="s">
        <v>395</v>
      </c>
    </row>
    <row r="90" spans="2:11" ht="24">
      <c r="B90" s="146"/>
      <c r="C90" s="142"/>
      <c r="D90" s="113" t="s">
        <v>396</v>
      </c>
      <c r="E90" s="113" t="s">
        <v>371</v>
      </c>
      <c r="F90" s="113" t="s">
        <v>372</v>
      </c>
    </row>
    <row r="91" spans="2:11">
      <c r="B91" s="146"/>
      <c r="C91" s="118" t="s">
        <v>397</v>
      </c>
      <c r="D91" s="120">
        <v>3</v>
      </c>
      <c r="E91" s="117">
        <v>32500</v>
      </c>
      <c r="F91" s="123">
        <f>D91*E91</f>
        <v>97500</v>
      </c>
    </row>
    <row r="92" spans="2:11">
      <c r="B92" s="146"/>
      <c r="C92" s="118" t="s">
        <v>102</v>
      </c>
      <c r="D92" s="120">
        <v>11</v>
      </c>
      <c r="E92" s="117">
        <v>2500</v>
      </c>
      <c r="F92" s="123">
        <f>D92*E92</f>
        <v>27500</v>
      </c>
    </row>
    <row r="93" spans="2:11">
      <c r="B93" s="146"/>
      <c r="C93" s="153"/>
      <c r="D93" s="148"/>
      <c r="E93" s="135"/>
      <c r="F93" s="154"/>
    </row>
    <row r="94" spans="2:11">
      <c r="B94" s="146" t="s">
        <v>106</v>
      </c>
      <c r="C94" s="108" t="s">
        <v>36</v>
      </c>
    </row>
    <row r="95" spans="2:11" ht="24">
      <c r="C95" s="142"/>
      <c r="D95" s="113" t="s">
        <v>398</v>
      </c>
      <c r="E95" s="112" t="s">
        <v>378</v>
      </c>
      <c r="F95" s="113" t="s">
        <v>379</v>
      </c>
      <c r="G95" s="113" t="s">
        <v>380</v>
      </c>
      <c r="H95" s="112" t="s">
        <v>381</v>
      </c>
      <c r="I95" s="112" t="s">
        <v>382</v>
      </c>
      <c r="J95" s="113" t="s">
        <v>29</v>
      </c>
      <c r="K95" s="113" t="s">
        <v>383</v>
      </c>
    </row>
    <row r="96" spans="2:11">
      <c r="C96" s="130" t="s">
        <v>105</v>
      </c>
      <c r="D96" s="116">
        <v>23600</v>
      </c>
      <c r="E96" s="150">
        <v>0.4</v>
      </c>
      <c r="F96" s="150">
        <v>0.6</v>
      </c>
      <c r="G96" s="120">
        <v>0</v>
      </c>
      <c r="H96" s="120">
        <v>0</v>
      </c>
      <c r="I96" s="120">
        <v>0</v>
      </c>
      <c r="J96" s="151">
        <f>SUM(E96:I96)</f>
        <v>1</v>
      </c>
      <c r="K96" s="121">
        <f>J96*D96</f>
        <v>23600</v>
      </c>
    </row>
    <row r="97" spans="2:11">
      <c r="B97" s="146"/>
    </row>
    <row r="98" spans="2:11">
      <c r="B98" s="146" t="s">
        <v>109</v>
      </c>
      <c r="C98" s="108" t="s">
        <v>399</v>
      </c>
    </row>
    <row r="99" spans="2:11" ht="24">
      <c r="C99" s="142"/>
      <c r="D99" s="113" t="s">
        <v>398</v>
      </c>
      <c r="E99" s="112" t="s">
        <v>378</v>
      </c>
      <c r="F99" s="113" t="s">
        <v>379</v>
      </c>
      <c r="G99" s="113" t="s">
        <v>380</v>
      </c>
      <c r="H99" s="112" t="s">
        <v>381</v>
      </c>
      <c r="I99" s="112" t="s">
        <v>382</v>
      </c>
      <c r="J99" s="113" t="s">
        <v>29</v>
      </c>
      <c r="K99" s="113" t="s">
        <v>383</v>
      </c>
    </row>
    <row r="100" spans="2:11">
      <c r="C100" s="130" t="s">
        <v>108</v>
      </c>
      <c r="D100" s="116">
        <v>750</v>
      </c>
      <c r="E100" s="120">
        <v>18</v>
      </c>
      <c r="F100" s="120">
        <v>32</v>
      </c>
      <c r="G100" s="120">
        <v>0</v>
      </c>
      <c r="H100" s="120">
        <v>0</v>
      </c>
      <c r="I100" s="120">
        <v>0</v>
      </c>
      <c r="J100" s="120">
        <f>SUM(E100:I100)</f>
        <v>50</v>
      </c>
      <c r="K100" s="121">
        <f>J100*D100</f>
        <v>37500</v>
      </c>
    </row>
    <row r="101" spans="2:11">
      <c r="C101" s="147"/>
      <c r="D101" s="141"/>
      <c r="E101" s="148"/>
      <c r="F101" s="148"/>
      <c r="G101" s="148"/>
      <c r="H101" s="148"/>
      <c r="I101" s="148"/>
      <c r="J101" s="148"/>
      <c r="K101" s="149"/>
    </row>
    <row r="102" spans="2:11">
      <c r="B102" s="146" t="s">
        <v>111</v>
      </c>
      <c r="C102" s="108" t="s">
        <v>62</v>
      </c>
    </row>
    <row r="103" spans="2:11" ht="36">
      <c r="C103" s="142"/>
      <c r="D103" s="113" t="s">
        <v>377</v>
      </c>
      <c r="E103" s="112" t="s">
        <v>378</v>
      </c>
      <c r="F103" s="113" t="s">
        <v>379</v>
      </c>
      <c r="G103" s="113" t="s">
        <v>380</v>
      </c>
      <c r="H103" s="112" t="s">
        <v>381</v>
      </c>
      <c r="I103" s="112" t="s">
        <v>382</v>
      </c>
      <c r="J103" s="113" t="s">
        <v>29</v>
      </c>
      <c r="K103" s="113" t="s">
        <v>383</v>
      </c>
    </row>
    <row r="104" spans="2:11" ht="24">
      <c r="C104" s="130" t="s">
        <v>110</v>
      </c>
      <c r="D104" s="116">
        <v>1200</v>
      </c>
      <c r="E104" s="120">
        <v>6</v>
      </c>
      <c r="F104" s="120">
        <v>6</v>
      </c>
      <c r="G104" s="120">
        <v>6</v>
      </c>
      <c r="H104" s="120">
        <v>3</v>
      </c>
      <c r="I104" s="120">
        <v>3</v>
      </c>
      <c r="J104" s="120">
        <f>SUM(E104:I104)</f>
        <v>24</v>
      </c>
      <c r="K104" s="121">
        <f>J104*D104</f>
        <v>28800</v>
      </c>
    </row>
    <row r="105" spans="2:11">
      <c r="C105" s="147"/>
      <c r="D105" s="141"/>
      <c r="E105" s="148"/>
      <c r="F105" s="148"/>
      <c r="G105" s="148"/>
      <c r="H105" s="148"/>
      <c r="I105" s="148"/>
      <c r="J105" s="148"/>
      <c r="K105" s="149"/>
    </row>
    <row r="106" spans="2:11">
      <c r="B106" s="146" t="s">
        <v>118</v>
      </c>
      <c r="C106" s="108" t="s">
        <v>400</v>
      </c>
    </row>
    <row r="107" spans="2:11" ht="36">
      <c r="C107" s="142"/>
      <c r="D107" s="113" t="s">
        <v>388</v>
      </c>
      <c r="E107" s="113" t="s">
        <v>376</v>
      </c>
      <c r="F107" s="113" t="s">
        <v>372</v>
      </c>
    </row>
    <row r="108" spans="2:11">
      <c r="C108" s="127" t="s">
        <v>117</v>
      </c>
      <c r="D108" s="117">
        <v>3000</v>
      </c>
      <c r="E108" s="120">
        <v>3</v>
      </c>
      <c r="F108" s="117">
        <f>+E108*D108</f>
        <v>9000</v>
      </c>
    </row>
    <row r="109" spans="2:11">
      <c r="C109" s="131" t="s">
        <v>119</v>
      </c>
      <c r="D109" s="132">
        <v>1500</v>
      </c>
      <c r="E109" s="160">
        <v>11</v>
      </c>
      <c r="F109" s="117">
        <f t="shared" ref="F109:F110" si="2">+E109*D109</f>
        <v>16500</v>
      </c>
    </row>
    <row r="110" spans="2:11" ht="24">
      <c r="C110" s="131" t="s">
        <v>401</v>
      </c>
      <c r="D110" s="132">
        <v>5000</v>
      </c>
      <c r="E110" s="160">
        <v>25</v>
      </c>
      <c r="F110" s="117">
        <f t="shared" si="2"/>
        <v>125000</v>
      </c>
    </row>
    <row r="111" spans="2:11">
      <c r="C111" s="122" t="s">
        <v>384</v>
      </c>
      <c r="D111" s="128"/>
      <c r="E111" s="124"/>
      <c r="F111" s="129">
        <f>SUM(F108:F110)</f>
        <v>150500</v>
      </c>
    </row>
    <row r="112" spans="2:11" s="159" customFormat="1">
      <c r="B112" s="110"/>
      <c r="C112" s="155"/>
      <c r="D112" s="156"/>
      <c r="E112" s="157"/>
      <c r="F112" s="158"/>
    </row>
    <row r="113" spans="2:11" s="159" customFormat="1">
      <c r="B113" s="146" t="s">
        <v>126</v>
      </c>
      <c r="C113" s="108" t="s">
        <v>124</v>
      </c>
      <c r="D113" s="156"/>
      <c r="E113" s="157"/>
      <c r="F113" s="158"/>
    </row>
    <row r="114" spans="2:11" ht="36">
      <c r="C114" s="142"/>
      <c r="D114" s="113" t="s">
        <v>377</v>
      </c>
      <c r="E114" s="112" t="s">
        <v>378</v>
      </c>
      <c r="F114" s="113" t="s">
        <v>379</v>
      </c>
      <c r="G114" s="113" t="s">
        <v>380</v>
      </c>
      <c r="H114" s="112" t="s">
        <v>381</v>
      </c>
      <c r="I114" s="112" t="s">
        <v>382</v>
      </c>
      <c r="J114" s="113" t="s">
        <v>29</v>
      </c>
      <c r="K114" s="113" t="s">
        <v>383</v>
      </c>
    </row>
    <row r="115" spans="2:11">
      <c r="C115" s="130" t="s">
        <v>125</v>
      </c>
      <c r="D115" s="116">
        <v>10000</v>
      </c>
      <c r="E115" s="120">
        <v>12</v>
      </c>
      <c r="F115" s="120">
        <v>12</v>
      </c>
      <c r="G115" s="120">
        <v>12</v>
      </c>
      <c r="H115" s="120">
        <v>12</v>
      </c>
      <c r="I115" s="120">
        <v>12</v>
      </c>
      <c r="J115" s="120">
        <f>SUM(E115:I115)</f>
        <v>60</v>
      </c>
      <c r="K115" s="121">
        <f>J115*D115</f>
        <v>600000</v>
      </c>
    </row>
    <row r="116" spans="2:11">
      <c r="C116" s="147"/>
      <c r="D116" s="141"/>
      <c r="E116" s="148"/>
      <c r="F116" s="148"/>
      <c r="G116" s="148"/>
      <c r="H116" s="148"/>
      <c r="I116" s="148"/>
      <c r="J116" s="148"/>
      <c r="K116" s="149"/>
    </row>
    <row r="117" spans="2:11">
      <c r="B117" s="146" t="s">
        <v>128</v>
      </c>
      <c r="C117" s="108" t="s">
        <v>62</v>
      </c>
    </row>
    <row r="118" spans="2:11" ht="36">
      <c r="C118" s="142"/>
      <c r="D118" s="113" t="s">
        <v>377</v>
      </c>
      <c r="E118" s="113" t="s">
        <v>378</v>
      </c>
      <c r="F118" s="113" t="s">
        <v>379</v>
      </c>
      <c r="G118" s="113" t="s">
        <v>380</v>
      </c>
      <c r="H118" s="113" t="s">
        <v>381</v>
      </c>
      <c r="I118" s="113" t="s">
        <v>382</v>
      </c>
      <c r="J118" s="113" t="s">
        <v>29</v>
      </c>
      <c r="K118" s="113" t="s">
        <v>383</v>
      </c>
    </row>
    <row r="119" spans="2:11" ht="24">
      <c r="C119" s="130" t="s">
        <v>127</v>
      </c>
      <c r="D119" s="116">
        <v>1500</v>
      </c>
      <c r="E119" s="120">
        <v>6</v>
      </c>
      <c r="F119" s="120">
        <v>6</v>
      </c>
      <c r="G119" s="120">
        <v>0</v>
      </c>
      <c r="H119" s="120">
        <v>0</v>
      </c>
      <c r="I119" s="120">
        <v>0</v>
      </c>
      <c r="J119" s="120">
        <f>SUM(E119:I119)</f>
        <v>12</v>
      </c>
      <c r="K119" s="121">
        <f>J119*D119</f>
        <v>18000</v>
      </c>
    </row>
    <row r="120" spans="2:11" s="159" customFormat="1">
      <c r="B120" s="110"/>
      <c r="C120" s="147"/>
      <c r="D120" s="141"/>
      <c r="E120" s="148"/>
      <c r="F120" s="148"/>
      <c r="G120" s="148"/>
      <c r="H120" s="148"/>
      <c r="I120" s="148"/>
      <c r="J120" s="148"/>
      <c r="K120" s="149"/>
    </row>
    <row r="121" spans="2:11" s="144" customFormat="1">
      <c r="B121" s="146" t="s">
        <v>130</v>
      </c>
      <c r="C121" s="193" t="s">
        <v>36</v>
      </c>
    </row>
    <row r="122" spans="2:11" ht="36">
      <c r="C122" s="142"/>
      <c r="D122" s="113" t="s">
        <v>377</v>
      </c>
      <c r="E122" s="113" t="s">
        <v>378</v>
      </c>
      <c r="F122" s="113" t="s">
        <v>379</v>
      </c>
      <c r="G122" s="113" t="s">
        <v>380</v>
      </c>
      <c r="H122" s="113" t="s">
        <v>381</v>
      </c>
      <c r="I122" s="113" t="s">
        <v>382</v>
      </c>
      <c r="J122" s="113" t="s">
        <v>29</v>
      </c>
      <c r="K122" s="113" t="s">
        <v>383</v>
      </c>
    </row>
    <row r="123" spans="2:11">
      <c r="C123" s="130" t="s">
        <v>129</v>
      </c>
      <c r="D123" s="116">
        <v>1500</v>
      </c>
      <c r="E123" s="120">
        <v>1</v>
      </c>
      <c r="F123" s="120">
        <v>1</v>
      </c>
      <c r="G123" s="120">
        <v>0</v>
      </c>
      <c r="H123" s="120">
        <v>0</v>
      </c>
      <c r="I123" s="120">
        <v>0</v>
      </c>
      <c r="J123" s="120">
        <f>SUM(E123:I123)</f>
        <v>2</v>
      </c>
      <c r="K123" s="121">
        <f>J123*D123</f>
        <v>3000</v>
      </c>
    </row>
    <row r="124" spans="2:11">
      <c r="C124" s="147"/>
      <c r="D124" s="141"/>
      <c r="E124" s="148"/>
      <c r="F124" s="148"/>
      <c r="G124" s="148"/>
      <c r="H124" s="148"/>
      <c r="I124" s="148"/>
      <c r="J124" s="148"/>
      <c r="K124" s="149"/>
    </row>
    <row r="125" spans="2:11" s="144" customFormat="1">
      <c r="B125" s="146" t="s">
        <v>132</v>
      </c>
      <c r="C125" s="193" t="s">
        <v>36</v>
      </c>
    </row>
    <row r="126" spans="2:11" ht="36">
      <c r="C126" s="142"/>
      <c r="D126" s="113" t="s">
        <v>377</v>
      </c>
      <c r="E126" s="113" t="s">
        <v>378</v>
      </c>
      <c r="F126" s="113" t="s">
        <v>379</v>
      </c>
      <c r="G126" s="113" t="s">
        <v>380</v>
      </c>
      <c r="H126" s="113" t="s">
        <v>381</v>
      </c>
      <c r="I126" s="113" t="s">
        <v>382</v>
      </c>
      <c r="J126" s="113" t="s">
        <v>29</v>
      </c>
      <c r="K126" s="113" t="s">
        <v>383</v>
      </c>
    </row>
    <row r="127" spans="2:11" ht="24">
      <c r="C127" s="130" t="s">
        <v>131</v>
      </c>
      <c r="D127" s="116">
        <v>1500</v>
      </c>
      <c r="E127" s="120">
        <v>8</v>
      </c>
      <c r="F127" s="120">
        <v>12</v>
      </c>
      <c r="G127" s="120">
        <v>12</v>
      </c>
      <c r="H127" s="120">
        <v>12</v>
      </c>
      <c r="I127" s="120">
        <v>12</v>
      </c>
      <c r="J127" s="120">
        <f>SUM(E127:I127)</f>
        <v>56</v>
      </c>
      <c r="K127" s="121">
        <f>J127*D127</f>
        <v>84000</v>
      </c>
    </row>
    <row r="128" spans="2:11" s="159" customFormat="1">
      <c r="B128" s="110"/>
      <c r="C128" s="147"/>
      <c r="D128" s="141"/>
      <c r="E128" s="148"/>
      <c r="F128" s="148"/>
      <c r="G128" s="148"/>
      <c r="H128" s="148"/>
      <c r="I128" s="148"/>
      <c r="J128" s="148"/>
      <c r="K128" s="149"/>
    </row>
    <row r="129" spans="2:11">
      <c r="B129" s="146" t="s">
        <v>135</v>
      </c>
      <c r="C129" s="108" t="s">
        <v>402</v>
      </c>
    </row>
    <row r="130" spans="2:11" ht="36">
      <c r="C130" s="142"/>
      <c r="D130" s="113" t="s">
        <v>393</v>
      </c>
      <c r="E130" s="113" t="s">
        <v>378</v>
      </c>
      <c r="F130" s="113" t="s">
        <v>379</v>
      </c>
      <c r="G130" s="113" t="s">
        <v>380</v>
      </c>
      <c r="H130" s="113" t="s">
        <v>381</v>
      </c>
      <c r="I130" s="113" t="s">
        <v>382</v>
      </c>
      <c r="J130" s="113" t="s">
        <v>29</v>
      </c>
      <c r="K130" s="113" t="s">
        <v>383</v>
      </c>
    </row>
    <row r="131" spans="2:11">
      <c r="C131" s="130" t="s">
        <v>133</v>
      </c>
      <c r="D131" s="116">
        <v>500</v>
      </c>
      <c r="E131" s="120">
        <v>22</v>
      </c>
      <c r="F131" s="120">
        <v>32</v>
      </c>
      <c r="G131" s="120">
        <v>32</v>
      </c>
      <c r="H131" s="120">
        <v>32</v>
      </c>
      <c r="I131" s="120">
        <v>32</v>
      </c>
      <c r="J131" s="120">
        <f>SUM(E131:I131)</f>
        <v>150</v>
      </c>
      <c r="K131" s="121">
        <f>J131*D131</f>
        <v>75000</v>
      </c>
    </row>
    <row r="132" spans="2:11">
      <c r="C132" s="147"/>
      <c r="D132" s="141"/>
      <c r="E132" s="148"/>
      <c r="F132" s="148"/>
      <c r="G132" s="148"/>
      <c r="H132" s="148"/>
      <c r="I132" s="148"/>
      <c r="J132" s="148"/>
      <c r="K132" s="149"/>
    </row>
    <row r="133" spans="2:11">
      <c r="B133" s="146" t="s">
        <v>137</v>
      </c>
      <c r="C133" s="108" t="s">
        <v>403</v>
      </c>
    </row>
    <row r="134" spans="2:11" ht="24">
      <c r="C134" s="142"/>
      <c r="D134" s="113" t="s">
        <v>386</v>
      </c>
      <c r="E134" s="113" t="s">
        <v>378</v>
      </c>
      <c r="F134" s="113" t="s">
        <v>379</v>
      </c>
      <c r="G134" s="113" t="s">
        <v>380</v>
      </c>
      <c r="H134" s="113" t="s">
        <v>381</v>
      </c>
      <c r="I134" s="113" t="s">
        <v>382</v>
      </c>
      <c r="J134" s="113" t="s">
        <v>29</v>
      </c>
      <c r="K134" s="113" t="s">
        <v>383</v>
      </c>
    </row>
    <row r="135" spans="2:11" ht="24">
      <c r="C135" s="130" t="s">
        <v>136</v>
      </c>
      <c r="D135" s="116">
        <v>50000</v>
      </c>
      <c r="E135" s="120">
        <v>0</v>
      </c>
      <c r="F135" s="120">
        <v>3</v>
      </c>
      <c r="G135" s="120">
        <v>3</v>
      </c>
      <c r="H135" s="120">
        <v>3</v>
      </c>
      <c r="I135" s="120">
        <v>0</v>
      </c>
      <c r="J135" s="120">
        <f>SUM(E135:I135)</f>
        <v>9</v>
      </c>
      <c r="K135" s="121">
        <f>J135*D135</f>
        <v>450000</v>
      </c>
    </row>
    <row r="136" spans="2:11">
      <c r="B136" s="146"/>
      <c r="C136" s="153"/>
      <c r="D136" s="135"/>
      <c r="E136" s="148"/>
      <c r="F136" s="148"/>
      <c r="G136" s="154"/>
    </row>
    <row r="137" spans="2:11">
      <c r="B137" s="146" t="s">
        <v>140</v>
      </c>
      <c r="C137" s="108" t="s">
        <v>62</v>
      </c>
    </row>
    <row r="138" spans="2:11" ht="36">
      <c r="C138" s="142"/>
      <c r="D138" s="113" t="s">
        <v>404</v>
      </c>
      <c r="E138" s="113" t="s">
        <v>378</v>
      </c>
      <c r="F138" s="113" t="s">
        <v>379</v>
      </c>
      <c r="G138" s="113" t="s">
        <v>380</v>
      </c>
      <c r="H138" s="113" t="s">
        <v>381</v>
      </c>
      <c r="I138" s="113" t="s">
        <v>382</v>
      </c>
      <c r="J138" s="113" t="s">
        <v>29</v>
      </c>
      <c r="K138" s="113" t="s">
        <v>383</v>
      </c>
    </row>
    <row r="139" spans="2:11">
      <c r="C139" s="130" t="s">
        <v>138</v>
      </c>
      <c r="D139" s="116">
        <v>250</v>
      </c>
      <c r="E139" s="120">
        <v>10</v>
      </c>
      <c r="F139" s="120">
        <v>0</v>
      </c>
      <c r="G139" s="120">
        <v>0</v>
      </c>
      <c r="H139" s="120">
        <v>0</v>
      </c>
      <c r="I139" s="120">
        <v>0</v>
      </c>
      <c r="J139" s="120">
        <f>SUM(E139:I139)</f>
        <v>10</v>
      </c>
      <c r="K139" s="121">
        <f>J139*D139</f>
        <v>2500</v>
      </c>
    </row>
    <row r="140" spans="2:11">
      <c r="B140" s="146"/>
      <c r="C140" s="153"/>
      <c r="D140" s="135"/>
      <c r="E140" s="148"/>
      <c r="F140" s="148"/>
      <c r="G140" s="154"/>
    </row>
    <row r="141" spans="2:11">
      <c r="B141" s="146" t="s">
        <v>142</v>
      </c>
      <c r="C141" s="108" t="s">
        <v>62</v>
      </c>
    </row>
    <row r="142" spans="2:11" ht="24">
      <c r="C142" s="142"/>
      <c r="D142" s="113" t="s">
        <v>386</v>
      </c>
      <c r="E142" s="113" t="s">
        <v>378</v>
      </c>
      <c r="F142" s="113" t="s">
        <v>379</v>
      </c>
      <c r="G142" s="113" t="s">
        <v>380</v>
      </c>
      <c r="H142" s="113" t="s">
        <v>381</v>
      </c>
      <c r="I142" s="113" t="s">
        <v>382</v>
      </c>
      <c r="J142" s="113" t="s">
        <v>29</v>
      </c>
      <c r="K142" s="113" t="s">
        <v>383</v>
      </c>
    </row>
    <row r="143" spans="2:11" ht="24">
      <c r="C143" s="130" t="s">
        <v>405</v>
      </c>
      <c r="D143" s="116">
        <v>50000</v>
      </c>
      <c r="E143" s="150">
        <v>1</v>
      </c>
      <c r="F143" s="150">
        <v>0.8</v>
      </c>
      <c r="G143" s="150">
        <v>0.6</v>
      </c>
      <c r="H143" s="120">
        <v>0</v>
      </c>
      <c r="I143" s="120">
        <v>0</v>
      </c>
      <c r="J143" s="151">
        <f>SUM(E143:I143)</f>
        <v>2.4</v>
      </c>
      <c r="K143" s="121">
        <f>J143*D143</f>
        <v>120000</v>
      </c>
    </row>
    <row r="144" spans="2:11">
      <c r="C144" s="147"/>
      <c r="D144" s="141"/>
      <c r="E144" s="148"/>
      <c r="F144" s="148"/>
      <c r="G144" s="148"/>
      <c r="H144" s="148"/>
      <c r="I144" s="148"/>
      <c r="J144" s="148"/>
      <c r="K144" s="149"/>
    </row>
    <row r="145" spans="2:11">
      <c r="B145" s="146" t="s">
        <v>144</v>
      </c>
      <c r="C145" s="108" t="s">
        <v>62</v>
      </c>
    </row>
    <row r="146" spans="2:11" ht="36">
      <c r="C146" s="142"/>
      <c r="D146" s="113" t="s">
        <v>406</v>
      </c>
      <c r="E146" s="113" t="s">
        <v>378</v>
      </c>
      <c r="F146" s="113" t="s">
        <v>379</v>
      </c>
      <c r="G146" s="113" t="s">
        <v>380</v>
      </c>
      <c r="H146" s="113" t="s">
        <v>381</v>
      </c>
      <c r="I146" s="113" t="s">
        <v>382</v>
      </c>
      <c r="J146" s="113" t="s">
        <v>29</v>
      </c>
      <c r="K146" s="113" t="s">
        <v>383</v>
      </c>
    </row>
    <row r="147" spans="2:11">
      <c r="C147" s="130" t="s">
        <v>407</v>
      </c>
      <c r="D147" s="116">
        <v>1200</v>
      </c>
      <c r="E147" s="120">
        <v>18</v>
      </c>
      <c r="F147" s="120">
        <v>18</v>
      </c>
      <c r="G147" s="120">
        <v>18</v>
      </c>
      <c r="H147" s="120">
        <v>18</v>
      </c>
      <c r="I147" s="120">
        <v>0</v>
      </c>
      <c r="J147" s="151">
        <f>SUM(E147:I147)</f>
        <v>72</v>
      </c>
      <c r="K147" s="121">
        <f>J147*D147</f>
        <v>86400</v>
      </c>
    </row>
    <row r="148" spans="2:11">
      <c r="C148" s="147"/>
      <c r="D148" s="141"/>
      <c r="E148" s="148"/>
      <c r="F148" s="148"/>
      <c r="G148" s="148"/>
      <c r="H148" s="148"/>
      <c r="I148" s="148"/>
      <c r="J148" s="152"/>
      <c r="K148" s="149"/>
    </row>
    <row r="149" spans="2:11">
      <c r="B149" s="146" t="s">
        <v>146</v>
      </c>
      <c r="G149" s="148"/>
      <c r="H149" s="148"/>
      <c r="I149" s="148"/>
      <c r="J149" s="148"/>
      <c r="K149" s="149"/>
    </row>
    <row r="150" spans="2:11" ht="24">
      <c r="C150" s="142"/>
      <c r="D150" s="113" t="s">
        <v>386</v>
      </c>
      <c r="E150" s="113" t="s">
        <v>396</v>
      </c>
      <c r="F150" s="113" t="s">
        <v>372</v>
      </c>
      <c r="G150" s="148"/>
      <c r="H150" s="148"/>
      <c r="I150" s="148"/>
      <c r="J150" s="148"/>
      <c r="K150" s="149"/>
    </row>
    <row r="151" spans="2:11" ht="24">
      <c r="C151" s="127" t="s">
        <v>408</v>
      </c>
      <c r="D151" s="117">
        <v>20000</v>
      </c>
      <c r="E151" s="120">
        <v>1</v>
      </c>
      <c r="F151" s="117">
        <f>+E151*D151</f>
        <v>20000</v>
      </c>
      <c r="G151" s="148"/>
      <c r="H151" s="148"/>
      <c r="I151" s="148"/>
      <c r="J151" s="148"/>
      <c r="K151" s="149"/>
    </row>
    <row r="152" spans="2:11">
      <c r="C152" s="147"/>
      <c r="D152" s="141"/>
      <c r="E152" s="148"/>
      <c r="F152" s="148"/>
      <c r="G152" s="148"/>
      <c r="H152" s="148"/>
      <c r="I152" s="148"/>
      <c r="J152" s="148"/>
      <c r="K152" s="149"/>
    </row>
    <row r="153" spans="2:11">
      <c r="B153" s="146" t="s">
        <v>148</v>
      </c>
      <c r="C153" s="108" t="s">
        <v>49</v>
      </c>
    </row>
    <row r="154" spans="2:11" ht="36">
      <c r="C154" s="142"/>
      <c r="D154" s="113" t="s">
        <v>406</v>
      </c>
      <c r="E154" s="113" t="s">
        <v>378</v>
      </c>
      <c r="F154" s="113" t="s">
        <v>379</v>
      </c>
      <c r="G154" s="113" t="s">
        <v>380</v>
      </c>
      <c r="H154" s="113" t="s">
        <v>381</v>
      </c>
      <c r="I154" s="113" t="s">
        <v>382</v>
      </c>
      <c r="J154" s="113" t="s">
        <v>29</v>
      </c>
      <c r="K154" s="113" t="s">
        <v>383</v>
      </c>
    </row>
    <row r="155" spans="2:11">
      <c r="C155" s="130" t="s">
        <v>147</v>
      </c>
      <c r="D155" s="116">
        <v>200</v>
      </c>
      <c r="E155" s="120">
        <v>132</v>
      </c>
      <c r="F155" s="120">
        <v>132</v>
      </c>
      <c r="G155" s="120">
        <v>132</v>
      </c>
      <c r="H155" s="120">
        <v>132</v>
      </c>
      <c r="I155" s="120">
        <v>132</v>
      </c>
      <c r="J155" s="151">
        <f>SUM(E155:I155)</f>
        <v>660</v>
      </c>
      <c r="K155" s="121">
        <f>J155*D155</f>
        <v>132000</v>
      </c>
    </row>
    <row r="156" spans="2:11" ht="13.5" customHeight="1">
      <c r="C156" s="147"/>
      <c r="D156" s="141"/>
      <c r="E156" s="148"/>
      <c r="F156" s="148"/>
      <c r="G156" s="148"/>
      <c r="H156" s="148"/>
      <c r="I156" s="148"/>
      <c r="J156" s="148"/>
      <c r="K156" s="149"/>
    </row>
    <row r="157" spans="2:11">
      <c r="B157" s="146" t="s">
        <v>154</v>
      </c>
      <c r="C157" s="108" t="s">
        <v>400</v>
      </c>
    </row>
    <row r="158" spans="2:11" ht="36">
      <c r="C158" s="142"/>
      <c r="D158" s="113" t="s">
        <v>388</v>
      </c>
      <c r="E158" s="113" t="s">
        <v>409</v>
      </c>
      <c r="F158" s="113" t="s">
        <v>379</v>
      </c>
      <c r="G158" s="113" t="s">
        <v>380</v>
      </c>
      <c r="H158" s="113" t="s">
        <v>381</v>
      </c>
      <c r="I158" s="113" t="s">
        <v>382</v>
      </c>
      <c r="J158" s="113" t="s">
        <v>29</v>
      </c>
      <c r="K158" s="113" t="s">
        <v>383</v>
      </c>
    </row>
    <row r="159" spans="2:11" ht="24">
      <c r="C159" s="127" t="s">
        <v>153</v>
      </c>
      <c r="D159" s="117">
        <v>500</v>
      </c>
      <c r="E159" s="120">
        <v>11</v>
      </c>
      <c r="F159" s="120">
        <v>11</v>
      </c>
      <c r="G159" s="120">
        <v>0</v>
      </c>
      <c r="H159" s="120">
        <v>0</v>
      </c>
      <c r="I159" s="120">
        <v>0</v>
      </c>
      <c r="J159" s="120">
        <f>SUM(E159:I159)</f>
        <v>22</v>
      </c>
      <c r="K159" s="117">
        <f>D159*J159</f>
        <v>11000</v>
      </c>
    </row>
    <row r="160" spans="2:11">
      <c r="C160" s="131" t="s">
        <v>155</v>
      </c>
      <c r="D160" s="132">
        <v>200</v>
      </c>
      <c r="E160" s="160">
        <v>50</v>
      </c>
      <c r="F160" s="160">
        <v>50</v>
      </c>
      <c r="G160" s="160">
        <v>25</v>
      </c>
      <c r="H160" s="160">
        <v>0</v>
      </c>
      <c r="I160" s="160">
        <v>0</v>
      </c>
      <c r="J160" s="120">
        <f>SUM(E160:I160)</f>
        <v>125</v>
      </c>
      <c r="K160" s="117">
        <f>D160*J160</f>
        <v>25000</v>
      </c>
    </row>
    <row r="161" spans="2:11">
      <c r="C161" s="122" t="s">
        <v>384</v>
      </c>
      <c r="D161" s="128"/>
      <c r="E161" s="124"/>
      <c r="F161" s="124"/>
      <c r="G161" s="124"/>
      <c r="H161" s="124"/>
      <c r="I161" s="124"/>
      <c r="J161" s="124"/>
      <c r="K161" s="129">
        <f>SUM(K159:K160)</f>
        <v>36000</v>
      </c>
    </row>
    <row r="162" spans="2:11">
      <c r="C162" s="147"/>
      <c r="D162" s="141"/>
      <c r="E162" s="148"/>
      <c r="F162" s="148"/>
      <c r="G162" s="148"/>
      <c r="H162" s="148"/>
      <c r="I162" s="148"/>
      <c r="J162" s="148"/>
      <c r="K162" s="149"/>
    </row>
    <row r="163" spans="2:11">
      <c r="B163" s="146" t="s">
        <v>157</v>
      </c>
      <c r="C163" s="108" t="s">
        <v>62</v>
      </c>
    </row>
    <row r="164" spans="2:11" ht="36">
      <c r="C164" s="142"/>
      <c r="D164" s="113" t="s">
        <v>406</v>
      </c>
      <c r="E164" s="113" t="s">
        <v>378</v>
      </c>
      <c r="F164" s="113" t="s">
        <v>379</v>
      </c>
      <c r="G164" s="113" t="s">
        <v>380</v>
      </c>
      <c r="H164" s="113" t="s">
        <v>381</v>
      </c>
      <c r="I164" s="113" t="s">
        <v>382</v>
      </c>
      <c r="J164" s="113" t="s">
        <v>29</v>
      </c>
      <c r="K164" s="113" t="s">
        <v>383</v>
      </c>
    </row>
    <row r="165" spans="2:11">
      <c r="C165" s="130" t="s">
        <v>156</v>
      </c>
      <c r="D165" s="116">
        <v>1200</v>
      </c>
      <c r="E165" s="120">
        <v>8</v>
      </c>
      <c r="F165" s="120">
        <v>12</v>
      </c>
      <c r="G165" s="120">
        <v>12</v>
      </c>
      <c r="H165" s="120">
        <v>12</v>
      </c>
      <c r="I165" s="120">
        <v>12</v>
      </c>
      <c r="J165" s="151">
        <f>SUM(E165:I165)</f>
        <v>56</v>
      </c>
      <c r="K165" s="121">
        <f>J165*D165</f>
        <v>67200</v>
      </c>
    </row>
    <row r="166" spans="2:11">
      <c r="C166" s="130" t="s">
        <v>158</v>
      </c>
      <c r="D166" s="116">
        <v>1200</v>
      </c>
      <c r="E166" s="120">
        <v>8</v>
      </c>
      <c r="F166" s="120">
        <v>12</v>
      </c>
      <c r="G166" s="120">
        <v>12</v>
      </c>
      <c r="H166" s="120">
        <v>12</v>
      </c>
      <c r="I166" s="120">
        <v>12</v>
      </c>
      <c r="J166" s="151">
        <f>SUM(E166:I166)</f>
        <v>56</v>
      </c>
      <c r="K166" s="121">
        <f>J166*D166</f>
        <v>67200</v>
      </c>
    </row>
    <row r="167" spans="2:11">
      <c r="C167" s="122" t="s">
        <v>384</v>
      </c>
      <c r="D167" s="116"/>
      <c r="E167" s="120"/>
      <c r="F167" s="120"/>
      <c r="G167" s="120"/>
      <c r="H167" s="120"/>
      <c r="I167" s="120"/>
      <c r="J167" s="151"/>
      <c r="K167" s="129">
        <f>SUM(K165:K166)</f>
        <v>134400</v>
      </c>
    </row>
    <row r="168" spans="2:11">
      <c r="C168" s="147"/>
      <c r="D168" s="141"/>
      <c r="E168" s="148"/>
      <c r="F168" s="148"/>
      <c r="G168" s="148"/>
      <c r="H168" s="148"/>
      <c r="I168" s="148"/>
      <c r="J168" s="148"/>
      <c r="K168" s="149"/>
    </row>
    <row r="169" spans="2:11">
      <c r="B169" s="146" t="s">
        <v>164</v>
      </c>
      <c r="C169" s="108" t="s">
        <v>410</v>
      </c>
    </row>
    <row r="170" spans="2:11" ht="24">
      <c r="C170" s="142"/>
      <c r="D170" s="113" t="s">
        <v>386</v>
      </c>
      <c r="E170" s="113" t="s">
        <v>378</v>
      </c>
      <c r="F170" s="113" t="s">
        <v>379</v>
      </c>
      <c r="G170" s="113" t="s">
        <v>380</v>
      </c>
      <c r="H170" s="113" t="s">
        <v>381</v>
      </c>
      <c r="I170" s="113" t="s">
        <v>382</v>
      </c>
      <c r="J170" s="113" t="s">
        <v>29</v>
      </c>
      <c r="K170" s="113" t="s">
        <v>383</v>
      </c>
    </row>
    <row r="171" spans="2:11" ht="24">
      <c r="C171" s="130" t="s">
        <v>163</v>
      </c>
      <c r="D171" s="116">
        <v>5000</v>
      </c>
      <c r="E171" s="120">
        <v>0</v>
      </c>
      <c r="F171" s="120">
        <v>1</v>
      </c>
      <c r="G171" s="120">
        <v>0</v>
      </c>
      <c r="H171" s="120">
        <v>0</v>
      </c>
      <c r="I171" s="120">
        <v>0</v>
      </c>
      <c r="J171" s="151">
        <f>SUM(E171:I171)</f>
        <v>1</v>
      </c>
      <c r="K171" s="121">
        <f>J171*D171</f>
        <v>5000</v>
      </c>
    </row>
    <row r="172" spans="2:11">
      <c r="C172" s="147"/>
      <c r="D172" s="141"/>
      <c r="E172" s="148"/>
      <c r="F172" s="148"/>
      <c r="G172" s="148"/>
      <c r="H172" s="148"/>
      <c r="I172" s="148"/>
      <c r="J172" s="152"/>
      <c r="K172" s="149"/>
    </row>
    <row r="173" spans="2:11">
      <c r="B173" s="146" t="s">
        <v>166</v>
      </c>
      <c r="C173" s="108" t="s">
        <v>62</v>
      </c>
    </row>
    <row r="174" spans="2:11" ht="36">
      <c r="C174" s="142"/>
      <c r="D174" s="113" t="s">
        <v>411</v>
      </c>
      <c r="E174" s="113" t="s">
        <v>378</v>
      </c>
      <c r="F174" s="113" t="s">
        <v>379</v>
      </c>
      <c r="G174" s="113" t="s">
        <v>380</v>
      </c>
      <c r="H174" s="113" t="s">
        <v>381</v>
      </c>
      <c r="I174" s="113" t="s">
        <v>382</v>
      </c>
      <c r="J174" s="113" t="s">
        <v>29</v>
      </c>
      <c r="K174" s="113" t="s">
        <v>383</v>
      </c>
    </row>
    <row r="175" spans="2:11">
      <c r="C175" s="130" t="s">
        <v>165</v>
      </c>
      <c r="D175" s="116">
        <v>250</v>
      </c>
      <c r="E175" s="120">
        <v>25</v>
      </c>
      <c r="F175" s="120">
        <v>10</v>
      </c>
      <c r="G175" s="120">
        <v>0</v>
      </c>
      <c r="H175" s="120">
        <v>0</v>
      </c>
      <c r="I175" s="120">
        <v>0</v>
      </c>
      <c r="J175" s="151">
        <f>SUM(E175:I175)</f>
        <v>35</v>
      </c>
      <c r="K175" s="121">
        <f>J175*D175</f>
        <v>8750</v>
      </c>
    </row>
    <row r="176" spans="2:11">
      <c r="C176" s="147"/>
      <c r="D176" s="141"/>
      <c r="E176" s="148"/>
      <c r="F176" s="148"/>
      <c r="G176" s="148"/>
      <c r="H176" s="148"/>
      <c r="I176" s="148"/>
      <c r="J176" s="152"/>
      <c r="K176" s="149"/>
    </row>
    <row r="177" spans="2:11">
      <c r="B177" s="146" t="s">
        <v>168</v>
      </c>
      <c r="C177" s="108" t="s">
        <v>62</v>
      </c>
    </row>
    <row r="178" spans="2:11" ht="36">
      <c r="C178" s="142"/>
      <c r="D178" s="113" t="s">
        <v>411</v>
      </c>
      <c r="E178" s="113" t="s">
        <v>378</v>
      </c>
      <c r="F178" s="113" t="s">
        <v>379</v>
      </c>
      <c r="G178" s="113" t="s">
        <v>380</v>
      </c>
      <c r="H178" s="113" t="s">
        <v>381</v>
      </c>
      <c r="I178" s="113" t="s">
        <v>382</v>
      </c>
      <c r="J178" s="113" t="s">
        <v>29</v>
      </c>
      <c r="K178" s="113" t="s">
        <v>383</v>
      </c>
    </row>
    <row r="179" spans="2:11">
      <c r="C179" s="130" t="s">
        <v>167</v>
      </c>
      <c r="D179" s="116">
        <v>250</v>
      </c>
      <c r="E179" s="120">
        <v>10</v>
      </c>
      <c r="F179" s="120">
        <v>25</v>
      </c>
      <c r="G179" s="120">
        <v>0</v>
      </c>
      <c r="H179" s="120">
        <v>0</v>
      </c>
      <c r="I179" s="120">
        <v>0</v>
      </c>
      <c r="J179" s="151">
        <f>SUM(E179:I179)</f>
        <v>35</v>
      </c>
      <c r="K179" s="121">
        <f>J179*D179</f>
        <v>8750</v>
      </c>
    </row>
    <row r="180" spans="2:11">
      <c r="C180" s="155"/>
      <c r="D180" s="156"/>
      <c r="E180" s="157"/>
      <c r="F180" s="158"/>
      <c r="G180" s="159"/>
    </row>
    <row r="181" spans="2:11">
      <c r="B181" s="146" t="s">
        <v>170</v>
      </c>
      <c r="C181" s="108" t="s">
        <v>62</v>
      </c>
    </row>
    <row r="182" spans="2:11" ht="36">
      <c r="C182" s="142"/>
      <c r="D182" s="113" t="s">
        <v>411</v>
      </c>
      <c r="E182" s="113" t="s">
        <v>378</v>
      </c>
      <c r="F182" s="113" t="s">
        <v>379</v>
      </c>
      <c r="G182" s="113" t="s">
        <v>380</v>
      </c>
      <c r="H182" s="113" t="s">
        <v>381</v>
      </c>
      <c r="I182" s="113" t="s">
        <v>382</v>
      </c>
      <c r="J182" s="113" t="s">
        <v>29</v>
      </c>
      <c r="K182" s="113" t="s">
        <v>383</v>
      </c>
    </row>
    <row r="183" spans="2:11" ht="24">
      <c r="C183" s="130" t="s">
        <v>169</v>
      </c>
      <c r="D183" s="116">
        <v>250</v>
      </c>
      <c r="E183" s="120">
        <v>0</v>
      </c>
      <c r="F183" s="120">
        <v>0</v>
      </c>
      <c r="G183" s="120">
        <v>10</v>
      </c>
      <c r="H183" s="120">
        <v>25</v>
      </c>
      <c r="I183" s="120">
        <v>0</v>
      </c>
      <c r="J183" s="151">
        <f>SUM(E183:I183)</f>
        <v>35</v>
      </c>
      <c r="K183" s="121">
        <f>J183*D183</f>
        <v>8750</v>
      </c>
    </row>
    <row r="184" spans="2:11">
      <c r="C184" s="147"/>
      <c r="D184" s="141"/>
      <c r="E184" s="148"/>
      <c r="F184" s="148"/>
      <c r="G184" s="148"/>
      <c r="H184" s="148"/>
      <c r="I184" s="148"/>
      <c r="J184" s="152"/>
      <c r="K184" s="149"/>
    </row>
    <row r="185" spans="2:11">
      <c r="B185" s="146" t="s">
        <v>172</v>
      </c>
      <c r="C185" s="108" t="s">
        <v>412</v>
      </c>
    </row>
    <row r="186" spans="2:11" ht="24">
      <c r="C186" s="142"/>
      <c r="D186" s="113" t="s">
        <v>386</v>
      </c>
      <c r="E186" s="113" t="s">
        <v>378</v>
      </c>
      <c r="F186" s="113" t="s">
        <v>379</v>
      </c>
      <c r="G186" s="113" t="s">
        <v>380</v>
      </c>
      <c r="H186" s="113" t="s">
        <v>381</v>
      </c>
      <c r="I186" s="113" t="s">
        <v>382</v>
      </c>
      <c r="J186" s="113" t="s">
        <v>29</v>
      </c>
      <c r="K186" s="113" t="s">
        <v>383</v>
      </c>
    </row>
    <row r="187" spans="2:11" ht="24">
      <c r="C187" s="130" t="s">
        <v>171</v>
      </c>
      <c r="D187" s="116">
        <v>3000</v>
      </c>
      <c r="E187" s="120">
        <v>0</v>
      </c>
      <c r="F187" s="120">
        <v>0</v>
      </c>
      <c r="G187" s="120">
        <v>0</v>
      </c>
      <c r="H187" s="120">
        <v>1</v>
      </c>
      <c r="I187" s="120">
        <v>1</v>
      </c>
      <c r="J187" s="151">
        <f>SUM(E187:I187)</f>
        <v>2</v>
      </c>
      <c r="K187" s="121">
        <f>J187*D187</f>
        <v>6000</v>
      </c>
    </row>
    <row r="188" spans="2:11" ht="11.25" customHeight="1">
      <c r="C188" s="147"/>
      <c r="D188" s="141"/>
      <c r="E188" s="148"/>
      <c r="F188" s="148"/>
      <c r="G188" s="148"/>
      <c r="H188" s="148"/>
      <c r="I188" s="148"/>
      <c r="J188" s="152"/>
      <c r="K188" s="149"/>
    </row>
    <row r="189" spans="2:11">
      <c r="B189" s="146" t="s">
        <v>176</v>
      </c>
      <c r="C189" s="108" t="s">
        <v>413</v>
      </c>
    </row>
    <row r="190" spans="2:11" ht="24">
      <c r="C190" s="142"/>
      <c r="D190" s="113" t="s">
        <v>386</v>
      </c>
      <c r="E190" s="113" t="s">
        <v>378</v>
      </c>
      <c r="F190" s="113" t="s">
        <v>379</v>
      </c>
      <c r="G190" s="113" t="s">
        <v>380</v>
      </c>
      <c r="H190" s="113" t="s">
        <v>381</v>
      </c>
      <c r="I190" s="113" t="s">
        <v>382</v>
      </c>
      <c r="J190" s="113" t="s">
        <v>29</v>
      </c>
      <c r="K190" s="113" t="s">
        <v>383</v>
      </c>
    </row>
    <row r="191" spans="2:11" ht="36">
      <c r="C191" s="130" t="s">
        <v>175</v>
      </c>
      <c r="D191" s="116">
        <v>9500</v>
      </c>
      <c r="E191" s="150">
        <v>0.5</v>
      </c>
      <c r="F191" s="150">
        <v>0.5</v>
      </c>
      <c r="G191" s="120">
        <v>0</v>
      </c>
      <c r="H191" s="120">
        <v>0</v>
      </c>
      <c r="I191" s="120">
        <v>0</v>
      </c>
      <c r="J191" s="151">
        <f>SUM(E191:I191)</f>
        <v>1</v>
      </c>
      <c r="K191" s="121">
        <f>J191*D191</f>
        <v>9500</v>
      </c>
    </row>
    <row r="192" spans="2:11" ht="12" customHeight="1">
      <c r="C192" s="147"/>
      <c r="D192" s="141"/>
      <c r="E192" s="148"/>
      <c r="F192" s="148"/>
      <c r="G192" s="148"/>
      <c r="H192" s="148"/>
      <c r="I192" s="148"/>
      <c r="J192" s="152"/>
      <c r="K192" s="149"/>
    </row>
    <row r="193" spans="2:11">
      <c r="B193" s="146" t="s">
        <v>178</v>
      </c>
      <c r="C193" s="108" t="s">
        <v>124</v>
      </c>
    </row>
    <row r="194" spans="2:11" ht="24">
      <c r="C194" s="142"/>
      <c r="D194" s="113" t="s">
        <v>386</v>
      </c>
      <c r="E194" s="113" t="s">
        <v>414</v>
      </c>
      <c r="F194" s="113" t="s">
        <v>372</v>
      </c>
    </row>
    <row r="195" spans="2:11" ht="24">
      <c r="C195" s="127" t="s">
        <v>177</v>
      </c>
      <c r="D195" s="117">
        <v>10000</v>
      </c>
      <c r="E195" s="120">
        <v>1</v>
      </c>
      <c r="F195" s="121">
        <f>D195*E195</f>
        <v>10000</v>
      </c>
    </row>
    <row r="196" spans="2:11" ht="12" customHeight="1">
      <c r="C196" s="147"/>
      <c r="D196" s="141"/>
      <c r="E196" s="148"/>
      <c r="F196" s="148"/>
      <c r="G196" s="148"/>
      <c r="H196" s="148"/>
      <c r="I196" s="148"/>
      <c r="J196" s="152"/>
      <c r="K196" s="149"/>
    </row>
    <row r="197" spans="2:11">
      <c r="B197" s="146" t="s">
        <v>180</v>
      </c>
      <c r="C197" s="108" t="s">
        <v>62</v>
      </c>
    </row>
    <row r="198" spans="2:11" ht="36">
      <c r="C198" s="142"/>
      <c r="D198" s="113" t="s">
        <v>406</v>
      </c>
      <c r="E198" s="113" t="s">
        <v>378</v>
      </c>
      <c r="F198" s="113" t="s">
        <v>379</v>
      </c>
      <c r="G198" s="113" t="s">
        <v>380</v>
      </c>
      <c r="H198" s="113" t="s">
        <v>381</v>
      </c>
      <c r="I198" s="113" t="s">
        <v>382</v>
      </c>
      <c r="J198" s="113" t="s">
        <v>29</v>
      </c>
      <c r="K198" s="113" t="s">
        <v>383</v>
      </c>
    </row>
    <row r="199" spans="2:11" ht="24">
      <c r="C199" s="130" t="s">
        <v>179</v>
      </c>
      <c r="D199" s="116">
        <v>5000</v>
      </c>
      <c r="E199" s="120">
        <v>2</v>
      </c>
      <c r="F199" s="120">
        <v>2</v>
      </c>
      <c r="G199" s="120"/>
      <c r="H199" s="120"/>
      <c r="I199" s="120"/>
      <c r="J199" s="151">
        <f>SUM(E199:I199)</f>
        <v>4</v>
      </c>
      <c r="K199" s="121">
        <f>J199*D199</f>
        <v>20000</v>
      </c>
    </row>
    <row r="200" spans="2:11">
      <c r="C200" s="147"/>
      <c r="D200" s="141"/>
      <c r="E200" s="148"/>
      <c r="F200" s="148"/>
      <c r="G200" s="148"/>
      <c r="H200" s="148"/>
      <c r="I200" s="148"/>
      <c r="J200" s="152"/>
      <c r="K200" s="149"/>
    </row>
    <row r="201" spans="2:11">
      <c r="B201" s="146" t="s">
        <v>187</v>
      </c>
      <c r="C201" s="108" t="s">
        <v>415</v>
      </c>
    </row>
    <row r="202" spans="2:11" ht="36">
      <c r="C202" s="142"/>
      <c r="D202" s="113" t="s">
        <v>416</v>
      </c>
      <c r="E202" s="113" t="s">
        <v>378</v>
      </c>
      <c r="F202" s="113" t="s">
        <v>379</v>
      </c>
      <c r="G202" s="113" t="s">
        <v>380</v>
      </c>
      <c r="H202" s="113" t="s">
        <v>381</v>
      </c>
      <c r="I202" s="113" t="s">
        <v>382</v>
      </c>
      <c r="J202" s="113" t="s">
        <v>29</v>
      </c>
      <c r="K202" s="113" t="s">
        <v>383</v>
      </c>
    </row>
    <row r="203" spans="2:11">
      <c r="C203" s="130" t="s">
        <v>185</v>
      </c>
      <c r="D203" s="116">
        <v>500</v>
      </c>
      <c r="E203" s="120">
        <v>0</v>
      </c>
      <c r="F203" s="120">
        <v>11</v>
      </c>
      <c r="G203" s="120">
        <v>11</v>
      </c>
      <c r="H203" s="120">
        <v>0</v>
      </c>
      <c r="I203" s="120">
        <v>0</v>
      </c>
      <c r="J203" s="151">
        <f>SUM(E203:I203)</f>
        <v>22</v>
      </c>
      <c r="K203" s="121">
        <f>J203*D203</f>
        <v>11000</v>
      </c>
    </row>
    <row r="204" spans="2:11">
      <c r="C204" s="147"/>
      <c r="D204" s="141"/>
      <c r="E204" s="148"/>
      <c r="F204" s="148"/>
      <c r="G204" s="148"/>
      <c r="H204" s="148"/>
      <c r="I204" s="148"/>
      <c r="J204" s="152"/>
      <c r="K204" s="149"/>
    </row>
    <row r="205" spans="2:11">
      <c r="B205" s="146" t="s">
        <v>189</v>
      </c>
      <c r="C205" s="108" t="s">
        <v>417</v>
      </c>
      <c r="D205" s="141"/>
      <c r="E205" s="148"/>
      <c r="F205" s="148"/>
      <c r="G205" s="148"/>
      <c r="H205" s="148"/>
      <c r="I205" s="148"/>
      <c r="J205" s="152"/>
      <c r="K205" s="149"/>
    </row>
    <row r="206" spans="2:11" ht="36">
      <c r="C206" s="142"/>
      <c r="D206" s="113" t="s">
        <v>388</v>
      </c>
      <c r="E206" s="113" t="s">
        <v>378</v>
      </c>
      <c r="F206" s="113" t="s">
        <v>379</v>
      </c>
      <c r="G206" s="113" t="s">
        <v>380</v>
      </c>
      <c r="H206" s="113" t="s">
        <v>381</v>
      </c>
      <c r="I206" s="113" t="s">
        <v>382</v>
      </c>
      <c r="J206" s="113" t="s">
        <v>29</v>
      </c>
      <c r="K206" s="113" t="s">
        <v>383</v>
      </c>
    </row>
    <row r="207" spans="2:11">
      <c r="C207" s="130" t="s">
        <v>188</v>
      </c>
      <c r="D207" s="116">
        <v>500</v>
      </c>
      <c r="E207" s="120">
        <v>0</v>
      </c>
      <c r="F207" s="120">
        <v>11</v>
      </c>
      <c r="G207" s="120">
        <v>11</v>
      </c>
      <c r="H207" s="120">
        <v>0</v>
      </c>
      <c r="I207" s="120">
        <v>0</v>
      </c>
      <c r="J207" s="151">
        <f>SUM(E207:I207)</f>
        <v>22</v>
      </c>
      <c r="K207" s="121">
        <f>J207*D207</f>
        <v>11000</v>
      </c>
    </row>
    <row r="208" spans="2:11">
      <c r="C208" s="130" t="s">
        <v>190</v>
      </c>
      <c r="D208" s="116">
        <v>500</v>
      </c>
      <c r="E208" s="120">
        <v>0</v>
      </c>
      <c r="F208" s="120">
        <v>3</v>
      </c>
      <c r="G208" s="120">
        <v>2</v>
      </c>
      <c r="H208" s="120">
        <v>0</v>
      </c>
      <c r="I208" s="120">
        <v>0</v>
      </c>
      <c r="J208" s="151">
        <f>SUM(E208:I208)</f>
        <v>5</v>
      </c>
      <c r="K208" s="121">
        <f>J208*D208</f>
        <v>2500</v>
      </c>
    </row>
    <row r="209" spans="2:11">
      <c r="C209" s="130" t="s">
        <v>191</v>
      </c>
      <c r="D209" s="116">
        <v>150</v>
      </c>
      <c r="E209" s="120">
        <v>0</v>
      </c>
      <c r="F209" s="120">
        <v>0</v>
      </c>
      <c r="G209" s="120">
        <v>5</v>
      </c>
      <c r="H209" s="120">
        <v>5</v>
      </c>
      <c r="I209" s="120">
        <v>5</v>
      </c>
      <c r="J209" s="151">
        <f>SUM(E209:I209)</f>
        <v>15</v>
      </c>
      <c r="K209" s="121">
        <f>J209*D209</f>
        <v>2250</v>
      </c>
    </row>
    <row r="210" spans="2:11">
      <c r="C210" s="122" t="s">
        <v>384</v>
      </c>
      <c r="D210" s="128"/>
      <c r="E210" s="124"/>
      <c r="F210" s="124"/>
      <c r="G210" s="124"/>
      <c r="H210" s="124"/>
      <c r="I210" s="124"/>
      <c r="J210" s="124"/>
      <c r="K210" s="129">
        <f>SUM(K207:K209)</f>
        <v>15750</v>
      </c>
    </row>
    <row r="211" spans="2:11">
      <c r="C211" s="155"/>
      <c r="D211" s="156"/>
      <c r="E211" s="157"/>
      <c r="F211" s="157"/>
      <c r="G211" s="157"/>
      <c r="H211" s="157"/>
      <c r="I211" s="157"/>
      <c r="J211" s="157"/>
      <c r="K211" s="158"/>
    </row>
    <row r="212" spans="2:11">
      <c r="B212" s="146" t="s">
        <v>193</v>
      </c>
      <c r="C212" s="108" t="s">
        <v>62</v>
      </c>
      <c r="D212" s="141"/>
      <c r="E212" s="148"/>
      <c r="F212" s="148"/>
      <c r="G212" s="148"/>
      <c r="H212" s="148"/>
      <c r="I212" s="148"/>
      <c r="J212" s="152"/>
      <c r="K212" s="149"/>
    </row>
    <row r="213" spans="2:11" ht="36">
      <c r="C213" s="142"/>
      <c r="D213" s="113" t="s">
        <v>411</v>
      </c>
      <c r="E213" s="113" t="s">
        <v>378</v>
      </c>
      <c r="F213" s="113" t="s">
        <v>379</v>
      </c>
      <c r="G213" s="113" t="s">
        <v>380</v>
      </c>
      <c r="H213" s="113" t="s">
        <v>381</v>
      </c>
      <c r="I213" s="113" t="s">
        <v>382</v>
      </c>
      <c r="J213" s="113" t="s">
        <v>29</v>
      </c>
      <c r="K213" s="113" t="s">
        <v>383</v>
      </c>
    </row>
    <row r="214" spans="2:11">
      <c r="C214" s="130" t="s">
        <v>192</v>
      </c>
      <c r="D214" s="116">
        <v>250</v>
      </c>
      <c r="E214" s="120">
        <v>30</v>
      </c>
      <c r="F214" s="120">
        <v>30</v>
      </c>
      <c r="G214" s="120">
        <v>0</v>
      </c>
      <c r="H214" s="120">
        <v>30</v>
      </c>
      <c r="I214" s="120">
        <v>0</v>
      </c>
      <c r="J214" s="151">
        <f>SUM(E214:I214)</f>
        <v>90</v>
      </c>
      <c r="K214" s="121">
        <f>J214*D214</f>
        <v>22500</v>
      </c>
    </row>
    <row r="215" spans="2:11">
      <c r="C215" s="147"/>
      <c r="D215" s="141"/>
      <c r="E215" s="148"/>
      <c r="F215" s="148"/>
      <c r="G215" s="148"/>
      <c r="H215" s="148"/>
      <c r="I215" s="148"/>
      <c r="J215" s="152"/>
      <c r="K215" s="149"/>
    </row>
    <row r="216" spans="2:11" s="159" customFormat="1">
      <c r="B216" s="146" t="s">
        <v>195</v>
      </c>
      <c r="C216" s="108" t="s">
        <v>62</v>
      </c>
      <c r="D216" s="141"/>
      <c r="E216" s="148"/>
      <c r="F216" s="148"/>
      <c r="G216" s="148"/>
      <c r="H216" s="148"/>
      <c r="I216" s="148"/>
      <c r="J216" s="152"/>
      <c r="K216" s="149"/>
    </row>
    <row r="217" spans="2:11" ht="24">
      <c r="C217" s="142"/>
      <c r="D217" s="113" t="s">
        <v>386</v>
      </c>
      <c r="E217" s="113" t="s">
        <v>418</v>
      </c>
      <c r="F217" s="113" t="s">
        <v>372</v>
      </c>
      <c r="G217" s="148"/>
      <c r="H217" s="148"/>
      <c r="I217" s="148"/>
      <c r="J217" s="152"/>
      <c r="K217" s="149"/>
    </row>
    <row r="218" spans="2:11">
      <c r="C218" s="130" t="s">
        <v>194</v>
      </c>
      <c r="D218" s="116">
        <v>23000</v>
      </c>
      <c r="E218" s="228">
        <v>0.5</v>
      </c>
      <c r="F218" s="121">
        <f>D218*E218</f>
        <v>11500</v>
      </c>
      <c r="G218" s="148"/>
      <c r="H218" s="148"/>
      <c r="I218" s="148"/>
      <c r="J218" s="152"/>
      <c r="K218" s="149"/>
    </row>
    <row r="219" spans="2:11">
      <c r="C219" s="147"/>
      <c r="D219" s="141"/>
      <c r="E219" s="148"/>
      <c r="F219" s="148"/>
      <c r="G219" s="148"/>
      <c r="H219" s="148"/>
      <c r="I219" s="148"/>
      <c r="J219" s="152"/>
      <c r="K219" s="149"/>
    </row>
    <row r="220" spans="2:11" s="159" customFormat="1">
      <c r="B220" s="146" t="s">
        <v>203</v>
      </c>
      <c r="C220" s="108" t="s">
        <v>124</v>
      </c>
      <c r="D220" s="141"/>
      <c r="E220" s="148"/>
      <c r="F220" s="148"/>
      <c r="G220" s="148"/>
      <c r="H220" s="148"/>
      <c r="I220" s="148"/>
      <c r="J220" s="152"/>
      <c r="K220" s="149"/>
    </row>
    <row r="221" spans="2:11" ht="36">
      <c r="C221" s="142"/>
      <c r="D221" s="113" t="s">
        <v>406</v>
      </c>
      <c r="E221" s="113" t="s">
        <v>418</v>
      </c>
      <c r="F221" s="113" t="s">
        <v>372</v>
      </c>
      <c r="G221" s="148"/>
      <c r="H221" s="148"/>
      <c r="I221" s="148"/>
      <c r="J221" s="152"/>
      <c r="K221" s="149"/>
    </row>
    <row r="222" spans="2:11" ht="24">
      <c r="C222" s="130" t="s">
        <v>202</v>
      </c>
      <c r="D222" s="116">
        <v>10000</v>
      </c>
      <c r="E222" s="120">
        <v>2</v>
      </c>
      <c r="F222" s="121">
        <f>D222*E222</f>
        <v>20000</v>
      </c>
      <c r="G222" s="148"/>
      <c r="H222" s="148"/>
      <c r="I222" s="148"/>
      <c r="J222" s="152"/>
      <c r="K222" s="149"/>
    </row>
    <row r="223" spans="2:11">
      <c r="C223" s="147"/>
      <c r="D223" s="141"/>
      <c r="E223" s="148"/>
      <c r="F223" s="149"/>
      <c r="G223" s="148"/>
      <c r="H223" s="148"/>
      <c r="I223" s="148"/>
      <c r="J223" s="152"/>
      <c r="K223" s="149"/>
    </row>
    <row r="224" spans="2:11" s="159" customFormat="1">
      <c r="B224" s="146" t="s">
        <v>205</v>
      </c>
      <c r="C224" s="108" t="s">
        <v>36</v>
      </c>
      <c r="D224" s="141"/>
      <c r="E224" s="148"/>
      <c r="F224" s="148"/>
      <c r="G224" s="148"/>
      <c r="H224" s="148"/>
      <c r="I224" s="148"/>
      <c r="J224" s="152"/>
      <c r="K224" s="149"/>
    </row>
    <row r="225" spans="2:11" ht="24">
      <c r="C225" s="142"/>
      <c r="D225" s="113" t="s">
        <v>386</v>
      </c>
      <c r="E225" s="113" t="s">
        <v>418</v>
      </c>
      <c r="F225" s="113" t="s">
        <v>372</v>
      </c>
      <c r="G225" s="148"/>
      <c r="H225" s="148"/>
      <c r="I225" s="148"/>
      <c r="J225" s="152"/>
      <c r="K225" s="149"/>
    </row>
    <row r="226" spans="2:11" ht="24">
      <c r="C226" s="130" t="s">
        <v>204</v>
      </c>
      <c r="D226" s="116">
        <v>42200</v>
      </c>
      <c r="E226" s="120">
        <v>1</v>
      </c>
      <c r="F226" s="121">
        <f>D226*E226</f>
        <v>42200</v>
      </c>
      <c r="G226" s="148"/>
      <c r="H226" s="148"/>
      <c r="I226" s="148"/>
      <c r="J226" s="152"/>
      <c r="K226" s="149"/>
    </row>
    <row r="227" spans="2:11">
      <c r="C227" s="147"/>
      <c r="D227" s="141"/>
      <c r="E227" s="148"/>
      <c r="F227" s="149"/>
      <c r="G227" s="148"/>
      <c r="H227" s="148"/>
      <c r="I227" s="148"/>
      <c r="J227" s="152"/>
      <c r="K227" s="149"/>
    </row>
    <row r="228" spans="2:11" s="159" customFormat="1">
      <c r="B228" s="146" t="s">
        <v>209</v>
      </c>
      <c r="C228" s="184" t="s">
        <v>36</v>
      </c>
      <c r="D228" s="141"/>
      <c r="E228" s="148"/>
      <c r="F228" s="148"/>
      <c r="G228" s="148"/>
      <c r="H228" s="148"/>
      <c r="I228" s="148"/>
      <c r="J228" s="152"/>
      <c r="K228" s="149"/>
    </row>
    <row r="229" spans="2:11" ht="24">
      <c r="C229" s="142"/>
      <c r="D229" s="113" t="s">
        <v>386</v>
      </c>
      <c r="E229" s="113" t="s">
        <v>418</v>
      </c>
      <c r="F229" s="113" t="s">
        <v>372</v>
      </c>
      <c r="G229" s="148"/>
      <c r="H229" s="148"/>
      <c r="I229" s="148"/>
      <c r="J229" s="152"/>
      <c r="K229" s="149"/>
    </row>
    <row r="230" spans="2:11" ht="24">
      <c r="C230" s="130" t="s">
        <v>208</v>
      </c>
      <c r="D230" s="116">
        <v>18100</v>
      </c>
      <c r="E230" s="120">
        <v>1</v>
      </c>
      <c r="F230" s="121">
        <f>D230*E230</f>
        <v>18100</v>
      </c>
      <c r="G230" s="148"/>
      <c r="H230" s="148"/>
      <c r="I230" s="148"/>
      <c r="J230" s="152"/>
      <c r="K230" s="149"/>
    </row>
    <row r="231" spans="2:11">
      <c r="C231" s="147"/>
      <c r="D231" s="141"/>
      <c r="E231" s="148"/>
      <c r="F231" s="149"/>
      <c r="G231" s="148"/>
      <c r="H231" s="148"/>
      <c r="I231" s="148"/>
      <c r="J231" s="152"/>
      <c r="K231" s="149"/>
    </row>
    <row r="232" spans="2:11">
      <c r="B232" s="146" t="s">
        <v>211</v>
      </c>
      <c r="C232" s="108" t="s">
        <v>49</v>
      </c>
      <c r="D232" s="141"/>
      <c r="E232" s="148"/>
      <c r="F232" s="148"/>
      <c r="G232" s="148"/>
      <c r="H232" s="148"/>
      <c r="I232" s="148"/>
      <c r="J232" s="152"/>
      <c r="K232" s="149"/>
    </row>
    <row r="233" spans="2:11" ht="36">
      <c r="C233" s="142"/>
      <c r="D233" s="113" t="s">
        <v>406</v>
      </c>
      <c r="E233" s="113" t="s">
        <v>378</v>
      </c>
      <c r="F233" s="113" t="s">
        <v>379</v>
      </c>
      <c r="G233" s="113" t="s">
        <v>380</v>
      </c>
      <c r="H233" s="113" t="s">
        <v>381</v>
      </c>
      <c r="I233" s="113" t="s">
        <v>382</v>
      </c>
      <c r="J233" s="113" t="s">
        <v>29</v>
      </c>
      <c r="K233" s="113" t="s">
        <v>383</v>
      </c>
    </row>
    <row r="234" spans="2:11">
      <c r="C234" s="130" t="s">
        <v>210</v>
      </c>
      <c r="D234" s="116">
        <v>400</v>
      </c>
      <c r="E234" s="120">
        <v>36</v>
      </c>
      <c r="F234" s="120">
        <v>36</v>
      </c>
      <c r="G234" s="120">
        <v>36</v>
      </c>
      <c r="H234" s="120">
        <v>36</v>
      </c>
      <c r="I234" s="120">
        <v>36</v>
      </c>
      <c r="J234" s="151">
        <f>SUM(E234:I234)</f>
        <v>180</v>
      </c>
      <c r="K234" s="121">
        <f>J234*D234</f>
        <v>72000</v>
      </c>
    </row>
    <row r="235" spans="2:11">
      <c r="C235" s="147"/>
      <c r="D235" s="141"/>
      <c r="E235" s="148"/>
      <c r="F235" s="148"/>
      <c r="G235" s="148"/>
      <c r="H235" s="148"/>
      <c r="I235" s="148"/>
      <c r="J235" s="152"/>
      <c r="K235" s="149"/>
    </row>
    <row r="236" spans="2:11">
      <c r="B236" s="146" t="s">
        <v>215</v>
      </c>
      <c r="C236" s="108" t="s">
        <v>36</v>
      </c>
      <c r="D236" s="141"/>
      <c r="E236" s="148"/>
      <c r="F236" s="148"/>
      <c r="G236" s="148"/>
      <c r="H236" s="148"/>
      <c r="I236" s="148"/>
      <c r="J236" s="152"/>
      <c r="K236" s="149"/>
    </row>
    <row r="237" spans="2:11" ht="24">
      <c r="C237" s="142"/>
      <c r="D237" s="113" t="s">
        <v>386</v>
      </c>
      <c r="E237" s="113" t="s">
        <v>378</v>
      </c>
      <c r="F237" s="113" t="s">
        <v>379</v>
      </c>
      <c r="G237" s="113" t="s">
        <v>380</v>
      </c>
      <c r="H237" s="113" t="s">
        <v>381</v>
      </c>
      <c r="I237" s="113" t="s">
        <v>382</v>
      </c>
      <c r="J237" s="113" t="s">
        <v>29</v>
      </c>
      <c r="K237" s="113" t="s">
        <v>383</v>
      </c>
    </row>
    <row r="238" spans="2:11" ht="24">
      <c r="C238" s="130" t="s">
        <v>214</v>
      </c>
      <c r="D238" s="116">
        <v>6000</v>
      </c>
      <c r="E238" s="120">
        <v>0</v>
      </c>
      <c r="F238" s="120">
        <v>25</v>
      </c>
      <c r="G238" s="120">
        <v>30</v>
      </c>
      <c r="H238" s="120">
        <v>50</v>
      </c>
      <c r="I238" s="120">
        <v>20</v>
      </c>
      <c r="J238" s="151">
        <f>SUM(E238:I238)</f>
        <v>125</v>
      </c>
      <c r="K238" s="121">
        <f>J238*D238</f>
        <v>750000</v>
      </c>
    </row>
    <row r="239" spans="2:11">
      <c r="C239" s="147"/>
      <c r="D239" s="141"/>
      <c r="E239" s="148"/>
      <c r="F239" s="148"/>
      <c r="G239" s="148"/>
      <c r="H239" s="148"/>
      <c r="I239" s="148"/>
      <c r="J239" s="152"/>
      <c r="K239" s="149"/>
    </row>
    <row r="240" spans="2:11">
      <c r="B240" s="146" t="s">
        <v>222</v>
      </c>
      <c r="C240" s="108" t="s">
        <v>36</v>
      </c>
      <c r="D240" s="141"/>
      <c r="E240" s="148"/>
      <c r="F240" s="148"/>
      <c r="G240" s="148"/>
      <c r="H240" s="148"/>
      <c r="I240" s="148"/>
      <c r="J240" s="152"/>
      <c r="K240" s="149"/>
    </row>
    <row r="241" spans="2:11" ht="24">
      <c r="C241" s="142"/>
      <c r="D241" s="113" t="s">
        <v>386</v>
      </c>
      <c r="E241" s="113" t="s">
        <v>418</v>
      </c>
      <c r="F241" s="113" t="s">
        <v>372</v>
      </c>
      <c r="G241" s="148"/>
      <c r="H241" s="148"/>
      <c r="I241" s="148"/>
      <c r="J241" s="152"/>
      <c r="K241" s="149"/>
    </row>
    <row r="242" spans="2:11" ht="24">
      <c r="C242" s="130" t="s">
        <v>221</v>
      </c>
      <c r="D242" s="116">
        <v>1000</v>
      </c>
      <c r="E242" s="120">
        <v>7</v>
      </c>
      <c r="F242" s="121">
        <f>D242*E242</f>
        <v>7000</v>
      </c>
      <c r="G242" s="148"/>
      <c r="H242" s="148"/>
      <c r="I242" s="148"/>
      <c r="J242" s="152"/>
      <c r="K242" s="149"/>
    </row>
    <row r="243" spans="2:11">
      <c r="C243" s="147"/>
      <c r="D243" s="141"/>
      <c r="E243" s="148"/>
      <c r="F243" s="148"/>
      <c r="G243" s="148"/>
      <c r="H243" s="148"/>
      <c r="I243" s="148"/>
      <c r="J243" s="152"/>
      <c r="K243" s="149"/>
    </row>
    <row r="244" spans="2:11">
      <c r="B244" s="146" t="s">
        <v>224</v>
      </c>
      <c r="C244" s="108" t="s">
        <v>36</v>
      </c>
      <c r="D244" s="141"/>
      <c r="E244" s="148"/>
      <c r="F244" s="148"/>
      <c r="G244" s="148"/>
      <c r="H244" s="148"/>
      <c r="I244" s="148"/>
      <c r="J244" s="152"/>
      <c r="K244" s="149"/>
    </row>
    <row r="245" spans="2:11" ht="24">
      <c r="C245" s="142"/>
      <c r="D245" s="113" t="s">
        <v>386</v>
      </c>
      <c r="E245" s="113" t="s">
        <v>378</v>
      </c>
      <c r="F245" s="113" t="s">
        <v>379</v>
      </c>
      <c r="G245" s="113" t="s">
        <v>380</v>
      </c>
      <c r="H245" s="113" t="s">
        <v>381</v>
      </c>
      <c r="I245" s="113" t="s">
        <v>382</v>
      </c>
      <c r="J245" s="113" t="s">
        <v>29</v>
      </c>
      <c r="K245" s="113" t="s">
        <v>383</v>
      </c>
    </row>
    <row r="246" spans="2:11" ht="24">
      <c r="C246" s="130" t="s">
        <v>223</v>
      </c>
      <c r="D246" s="116">
        <v>17000</v>
      </c>
      <c r="E246" s="165">
        <v>0.5</v>
      </c>
      <c r="F246" s="165">
        <v>0.5</v>
      </c>
      <c r="G246" s="165">
        <v>0</v>
      </c>
      <c r="H246" s="165">
        <v>0</v>
      </c>
      <c r="I246" s="165">
        <v>0</v>
      </c>
      <c r="J246" s="151">
        <f>SUM(E246:I246)</f>
        <v>1</v>
      </c>
      <c r="K246" s="121">
        <f>J246*D246</f>
        <v>17000</v>
      </c>
    </row>
    <row r="247" spans="2:11">
      <c r="C247" s="147"/>
      <c r="D247" s="141"/>
      <c r="E247" s="148"/>
      <c r="F247" s="148"/>
      <c r="G247" s="148"/>
      <c r="H247" s="148"/>
      <c r="I247" s="148"/>
      <c r="J247" s="152"/>
      <c r="K247" s="149"/>
    </row>
    <row r="248" spans="2:11">
      <c r="B248" s="146" t="s">
        <v>227</v>
      </c>
      <c r="C248" s="108" t="s">
        <v>36</v>
      </c>
      <c r="D248" s="141"/>
      <c r="E248" s="148"/>
      <c r="F248" s="148"/>
      <c r="G248" s="148"/>
      <c r="H248" s="148"/>
      <c r="I248" s="148"/>
      <c r="J248" s="152"/>
      <c r="K248" s="149"/>
    </row>
    <row r="249" spans="2:11" ht="36">
      <c r="C249" s="142"/>
      <c r="D249" s="113" t="s">
        <v>419</v>
      </c>
      <c r="E249" s="113" t="s">
        <v>378</v>
      </c>
      <c r="F249" s="113" t="s">
        <v>379</v>
      </c>
      <c r="G249" s="113" t="s">
        <v>380</v>
      </c>
      <c r="H249" s="113" t="s">
        <v>381</v>
      </c>
      <c r="I249" s="113" t="s">
        <v>382</v>
      </c>
      <c r="J249" s="113" t="s">
        <v>29</v>
      </c>
      <c r="K249" s="113" t="s">
        <v>383</v>
      </c>
    </row>
    <row r="250" spans="2:11">
      <c r="C250" s="130" t="s">
        <v>225</v>
      </c>
      <c r="D250" s="116">
        <v>2000</v>
      </c>
      <c r="E250" s="120">
        <v>0</v>
      </c>
      <c r="F250" s="120">
        <v>60</v>
      </c>
      <c r="G250" s="120">
        <v>0</v>
      </c>
      <c r="H250" s="120">
        <v>0</v>
      </c>
      <c r="I250" s="120">
        <v>0</v>
      </c>
      <c r="J250" s="151">
        <f>SUM(E250:I250)</f>
        <v>60</v>
      </c>
      <c r="K250" s="121">
        <f>J250*D250</f>
        <v>120000</v>
      </c>
    </row>
    <row r="251" spans="2:11">
      <c r="C251" s="147"/>
      <c r="D251" s="141"/>
      <c r="E251" s="148"/>
      <c r="F251" s="148"/>
      <c r="G251" s="148"/>
      <c r="H251" s="148"/>
      <c r="I251" s="148"/>
      <c r="J251" s="152"/>
      <c r="K251" s="149"/>
    </row>
    <row r="252" spans="2:11">
      <c r="B252" s="146" t="s">
        <v>231</v>
      </c>
      <c r="C252" s="108" t="s">
        <v>36</v>
      </c>
      <c r="D252" s="141"/>
      <c r="E252" s="148"/>
      <c r="F252" s="148"/>
      <c r="G252" s="148"/>
      <c r="H252" s="148"/>
      <c r="I252" s="148"/>
      <c r="J252" s="152"/>
      <c r="K252" s="149"/>
    </row>
    <row r="253" spans="2:11" ht="36">
      <c r="C253" s="142"/>
      <c r="D253" s="113" t="s">
        <v>419</v>
      </c>
      <c r="E253" s="113" t="s">
        <v>378</v>
      </c>
      <c r="F253" s="113" t="s">
        <v>379</v>
      </c>
      <c r="G253" s="113" t="s">
        <v>380</v>
      </c>
      <c r="H253" s="113" t="s">
        <v>381</v>
      </c>
      <c r="I253" s="113" t="s">
        <v>382</v>
      </c>
      <c r="J253" s="113" t="s">
        <v>29</v>
      </c>
      <c r="K253" s="113" t="s">
        <v>383</v>
      </c>
    </row>
    <row r="254" spans="2:11">
      <c r="C254" s="130" t="s">
        <v>230</v>
      </c>
      <c r="D254" s="116">
        <v>1550</v>
      </c>
      <c r="E254" s="120">
        <v>200</v>
      </c>
      <c r="F254" s="120">
        <v>200</v>
      </c>
      <c r="G254" s="120">
        <v>0</v>
      </c>
      <c r="H254" s="120">
        <v>0</v>
      </c>
      <c r="I254" s="120">
        <v>0</v>
      </c>
      <c r="J254" s="151">
        <f>SUM(E254:I254)</f>
        <v>400</v>
      </c>
      <c r="K254" s="121">
        <f>J254*D254</f>
        <v>620000</v>
      </c>
    </row>
    <row r="255" spans="2:11">
      <c r="C255" s="147"/>
      <c r="D255" s="141"/>
      <c r="E255" s="148"/>
      <c r="F255" s="148"/>
      <c r="G255" s="148"/>
      <c r="H255" s="148"/>
      <c r="I255" s="148"/>
      <c r="J255" s="152"/>
      <c r="K255" s="149"/>
    </row>
    <row r="256" spans="2:11">
      <c r="B256" s="146" t="s">
        <v>233</v>
      </c>
      <c r="C256" s="108" t="s">
        <v>62</v>
      </c>
      <c r="D256" s="141"/>
      <c r="E256" s="148"/>
      <c r="F256" s="148"/>
      <c r="G256" s="148"/>
      <c r="H256" s="148"/>
      <c r="I256" s="148"/>
      <c r="J256" s="152"/>
      <c r="K256" s="149"/>
    </row>
    <row r="257" spans="2:11" ht="36">
      <c r="C257" s="142"/>
      <c r="D257" s="113" t="s">
        <v>406</v>
      </c>
      <c r="E257" s="113" t="s">
        <v>378</v>
      </c>
      <c r="F257" s="113" t="s">
        <v>379</v>
      </c>
      <c r="G257" s="113" t="s">
        <v>380</v>
      </c>
      <c r="H257" s="113" t="s">
        <v>381</v>
      </c>
      <c r="I257" s="113" t="s">
        <v>382</v>
      </c>
      <c r="J257" s="113" t="s">
        <v>29</v>
      </c>
      <c r="K257" s="113" t="s">
        <v>383</v>
      </c>
    </row>
    <row r="258" spans="2:11" ht="24">
      <c r="C258" s="130" t="s">
        <v>420</v>
      </c>
      <c r="D258" s="116">
        <v>1500</v>
      </c>
      <c r="E258" s="120">
        <v>6</v>
      </c>
      <c r="F258" s="120">
        <v>12</v>
      </c>
      <c r="G258" s="120">
        <v>12</v>
      </c>
      <c r="H258" s="120">
        <v>0</v>
      </c>
      <c r="I258" s="120">
        <v>0</v>
      </c>
      <c r="J258" s="151">
        <f>SUM(E258:I258)</f>
        <v>30</v>
      </c>
      <c r="K258" s="121">
        <f>J258*D258</f>
        <v>45000</v>
      </c>
    </row>
    <row r="259" spans="2:11">
      <c r="C259" s="147"/>
      <c r="D259" s="141"/>
      <c r="E259" s="148"/>
      <c r="F259" s="148"/>
      <c r="G259" s="148"/>
      <c r="H259" s="148"/>
      <c r="I259" s="148"/>
      <c r="J259" s="152"/>
      <c r="K259" s="149"/>
    </row>
    <row r="260" spans="2:11">
      <c r="B260" s="146" t="s">
        <v>235</v>
      </c>
      <c r="C260" s="108" t="s">
        <v>62</v>
      </c>
      <c r="D260" s="141"/>
      <c r="E260" s="148"/>
      <c r="F260" s="148"/>
      <c r="G260" s="148"/>
      <c r="H260" s="148"/>
      <c r="I260" s="148"/>
      <c r="J260" s="152"/>
      <c r="K260" s="149"/>
    </row>
    <row r="261" spans="2:11" ht="36">
      <c r="C261" s="142"/>
      <c r="D261" s="113" t="s">
        <v>406</v>
      </c>
      <c r="E261" s="113" t="s">
        <v>378</v>
      </c>
      <c r="F261" s="113" t="s">
        <v>379</v>
      </c>
      <c r="G261" s="113" t="s">
        <v>380</v>
      </c>
      <c r="H261" s="113" t="s">
        <v>381</v>
      </c>
      <c r="I261" s="113" t="s">
        <v>382</v>
      </c>
      <c r="J261" s="113" t="s">
        <v>29</v>
      </c>
      <c r="K261" s="113" t="s">
        <v>383</v>
      </c>
    </row>
    <row r="262" spans="2:11">
      <c r="C262" s="130" t="s">
        <v>234</v>
      </c>
      <c r="D262" s="116">
        <v>1200</v>
      </c>
      <c r="E262" s="120">
        <v>8</v>
      </c>
      <c r="F262" s="120">
        <v>12</v>
      </c>
      <c r="G262" s="120">
        <v>12</v>
      </c>
      <c r="H262" s="120">
        <v>6</v>
      </c>
      <c r="I262" s="120">
        <v>0</v>
      </c>
      <c r="J262" s="151">
        <f>SUM(E262:I262)</f>
        <v>38</v>
      </c>
      <c r="K262" s="121">
        <f>J262*D262</f>
        <v>45600</v>
      </c>
    </row>
    <row r="263" spans="2:11">
      <c r="C263" s="147"/>
      <c r="D263" s="141"/>
      <c r="E263" s="148"/>
      <c r="F263" s="148"/>
      <c r="G263" s="148"/>
      <c r="H263" s="148"/>
      <c r="I263" s="148"/>
      <c r="J263" s="152"/>
      <c r="K263" s="149"/>
    </row>
    <row r="264" spans="2:11">
      <c r="B264" s="146" t="s">
        <v>239</v>
      </c>
      <c r="C264" s="108" t="s">
        <v>49</v>
      </c>
      <c r="D264" s="141"/>
      <c r="E264" s="148"/>
      <c r="F264" s="148"/>
      <c r="G264" s="148"/>
      <c r="H264" s="148"/>
      <c r="I264" s="148"/>
      <c r="J264" s="152"/>
      <c r="K264" s="149"/>
    </row>
    <row r="265" spans="2:11" ht="36">
      <c r="C265" s="142"/>
      <c r="D265" s="113" t="s">
        <v>406</v>
      </c>
      <c r="E265" s="113" t="s">
        <v>378</v>
      </c>
      <c r="F265" s="113" t="s">
        <v>379</v>
      </c>
      <c r="G265" s="113" t="s">
        <v>380</v>
      </c>
      <c r="H265" s="113" t="s">
        <v>381</v>
      </c>
      <c r="I265" s="113" t="s">
        <v>382</v>
      </c>
      <c r="J265" s="113" t="s">
        <v>29</v>
      </c>
      <c r="K265" s="113" t="s">
        <v>383</v>
      </c>
    </row>
    <row r="266" spans="2:11" ht="24">
      <c r="C266" s="130" t="s">
        <v>238</v>
      </c>
      <c r="D266" s="116">
        <v>300</v>
      </c>
      <c r="E266" s="120">
        <v>18</v>
      </c>
      <c r="F266" s="120">
        <v>36</v>
      </c>
      <c r="G266" s="120">
        <v>36</v>
      </c>
      <c r="H266" s="120">
        <v>36</v>
      </c>
      <c r="I266" s="120">
        <v>36</v>
      </c>
      <c r="J266" s="151">
        <f>SUM(E266:I266)</f>
        <v>162</v>
      </c>
      <c r="K266" s="121">
        <f>J266*D266</f>
        <v>48600</v>
      </c>
    </row>
    <row r="267" spans="2:11">
      <c r="C267" s="147"/>
      <c r="D267" s="141"/>
      <c r="E267" s="148"/>
      <c r="F267" s="148"/>
      <c r="G267" s="148"/>
      <c r="H267" s="148"/>
      <c r="I267" s="148"/>
      <c r="J267" s="152"/>
      <c r="K267" s="149"/>
    </row>
    <row r="268" spans="2:11">
      <c r="B268" s="146" t="s">
        <v>241</v>
      </c>
      <c r="C268" s="108" t="s">
        <v>421</v>
      </c>
      <c r="D268" s="141"/>
      <c r="E268" s="148"/>
      <c r="F268" s="148"/>
      <c r="G268" s="148"/>
      <c r="H268" s="148"/>
      <c r="I268" s="148"/>
      <c r="J268" s="152"/>
      <c r="K268" s="149"/>
    </row>
    <row r="269" spans="2:11" ht="36">
      <c r="C269" s="142"/>
      <c r="D269" s="113" t="s">
        <v>422</v>
      </c>
      <c r="E269" s="113" t="s">
        <v>378</v>
      </c>
      <c r="F269" s="113" t="s">
        <v>379</v>
      </c>
      <c r="G269" s="113" t="s">
        <v>380</v>
      </c>
      <c r="H269" s="113" t="s">
        <v>381</v>
      </c>
      <c r="I269" s="113" t="s">
        <v>382</v>
      </c>
      <c r="J269" s="113" t="s">
        <v>29</v>
      </c>
      <c r="K269" s="113" t="s">
        <v>383</v>
      </c>
    </row>
    <row r="270" spans="2:11" ht="24">
      <c r="C270" s="130" t="s">
        <v>240</v>
      </c>
      <c r="D270" s="116">
        <v>6000</v>
      </c>
      <c r="E270" s="120">
        <v>3</v>
      </c>
      <c r="F270" s="120">
        <v>3</v>
      </c>
      <c r="G270" s="120"/>
      <c r="H270" s="120"/>
      <c r="I270" s="120"/>
      <c r="J270" s="151">
        <f>SUM(E270:I270)</f>
        <v>6</v>
      </c>
      <c r="K270" s="121">
        <f>J270*D270</f>
        <v>36000</v>
      </c>
    </row>
    <row r="271" spans="2:11">
      <c r="C271" s="147"/>
      <c r="D271" s="141"/>
      <c r="E271" s="148"/>
      <c r="F271" s="148"/>
      <c r="G271" s="148"/>
      <c r="H271" s="148"/>
      <c r="I271" s="148"/>
      <c r="J271" s="152"/>
      <c r="K271" s="149"/>
    </row>
    <row r="272" spans="2:11">
      <c r="B272" s="146" t="s">
        <v>243</v>
      </c>
      <c r="C272" s="108" t="s">
        <v>124</v>
      </c>
      <c r="D272" s="141"/>
      <c r="E272" s="148"/>
      <c r="F272" s="148"/>
      <c r="G272" s="148"/>
      <c r="H272" s="148"/>
      <c r="I272" s="148"/>
      <c r="J272" s="152"/>
      <c r="K272" s="149"/>
    </row>
    <row r="273" spans="2:11" ht="36">
      <c r="C273" s="142"/>
      <c r="D273" s="113" t="s">
        <v>404</v>
      </c>
      <c r="E273" s="113" t="s">
        <v>378</v>
      </c>
      <c r="F273" s="113" t="s">
        <v>379</v>
      </c>
      <c r="G273" s="113" t="s">
        <v>380</v>
      </c>
      <c r="H273" s="113" t="s">
        <v>381</v>
      </c>
      <c r="I273" s="113" t="s">
        <v>382</v>
      </c>
      <c r="J273" s="113" t="s">
        <v>29</v>
      </c>
      <c r="K273" s="113" t="s">
        <v>383</v>
      </c>
    </row>
    <row r="274" spans="2:11">
      <c r="C274" s="130" t="s">
        <v>242</v>
      </c>
      <c r="D274" s="116">
        <v>950</v>
      </c>
      <c r="E274" s="120">
        <v>30</v>
      </c>
      <c r="F274" s="120">
        <v>20</v>
      </c>
      <c r="G274" s="120">
        <v>0</v>
      </c>
      <c r="H274" s="120">
        <v>0</v>
      </c>
      <c r="I274" s="120">
        <v>0</v>
      </c>
      <c r="J274" s="151">
        <f>SUM(E274:I274)</f>
        <v>50</v>
      </c>
      <c r="K274" s="121">
        <f>J274*D274</f>
        <v>47500</v>
      </c>
    </row>
    <row r="275" spans="2:11">
      <c r="C275" s="147"/>
      <c r="D275" s="141"/>
      <c r="E275" s="148"/>
      <c r="F275" s="148"/>
      <c r="G275" s="148"/>
      <c r="H275" s="148"/>
      <c r="I275" s="148"/>
      <c r="J275" s="152"/>
      <c r="K275" s="149"/>
    </row>
    <row r="276" spans="2:11">
      <c r="B276" s="146" t="s">
        <v>245</v>
      </c>
      <c r="C276" s="108" t="s">
        <v>423</v>
      </c>
      <c r="D276" s="141"/>
      <c r="E276" s="148"/>
      <c r="F276" s="148"/>
      <c r="G276" s="148"/>
      <c r="H276" s="148"/>
      <c r="I276" s="148"/>
      <c r="J276" s="152"/>
      <c r="K276" s="149"/>
    </row>
    <row r="277" spans="2:11" ht="24">
      <c r="C277" s="142"/>
      <c r="D277" s="113" t="s">
        <v>386</v>
      </c>
      <c r="E277" s="113" t="s">
        <v>378</v>
      </c>
      <c r="F277" s="113" t="s">
        <v>379</v>
      </c>
      <c r="G277" s="113" t="s">
        <v>380</v>
      </c>
      <c r="H277" s="113" t="s">
        <v>381</v>
      </c>
      <c r="I277" s="113" t="s">
        <v>382</v>
      </c>
      <c r="J277" s="113" t="s">
        <v>29</v>
      </c>
      <c r="K277" s="113" t="s">
        <v>383</v>
      </c>
    </row>
    <row r="278" spans="2:11">
      <c r="C278" s="130" t="s">
        <v>244</v>
      </c>
      <c r="D278" s="116">
        <v>5000</v>
      </c>
      <c r="E278" s="150">
        <v>0</v>
      </c>
      <c r="F278" s="150">
        <v>1</v>
      </c>
      <c r="G278" s="150">
        <v>0</v>
      </c>
      <c r="H278" s="150">
        <v>0.5</v>
      </c>
      <c r="I278" s="150">
        <v>0</v>
      </c>
      <c r="J278" s="151">
        <f>SUM(E278:I278)</f>
        <v>1.5</v>
      </c>
      <c r="K278" s="121">
        <f>J278*D278</f>
        <v>7500</v>
      </c>
    </row>
    <row r="279" spans="2:11">
      <c r="C279" s="147"/>
      <c r="D279" s="141"/>
      <c r="E279" s="166"/>
      <c r="F279" s="166"/>
      <c r="G279" s="166"/>
      <c r="H279" s="166"/>
      <c r="I279" s="166"/>
      <c r="J279" s="152"/>
      <c r="K279" s="149"/>
    </row>
    <row r="280" spans="2:11">
      <c r="B280" s="146" t="s">
        <v>247</v>
      </c>
      <c r="C280" s="108" t="s">
        <v>424</v>
      </c>
      <c r="D280" s="141"/>
      <c r="E280" s="148"/>
      <c r="F280" s="148"/>
      <c r="G280" s="148"/>
      <c r="H280" s="148"/>
      <c r="I280" s="148"/>
      <c r="J280" s="152"/>
      <c r="K280" s="149"/>
    </row>
    <row r="281" spans="2:11" ht="36">
      <c r="C281" s="142"/>
      <c r="D281" s="113" t="s">
        <v>406</v>
      </c>
      <c r="E281" s="113" t="s">
        <v>378</v>
      </c>
      <c r="F281" s="113" t="s">
        <v>379</v>
      </c>
      <c r="G281" s="113" t="s">
        <v>380</v>
      </c>
      <c r="H281" s="113" t="s">
        <v>381</v>
      </c>
      <c r="I281" s="113" t="s">
        <v>382</v>
      </c>
      <c r="J281" s="113" t="s">
        <v>29</v>
      </c>
      <c r="K281" s="113" t="s">
        <v>383</v>
      </c>
    </row>
    <row r="282" spans="2:11" ht="24.75" customHeight="1">
      <c r="C282" s="130" t="s">
        <v>425</v>
      </c>
      <c r="D282" s="116">
        <v>10000</v>
      </c>
      <c r="E282" s="120">
        <v>2</v>
      </c>
      <c r="F282" s="120">
        <v>1</v>
      </c>
      <c r="G282" s="120">
        <v>0</v>
      </c>
      <c r="H282" s="120">
        <v>0</v>
      </c>
      <c r="I282" s="120">
        <v>0</v>
      </c>
      <c r="J282" s="151">
        <f>SUM(E282:I282)</f>
        <v>3</v>
      </c>
      <c r="K282" s="121">
        <f>J282*D282</f>
        <v>30000</v>
      </c>
    </row>
    <row r="283" spans="2:11">
      <c r="C283" s="147"/>
      <c r="D283" s="141"/>
      <c r="E283" s="148"/>
      <c r="F283" s="148"/>
      <c r="G283" s="148"/>
      <c r="H283" s="148"/>
      <c r="I283" s="148"/>
      <c r="J283" s="152"/>
      <c r="K283" s="149"/>
    </row>
    <row r="284" spans="2:11">
      <c r="B284" s="146" t="s">
        <v>249</v>
      </c>
      <c r="C284" s="167" t="s">
        <v>426</v>
      </c>
      <c r="D284" s="141"/>
      <c r="E284" s="148"/>
      <c r="F284" s="148"/>
      <c r="G284" s="148"/>
      <c r="H284" s="148"/>
      <c r="I284" s="148"/>
      <c r="J284" s="152"/>
      <c r="K284" s="149"/>
    </row>
    <row r="285" spans="2:11" ht="24">
      <c r="C285" s="142"/>
      <c r="D285" s="113" t="s">
        <v>386</v>
      </c>
      <c r="E285" s="113" t="s">
        <v>418</v>
      </c>
      <c r="F285" s="113" t="s">
        <v>372</v>
      </c>
      <c r="G285" s="148"/>
      <c r="H285" s="148"/>
      <c r="I285" s="148"/>
      <c r="J285" s="152"/>
      <c r="K285" s="149"/>
    </row>
    <row r="286" spans="2:11">
      <c r="C286" s="130" t="s">
        <v>248</v>
      </c>
      <c r="D286" s="116">
        <v>5000</v>
      </c>
      <c r="E286" s="120">
        <v>3</v>
      </c>
      <c r="F286" s="120">
        <f>D286*E286</f>
        <v>15000</v>
      </c>
      <c r="G286" s="148"/>
      <c r="H286" s="148"/>
      <c r="I286" s="148"/>
      <c r="J286" s="152"/>
      <c r="K286" s="149"/>
    </row>
    <row r="287" spans="2:11">
      <c r="C287" s="147"/>
      <c r="D287" s="141"/>
      <c r="E287" s="148"/>
      <c r="F287" s="148"/>
      <c r="G287" s="148"/>
      <c r="H287" s="148"/>
      <c r="I287" s="148"/>
      <c r="J287" s="152"/>
      <c r="K287" s="149"/>
    </row>
    <row r="288" spans="2:11">
      <c r="B288" s="146" t="s">
        <v>252</v>
      </c>
      <c r="C288" s="167" t="s">
        <v>250</v>
      </c>
      <c r="D288" s="192"/>
      <c r="E288" s="148"/>
      <c r="F288" s="148"/>
      <c r="G288" s="148"/>
      <c r="H288" s="148"/>
      <c r="I288" s="148"/>
      <c r="J288" s="152"/>
      <c r="K288" s="149"/>
    </row>
    <row r="289" spans="2:11" ht="36">
      <c r="C289" s="142"/>
      <c r="D289" s="195" t="s">
        <v>427</v>
      </c>
      <c r="E289" s="113" t="s">
        <v>378</v>
      </c>
      <c r="F289" s="113" t="s">
        <v>379</v>
      </c>
      <c r="G289" s="113" t="s">
        <v>380</v>
      </c>
      <c r="H289" s="113" t="s">
        <v>381</v>
      </c>
      <c r="I289" s="113" t="s">
        <v>382</v>
      </c>
      <c r="J289" s="113" t="s">
        <v>29</v>
      </c>
      <c r="K289" s="113" t="s">
        <v>383</v>
      </c>
    </row>
    <row r="290" spans="2:11">
      <c r="C290" s="130" t="s">
        <v>250</v>
      </c>
      <c r="D290" s="116">
        <v>20</v>
      </c>
      <c r="E290" s="120">
        <v>160</v>
      </c>
      <c r="F290" s="120">
        <v>160</v>
      </c>
      <c r="G290" s="120">
        <v>160</v>
      </c>
      <c r="H290" s="120">
        <v>160</v>
      </c>
      <c r="I290" s="120">
        <v>160</v>
      </c>
      <c r="J290" s="151">
        <f>SUM(E290:I290)</f>
        <v>800</v>
      </c>
      <c r="K290" s="121">
        <f>J290*D290</f>
        <v>16000</v>
      </c>
    </row>
    <row r="291" spans="2:11">
      <c r="C291" s="147"/>
      <c r="D291" s="141"/>
      <c r="E291" s="148"/>
      <c r="F291" s="148"/>
      <c r="G291" s="148"/>
      <c r="H291" s="148"/>
      <c r="I291" s="148"/>
      <c r="J291" s="152"/>
      <c r="K291" s="149"/>
    </row>
    <row r="292" spans="2:11">
      <c r="B292" s="146" t="s">
        <v>256</v>
      </c>
      <c r="C292" s="167" t="s">
        <v>124</v>
      </c>
      <c r="D292" s="141"/>
      <c r="E292" s="148"/>
      <c r="F292" s="148"/>
      <c r="G292" s="148"/>
      <c r="H292" s="148"/>
      <c r="I292" s="148"/>
      <c r="J292" s="152"/>
      <c r="K292" s="149"/>
    </row>
    <row r="293" spans="2:11" ht="36">
      <c r="C293" s="142"/>
      <c r="D293" s="113" t="s">
        <v>406</v>
      </c>
      <c r="E293" s="113" t="s">
        <v>378</v>
      </c>
      <c r="F293" s="113" t="s">
        <v>379</v>
      </c>
      <c r="G293" s="113" t="s">
        <v>380</v>
      </c>
      <c r="H293" s="113" t="s">
        <v>381</v>
      </c>
      <c r="I293" s="113" t="s">
        <v>382</v>
      </c>
      <c r="J293" s="113" t="s">
        <v>29</v>
      </c>
      <c r="K293" s="113" t="s">
        <v>383</v>
      </c>
    </row>
    <row r="294" spans="2:11" ht="24">
      <c r="C294" s="168" t="s">
        <v>255</v>
      </c>
      <c r="D294" s="116">
        <v>15000</v>
      </c>
      <c r="E294" s="120">
        <v>0</v>
      </c>
      <c r="F294" s="120">
        <v>1</v>
      </c>
      <c r="G294" s="120">
        <v>0</v>
      </c>
      <c r="H294" s="120">
        <v>0</v>
      </c>
      <c r="I294" s="120">
        <v>0</v>
      </c>
      <c r="J294" s="151">
        <f>SUM(E294:I294)</f>
        <v>1</v>
      </c>
      <c r="K294" s="121">
        <f>J294*D294</f>
        <v>15000</v>
      </c>
    </row>
    <row r="295" spans="2:11">
      <c r="C295" s="147"/>
      <c r="D295" s="141"/>
      <c r="E295" s="148"/>
      <c r="F295" s="148"/>
      <c r="G295" s="148"/>
      <c r="H295" s="148"/>
      <c r="I295" s="148"/>
      <c r="J295" s="152"/>
      <c r="K295" s="149"/>
    </row>
    <row r="296" spans="2:11">
      <c r="C296" s="147"/>
      <c r="D296" s="141"/>
      <c r="E296" s="148"/>
      <c r="F296" s="148"/>
      <c r="G296" s="148"/>
      <c r="H296" s="148"/>
      <c r="I296" s="148"/>
      <c r="J296" s="152"/>
      <c r="K296" s="149"/>
    </row>
    <row r="297" spans="2:11">
      <c r="B297" s="146" t="s">
        <v>258</v>
      </c>
      <c r="C297" s="167" t="s">
        <v>124</v>
      </c>
      <c r="D297" s="141"/>
      <c r="E297" s="148"/>
      <c r="F297" s="148"/>
      <c r="G297" s="148"/>
      <c r="H297" s="148"/>
      <c r="I297" s="148"/>
      <c r="J297" s="152"/>
      <c r="K297" s="149"/>
    </row>
    <row r="298" spans="2:11" ht="36">
      <c r="C298" s="142"/>
      <c r="D298" s="113" t="s">
        <v>404</v>
      </c>
      <c r="E298" s="113" t="s">
        <v>378</v>
      </c>
      <c r="F298" s="113" t="s">
        <v>379</v>
      </c>
      <c r="G298" s="113" t="s">
        <v>380</v>
      </c>
      <c r="H298" s="113" t="s">
        <v>381</v>
      </c>
      <c r="I298" s="113" t="s">
        <v>382</v>
      </c>
      <c r="J298" s="113" t="s">
        <v>29</v>
      </c>
      <c r="K298" s="113" t="s">
        <v>383</v>
      </c>
    </row>
    <row r="299" spans="2:11" ht="24">
      <c r="C299" s="168" t="s">
        <v>257</v>
      </c>
      <c r="D299" s="116">
        <v>950</v>
      </c>
      <c r="E299" s="120">
        <v>30</v>
      </c>
      <c r="F299" s="120">
        <v>15</v>
      </c>
      <c r="G299" s="120">
        <v>10</v>
      </c>
      <c r="H299" s="120">
        <v>0</v>
      </c>
      <c r="I299" s="120">
        <v>0</v>
      </c>
      <c r="J299" s="151">
        <f>SUM(E299:I299)</f>
        <v>55</v>
      </c>
      <c r="K299" s="121">
        <f>J299*D299</f>
        <v>52250</v>
      </c>
    </row>
    <row r="300" spans="2:11">
      <c r="C300" s="147"/>
      <c r="D300" s="141"/>
      <c r="E300" s="148"/>
      <c r="F300" s="148"/>
      <c r="G300" s="148"/>
      <c r="H300" s="148"/>
      <c r="I300" s="148"/>
      <c r="J300" s="152"/>
      <c r="K300" s="149"/>
    </row>
    <row r="301" spans="2:11">
      <c r="C301" s="147"/>
      <c r="D301" s="141"/>
      <c r="E301" s="148"/>
      <c r="F301" s="148"/>
      <c r="G301" s="148"/>
      <c r="H301" s="148"/>
      <c r="I301" s="148"/>
      <c r="J301" s="152"/>
      <c r="K301" s="149"/>
    </row>
    <row r="302" spans="2:11">
      <c r="B302" s="146" t="s">
        <v>264</v>
      </c>
      <c r="C302" s="108" t="s">
        <v>428</v>
      </c>
      <c r="G302" s="148"/>
      <c r="H302" s="148"/>
      <c r="I302" s="148"/>
      <c r="J302" s="152"/>
    </row>
    <row r="303" spans="2:11" ht="36">
      <c r="C303" s="142"/>
      <c r="D303" s="113" t="s">
        <v>388</v>
      </c>
      <c r="E303" s="113" t="s">
        <v>378</v>
      </c>
      <c r="F303" s="113" t="s">
        <v>383</v>
      </c>
      <c r="G303" s="148"/>
      <c r="H303" s="148"/>
      <c r="I303" s="148"/>
      <c r="J303" s="152"/>
    </row>
    <row r="304" spans="2:11">
      <c r="C304" s="130" t="s">
        <v>263</v>
      </c>
      <c r="D304" s="116">
        <v>1500</v>
      </c>
      <c r="E304" s="120">
        <v>3</v>
      </c>
      <c r="F304" s="121">
        <f>E304*D304</f>
        <v>4500</v>
      </c>
      <c r="G304" s="148"/>
      <c r="H304" s="148"/>
      <c r="I304" s="148"/>
      <c r="J304" s="152"/>
    </row>
    <row r="305" spans="2:11">
      <c r="C305" s="130" t="s">
        <v>265</v>
      </c>
      <c r="D305" s="116">
        <v>750</v>
      </c>
      <c r="E305" s="120">
        <v>11</v>
      </c>
      <c r="F305" s="121">
        <f>E305*D305</f>
        <v>8250</v>
      </c>
      <c r="G305" s="148"/>
      <c r="H305" s="148"/>
      <c r="I305" s="148"/>
      <c r="J305" s="152"/>
    </row>
    <row r="306" spans="2:11">
      <c r="C306" s="122" t="s">
        <v>384</v>
      </c>
      <c r="D306" s="116"/>
      <c r="E306" s="120"/>
      <c r="F306" s="129">
        <f>SUM(F304:F305)</f>
        <v>12750</v>
      </c>
      <c r="G306" s="148"/>
      <c r="H306" s="148"/>
      <c r="I306" s="148"/>
      <c r="J306" s="152"/>
    </row>
    <row r="307" spans="2:11">
      <c r="C307" s="155"/>
      <c r="D307" s="141"/>
      <c r="E307" s="148"/>
      <c r="F307" s="158"/>
      <c r="G307" s="148"/>
      <c r="H307" s="148"/>
      <c r="I307" s="148"/>
      <c r="J307" s="152"/>
    </row>
    <row r="308" spans="2:11">
      <c r="B308" s="146" t="s">
        <v>267</v>
      </c>
      <c r="C308" s="108" t="s">
        <v>62</v>
      </c>
      <c r="D308" s="141"/>
      <c r="E308" s="148"/>
      <c r="F308" s="148"/>
      <c r="G308" s="148"/>
      <c r="H308" s="148"/>
      <c r="I308" s="148"/>
      <c r="J308" s="152"/>
      <c r="K308" s="149"/>
    </row>
    <row r="309" spans="2:11" ht="36">
      <c r="C309" s="142"/>
      <c r="D309" s="113" t="s">
        <v>406</v>
      </c>
      <c r="E309" s="113" t="s">
        <v>378</v>
      </c>
      <c r="F309" s="113" t="s">
        <v>379</v>
      </c>
      <c r="G309" s="113" t="s">
        <v>380</v>
      </c>
      <c r="H309" s="113" t="s">
        <v>381</v>
      </c>
      <c r="I309" s="113" t="s">
        <v>382</v>
      </c>
      <c r="J309" s="113" t="s">
        <v>29</v>
      </c>
      <c r="K309" s="113" t="s">
        <v>383</v>
      </c>
    </row>
    <row r="310" spans="2:11">
      <c r="C310" s="130" t="s">
        <v>266</v>
      </c>
      <c r="D310" s="116">
        <v>1200</v>
      </c>
      <c r="E310" s="120">
        <v>6</v>
      </c>
      <c r="F310" s="120">
        <v>12</v>
      </c>
      <c r="G310" s="120">
        <v>12</v>
      </c>
      <c r="H310" s="120">
        <v>12</v>
      </c>
      <c r="I310" s="120">
        <v>12</v>
      </c>
      <c r="J310" s="120">
        <f>SUM(E310:I310)</f>
        <v>54</v>
      </c>
      <c r="K310" s="121">
        <f>J310*D310</f>
        <v>64800</v>
      </c>
    </row>
    <row r="311" spans="2:11">
      <c r="C311" s="130" t="s">
        <v>268</v>
      </c>
      <c r="D311" s="116">
        <v>1200</v>
      </c>
      <c r="E311" s="120">
        <v>6</v>
      </c>
      <c r="F311" s="120">
        <v>12</v>
      </c>
      <c r="G311" s="120">
        <v>12</v>
      </c>
      <c r="H311" s="120">
        <v>12</v>
      </c>
      <c r="I311" s="120">
        <v>12</v>
      </c>
      <c r="J311" s="120">
        <f>SUM(E311:I311)</f>
        <v>54</v>
      </c>
      <c r="K311" s="121">
        <f>J311*D311</f>
        <v>64800</v>
      </c>
    </row>
    <row r="312" spans="2:11">
      <c r="C312" s="122" t="s">
        <v>384</v>
      </c>
      <c r="D312" s="116"/>
      <c r="E312" s="120"/>
      <c r="F312" s="120"/>
      <c r="G312" s="120"/>
      <c r="H312" s="120"/>
      <c r="I312" s="120"/>
      <c r="J312" s="151"/>
      <c r="K312" s="129">
        <f>SUM(K310:K311)</f>
        <v>129600</v>
      </c>
    </row>
    <row r="313" spans="2:11">
      <c r="C313" s="155"/>
      <c r="D313" s="141"/>
      <c r="E313" s="148"/>
      <c r="F313" s="148"/>
      <c r="G313" s="148"/>
      <c r="H313" s="148"/>
      <c r="I313" s="148"/>
      <c r="J313" s="152"/>
      <c r="K313" s="158"/>
    </row>
    <row r="314" spans="2:11">
      <c r="B314" s="146" t="s">
        <v>270</v>
      </c>
      <c r="C314" s="108" t="s">
        <v>36</v>
      </c>
      <c r="D314" s="141"/>
      <c r="E314" s="148"/>
      <c r="F314" s="148"/>
      <c r="G314" s="148"/>
      <c r="H314" s="148"/>
      <c r="I314" s="148"/>
      <c r="J314" s="152"/>
      <c r="K314" s="149"/>
    </row>
    <row r="315" spans="2:11" ht="24">
      <c r="C315" s="142"/>
      <c r="D315" s="113" t="s">
        <v>386</v>
      </c>
      <c r="E315" s="113" t="s">
        <v>378</v>
      </c>
      <c r="F315" s="113" t="s">
        <v>383</v>
      </c>
      <c r="G315" s="148"/>
      <c r="H315" s="148"/>
      <c r="I315" s="148"/>
      <c r="J315" s="152"/>
      <c r="K315" s="158"/>
    </row>
    <row r="316" spans="2:11">
      <c r="C316" s="130" t="s">
        <v>269</v>
      </c>
      <c r="D316" s="116">
        <v>20000</v>
      </c>
      <c r="E316" s="120">
        <v>1</v>
      </c>
      <c r="F316" s="121">
        <f>D316*E316</f>
        <v>20000</v>
      </c>
      <c r="G316" s="148"/>
      <c r="H316" s="148"/>
      <c r="I316" s="148"/>
      <c r="J316" s="152"/>
      <c r="K316" s="149"/>
    </row>
    <row r="317" spans="2:11">
      <c r="C317" s="147"/>
      <c r="D317" s="141"/>
      <c r="E317" s="148"/>
      <c r="F317" s="148"/>
      <c r="G317" s="148"/>
      <c r="H317" s="148"/>
      <c r="I317" s="148"/>
      <c r="J317" s="152"/>
      <c r="K317" s="149"/>
    </row>
    <row r="318" spans="2:11">
      <c r="B318" s="146" t="s">
        <v>274</v>
      </c>
      <c r="C318" s="108" t="s">
        <v>62</v>
      </c>
      <c r="D318" s="141"/>
      <c r="E318" s="148"/>
      <c r="F318" s="148"/>
      <c r="G318" s="148"/>
      <c r="H318" s="148"/>
      <c r="I318" s="148"/>
      <c r="J318" s="152"/>
      <c r="K318" s="149"/>
    </row>
    <row r="319" spans="2:11" ht="36">
      <c r="C319" s="142"/>
      <c r="D319" s="113" t="s">
        <v>406</v>
      </c>
      <c r="E319" s="113" t="s">
        <v>378</v>
      </c>
      <c r="F319" s="113" t="s">
        <v>379</v>
      </c>
      <c r="G319" s="113" t="s">
        <v>380</v>
      </c>
      <c r="H319" s="113" t="s">
        <v>381</v>
      </c>
      <c r="I319" s="113" t="s">
        <v>382</v>
      </c>
      <c r="J319" s="113" t="s">
        <v>29</v>
      </c>
      <c r="K319" s="113" t="s">
        <v>383</v>
      </c>
    </row>
    <row r="320" spans="2:11">
      <c r="C320" s="130" t="s">
        <v>273</v>
      </c>
      <c r="D320" s="116">
        <v>1200</v>
      </c>
      <c r="E320" s="120">
        <v>12</v>
      </c>
      <c r="F320" s="120">
        <v>24</v>
      </c>
      <c r="G320" s="120">
        <v>0</v>
      </c>
      <c r="H320" s="120">
        <v>0</v>
      </c>
      <c r="I320" s="120">
        <v>0</v>
      </c>
      <c r="J320" s="151">
        <f>SUM(E320:I320)</f>
        <v>36</v>
      </c>
      <c r="K320" s="121">
        <f>J320*D320</f>
        <v>43200</v>
      </c>
    </row>
    <row r="321" spans="2:11">
      <c r="C321" s="147"/>
      <c r="D321" s="141"/>
      <c r="E321" s="148"/>
      <c r="F321" s="148"/>
      <c r="G321" s="148"/>
      <c r="H321" s="148"/>
      <c r="I321" s="148"/>
      <c r="J321" s="152"/>
      <c r="K321" s="149"/>
    </row>
    <row r="322" spans="2:11">
      <c r="B322" s="146" t="s">
        <v>276</v>
      </c>
      <c r="C322" s="190" t="s">
        <v>36</v>
      </c>
      <c r="D322" s="141"/>
      <c r="E322" s="148"/>
      <c r="F322" s="148"/>
      <c r="G322" s="148"/>
      <c r="H322" s="148"/>
      <c r="I322" s="148"/>
      <c r="J322" s="152"/>
      <c r="K322" s="149"/>
    </row>
    <row r="323" spans="2:11" ht="36">
      <c r="C323" s="142"/>
      <c r="D323" s="113" t="s">
        <v>388</v>
      </c>
      <c r="E323" s="113" t="s">
        <v>378</v>
      </c>
      <c r="F323" s="113" t="s">
        <v>379</v>
      </c>
      <c r="G323" s="113" t="s">
        <v>380</v>
      </c>
      <c r="H323" s="113" t="s">
        <v>381</v>
      </c>
      <c r="I323" s="113" t="s">
        <v>382</v>
      </c>
      <c r="J323" s="113" t="s">
        <v>29</v>
      </c>
      <c r="K323" s="113" t="s">
        <v>383</v>
      </c>
    </row>
    <row r="324" spans="2:11" ht="24">
      <c r="C324" s="168" t="s">
        <v>275</v>
      </c>
      <c r="D324" s="116">
        <v>3000</v>
      </c>
      <c r="E324" s="120">
        <v>16</v>
      </c>
      <c r="F324" s="120">
        <v>16</v>
      </c>
      <c r="G324" s="120">
        <v>0</v>
      </c>
      <c r="H324" s="120">
        <v>0</v>
      </c>
      <c r="I324" s="120">
        <v>0</v>
      </c>
      <c r="J324" s="151">
        <f>SUM(E324:I324)</f>
        <v>32</v>
      </c>
      <c r="K324" s="121">
        <f>J324*D324</f>
        <v>96000</v>
      </c>
    </row>
    <row r="325" spans="2:11">
      <c r="C325" s="147"/>
      <c r="D325" s="141"/>
      <c r="E325" s="148"/>
      <c r="F325" s="148"/>
      <c r="G325" s="148"/>
      <c r="H325" s="148"/>
      <c r="I325" s="148"/>
      <c r="J325" s="152"/>
      <c r="K325" s="149"/>
    </row>
    <row r="326" spans="2:11">
      <c r="B326" s="146" t="s">
        <v>279</v>
      </c>
      <c r="C326" s="169" t="s">
        <v>62</v>
      </c>
      <c r="D326" s="141"/>
      <c r="E326" s="148"/>
      <c r="F326" s="148"/>
      <c r="G326" s="148"/>
      <c r="H326" s="148"/>
      <c r="I326" s="148"/>
      <c r="J326" s="152"/>
      <c r="K326" s="149"/>
    </row>
    <row r="327" spans="2:11" ht="36">
      <c r="C327" s="142"/>
      <c r="D327" s="113" t="s">
        <v>406</v>
      </c>
      <c r="E327" s="113" t="s">
        <v>378</v>
      </c>
      <c r="F327" s="113" t="s">
        <v>379</v>
      </c>
      <c r="G327" s="113" t="s">
        <v>380</v>
      </c>
      <c r="H327" s="113" t="s">
        <v>381</v>
      </c>
      <c r="I327" s="113" t="s">
        <v>382</v>
      </c>
      <c r="J327" s="113" t="s">
        <v>29</v>
      </c>
      <c r="K327" s="113" t="s">
        <v>383</v>
      </c>
    </row>
    <row r="328" spans="2:11" ht="24">
      <c r="C328" s="168" t="s">
        <v>238</v>
      </c>
      <c r="D328" s="116">
        <v>1200</v>
      </c>
      <c r="E328" s="120">
        <v>0</v>
      </c>
      <c r="F328" s="120">
        <v>0</v>
      </c>
      <c r="G328" s="120">
        <v>24</v>
      </c>
      <c r="H328" s="120">
        <v>24</v>
      </c>
      <c r="I328" s="120">
        <v>24</v>
      </c>
      <c r="J328" s="151">
        <f>SUM(E328:I328)</f>
        <v>72</v>
      </c>
      <c r="K328" s="121">
        <f>J328*D328</f>
        <v>86400</v>
      </c>
    </row>
    <row r="329" spans="2:11">
      <c r="C329" s="170"/>
      <c r="D329" s="141"/>
      <c r="E329" s="148"/>
      <c r="F329" s="148"/>
      <c r="G329" s="148"/>
      <c r="H329" s="148"/>
      <c r="I329" s="148"/>
      <c r="J329" s="152"/>
      <c r="K329" s="149"/>
    </row>
    <row r="330" spans="2:11">
      <c r="B330" s="146" t="s">
        <v>281</v>
      </c>
      <c r="C330" s="169" t="s">
        <v>49</v>
      </c>
      <c r="D330" s="141"/>
      <c r="E330" s="148"/>
      <c r="F330" s="148"/>
      <c r="G330" s="148"/>
      <c r="H330" s="148"/>
      <c r="I330" s="148"/>
      <c r="J330" s="152"/>
      <c r="K330" s="149"/>
    </row>
    <row r="331" spans="2:11" ht="36">
      <c r="C331" s="142"/>
      <c r="D331" s="113" t="s">
        <v>406</v>
      </c>
      <c r="E331" s="113" t="s">
        <v>378</v>
      </c>
      <c r="F331" s="113" t="s">
        <v>379</v>
      </c>
      <c r="G331" s="113" t="s">
        <v>380</v>
      </c>
      <c r="H331" s="113" t="s">
        <v>381</v>
      </c>
      <c r="I331" s="113" t="s">
        <v>382</v>
      </c>
      <c r="J331" s="113" t="s">
        <v>29</v>
      </c>
      <c r="K331" s="113" t="s">
        <v>383</v>
      </c>
    </row>
    <row r="332" spans="2:11">
      <c r="C332" s="130" t="s">
        <v>280</v>
      </c>
      <c r="D332" s="116">
        <v>200</v>
      </c>
      <c r="E332" s="120">
        <v>132</v>
      </c>
      <c r="F332" s="120">
        <v>132</v>
      </c>
      <c r="G332" s="120">
        <v>132</v>
      </c>
      <c r="H332" s="120">
        <v>132</v>
      </c>
      <c r="I332" s="120">
        <v>132</v>
      </c>
      <c r="J332" s="151">
        <f>SUM(E332:I332)</f>
        <v>660</v>
      </c>
      <c r="K332" s="121">
        <f>J332*D332</f>
        <v>132000</v>
      </c>
    </row>
    <row r="333" spans="2:11">
      <c r="C333" s="147"/>
      <c r="D333" s="141"/>
      <c r="E333" s="148"/>
      <c r="F333" s="148"/>
      <c r="G333" s="148"/>
      <c r="H333" s="148"/>
      <c r="I333" s="148"/>
      <c r="J333" s="152"/>
      <c r="K333" s="149"/>
    </row>
    <row r="334" spans="2:11">
      <c r="B334" s="146" t="s">
        <v>283</v>
      </c>
      <c r="C334" s="169" t="s">
        <v>36</v>
      </c>
      <c r="D334" s="141"/>
      <c r="E334" s="148"/>
      <c r="F334" s="148"/>
      <c r="G334" s="148"/>
      <c r="H334" s="148"/>
      <c r="I334" s="148"/>
      <c r="J334" s="152"/>
      <c r="K334" s="149"/>
    </row>
    <row r="335" spans="2:11" ht="36">
      <c r="C335" s="142"/>
      <c r="D335" s="113" t="s">
        <v>385</v>
      </c>
      <c r="E335" s="113" t="s">
        <v>378</v>
      </c>
      <c r="F335" s="113" t="s">
        <v>379</v>
      </c>
      <c r="G335" s="113" t="s">
        <v>380</v>
      </c>
      <c r="H335" s="113" t="s">
        <v>381</v>
      </c>
      <c r="I335" s="113" t="s">
        <v>382</v>
      </c>
      <c r="J335" s="113" t="s">
        <v>29</v>
      </c>
      <c r="K335" s="113" t="s">
        <v>383</v>
      </c>
    </row>
    <row r="336" spans="2:11">
      <c r="C336" s="130" t="s">
        <v>282</v>
      </c>
      <c r="D336" s="116">
        <v>7</v>
      </c>
      <c r="E336" s="120">
        <v>0</v>
      </c>
      <c r="F336" s="120">
        <v>30200</v>
      </c>
      <c r="G336" s="120">
        <v>45300</v>
      </c>
      <c r="H336" s="120">
        <v>37750</v>
      </c>
      <c r="I336" s="120">
        <v>37750</v>
      </c>
      <c r="J336" s="151">
        <f>SUM(E336:I336)</f>
        <v>151000</v>
      </c>
      <c r="K336" s="121">
        <f>J336*D336</f>
        <v>1057000</v>
      </c>
    </row>
    <row r="337" spans="2:11">
      <c r="C337" s="147"/>
      <c r="D337" s="141"/>
      <c r="E337" s="148"/>
      <c r="F337" s="148"/>
      <c r="G337" s="148"/>
      <c r="H337" s="148"/>
      <c r="I337" s="148"/>
      <c r="J337" s="152"/>
      <c r="K337" s="149"/>
    </row>
    <row r="338" spans="2:11">
      <c r="B338" s="146" t="s">
        <v>285</v>
      </c>
      <c r="C338" s="169" t="s">
        <v>62</v>
      </c>
      <c r="D338" s="141"/>
      <c r="E338" s="148"/>
      <c r="F338" s="148"/>
      <c r="G338" s="148"/>
      <c r="H338" s="148"/>
      <c r="I338" s="148"/>
      <c r="J338" s="152"/>
      <c r="K338" s="149"/>
    </row>
    <row r="339" spans="2:11" ht="36">
      <c r="C339" s="142"/>
      <c r="D339" s="113" t="s">
        <v>406</v>
      </c>
      <c r="E339" s="113" t="s">
        <v>378</v>
      </c>
      <c r="F339" s="113" t="s">
        <v>379</v>
      </c>
      <c r="G339" s="113" t="s">
        <v>380</v>
      </c>
      <c r="H339" s="113" t="s">
        <v>381</v>
      </c>
      <c r="I339" s="113" t="s">
        <v>382</v>
      </c>
      <c r="J339" s="113" t="s">
        <v>29</v>
      </c>
      <c r="K339" s="113" t="s">
        <v>383</v>
      </c>
    </row>
    <row r="340" spans="2:11">
      <c r="C340" s="130" t="s">
        <v>284</v>
      </c>
      <c r="D340" s="116">
        <v>2500</v>
      </c>
      <c r="E340" s="120">
        <v>0</v>
      </c>
      <c r="F340" s="120">
        <v>0</v>
      </c>
      <c r="G340" s="120">
        <v>4</v>
      </c>
      <c r="H340" s="120">
        <v>0</v>
      </c>
      <c r="I340" s="120">
        <v>4</v>
      </c>
      <c r="J340" s="151">
        <f>SUM(E340:I340)</f>
        <v>8</v>
      </c>
      <c r="K340" s="121">
        <f>J340*D340</f>
        <v>20000</v>
      </c>
    </row>
    <row r="341" spans="2:11">
      <c r="C341" s="147"/>
      <c r="D341" s="141"/>
      <c r="E341" s="148"/>
      <c r="F341" s="148"/>
      <c r="G341" s="148"/>
      <c r="H341" s="148"/>
      <c r="I341" s="148"/>
      <c r="J341" s="152"/>
      <c r="K341" s="149"/>
    </row>
    <row r="342" spans="2:11">
      <c r="B342" s="146" t="s">
        <v>287</v>
      </c>
      <c r="C342" s="108" t="s">
        <v>395</v>
      </c>
    </row>
    <row r="343" spans="2:11" ht="24">
      <c r="B343" s="146"/>
      <c r="C343" s="142"/>
      <c r="D343" s="113" t="s">
        <v>396</v>
      </c>
      <c r="E343" s="113" t="s">
        <v>371</v>
      </c>
      <c r="F343" s="113" t="s">
        <v>372</v>
      </c>
    </row>
    <row r="344" spans="2:11">
      <c r="B344" s="146"/>
      <c r="C344" s="118" t="s">
        <v>429</v>
      </c>
      <c r="D344" s="120">
        <v>1</v>
      </c>
      <c r="E344" s="117">
        <v>50000</v>
      </c>
      <c r="F344" s="123">
        <f>D344*E344</f>
        <v>50000</v>
      </c>
    </row>
    <row r="345" spans="2:11">
      <c r="B345" s="146"/>
      <c r="C345" s="118" t="s">
        <v>288</v>
      </c>
      <c r="D345" s="120">
        <v>25</v>
      </c>
      <c r="E345" s="117">
        <v>2500</v>
      </c>
      <c r="F345" s="123">
        <f>D345*E345</f>
        <v>62500</v>
      </c>
    </row>
    <row r="346" spans="2:11">
      <c r="B346" s="146"/>
      <c r="C346" s="153"/>
      <c r="D346" s="148"/>
      <c r="E346" s="135"/>
      <c r="F346" s="154"/>
    </row>
    <row r="347" spans="2:11">
      <c r="B347" s="146" t="s">
        <v>295</v>
      </c>
      <c r="C347" s="108" t="s">
        <v>430</v>
      </c>
      <c r="D347" s="141"/>
      <c r="E347" s="148"/>
      <c r="F347" s="148"/>
      <c r="G347" s="148"/>
      <c r="H347" s="148"/>
      <c r="I347" s="148"/>
      <c r="J347" s="152"/>
      <c r="K347" s="149"/>
    </row>
    <row r="348" spans="2:11" ht="36">
      <c r="C348" s="142"/>
      <c r="D348" s="113" t="s">
        <v>388</v>
      </c>
      <c r="E348" s="113" t="s">
        <v>378</v>
      </c>
      <c r="F348" s="113" t="s">
        <v>383</v>
      </c>
      <c r="G348" s="148"/>
      <c r="H348" s="148"/>
      <c r="I348" s="148"/>
      <c r="J348" s="152"/>
      <c r="K348" s="158"/>
    </row>
    <row r="349" spans="2:11" ht="24">
      <c r="C349" s="130" t="s">
        <v>293</v>
      </c>
      <c r="D349" s="116">
        <v>5000</v>
      </c>
      <c r="E349" s="120">
        <v>1</v>
      </c>
      <c r="F349" s="121">
        <f>D349*E349</f>
        <v>5000</v>
      </c>
      <c r="G349" s="148"/>
      <c r="H349" s="148"/>
      <c r="I349" s="148"/>
      <c r="J349" s="152"/>
      <c r="K349" s="149"/>
    </row>
    <row r="350" spans="2:11">
      <c r="C350" s="147"/>
      <c r="D350" s="141"/>
      <c r="E350" s="148"/>
      <c r="F350" s="148"/>
      <c r="G350" s="148"/>
      <c r="H350" s="148"/>
      <c r="I350" s="148"/>
      <c r="J350" s="152"/>
      <c r="K350" s="149"/>
    </row>
    <row r="351" spans="2:11">
      <c r="B351" s="146" t="s">
        <v>298</v>
      </c>
      <c r="C351" s="169" t="s">
        <v>124</v>
      </c>
      <c r="D351" s="141"/>
      <c r="E351" s="148"/>
      <c r="F351" s="148"/>
      <c r="G351" s="148"/>
      <c r="H351" s="148"/>
      <c r="I351" s="148"/>
      <c r="J351" s="152"/>
      <c r="K351" s="149"/>
    </row>
    <row r="352" spans="2:11" ht="36">
      <c r="C352" s="142"/>
      <c r="D352" s="113" t="s">
        <v>406</v>
      </c>
      <c r="E352" s="113" t="s">
        <v>378</v>
      </c>
      <c r="F352" s="113" t="s">
        <v>379</v>
      </c>
      <c r="G352" s="113" t="s">
        <v>380</v>
      </c>
      <c r="H352" s="113" t="s">
        <v>381</v>
      </c>
      <c r="I352" s="113" t="s">
        <v>382</v>
      </c>
      <c r="J352" s="113" t="s">
        <v>29</v>
      </c>
      <c r="K352" s="113" t="s">
        <v>383</v>
      </c>
    </row>
    <row r="353" spans="2:11" ht="24">
      <c r="C353" s="130" t="s">
        <v>297</v>
      </c>
      <c r="D353" s="116">
        <v>10000</v>
      </c>
      <c r="E353" s="120">
        <v>1</v>
      </c>
      <c r="F353" s="120">
        <v>2</v>
      </c>
      <c r="G353" s="120">
        <v>0</v>
      </c>
      <c r="H353" s="120">
        <v>0</v>
      </c>
      <c r="I353" s="120">
        <v>0</v>
      </c>
      <c r="J353" s="151">
        <f>SUM(E353:I353)</f>
        <v>3</v>
      </c>
      <c r="K353" s="121">
        <f>J353*D353</f>
        <v>30000</v>
      </c>
    </row>
    <row r="354" spans="2:11">
      <c r="C354" s="147"/>
      <c r="D354" s="141"/>
      <c r="E354" s="148"/>
      <c r="F354" s="148"/>
      <c r="G354" s="148"/>
      <c r="H354" s="148"/>
      <c r="I354" s="148"/>
      <c r="J354" s="152"/>
      <c r="K354" s="149"/>
    </row>
    <row r="355" spans="2:11">
      <c r="B355" s="146" t="s">
        <v>301</v>
      </c>
      <c r="C355" s="169" t="s">
        <v>124</v>
      </c>
      <c r="D355" s="141"/>
      <c r="E355" s="148"/>
      <c r="F355" s="149"/>
      <c r="G355" s="148"/>
      <c r="H355" s="148"/>
      <c r="I355" s="148"/>
      <c r="J355" s="152"/>
      <c r="K355" s="149"/>
    </row>
    <row r="356" spans="2:11" ht="36">
      <c r="C356" s="142"/>
      <c r="D356" s="113" t="s">
        <v>406</v>
      </c>
      <c r="E356" s="113" t="s">
        <v>378</v>
      </c>
      <c r="F356" s="113" t="s">
        <v>379</v>
      </c>
      <c r="G356" s="113" t="s">
        <v>380</v>
      </c>
      <c r="H356" s="113" t="s">
        <v>381</v>
      </c>
      <c r="I356" s="113" t="s">
        <v>382</v>
      </c>
      <c r="J356" s="113" t="s">
        <v>29</v>
      </c>
      <c r="K356" s="113" t="s">
        <v>383</v>
      </c>
    </row>
    <row r="357" spans="2:11">
      <c r="C357" s="130" t="s">
        <v>300</v>
      </c>
      <c r="D357" s="116">
        <v>1200</v>
      </c>
      <c r="E357" s="120">
        <v>6</v>
      </c>
      <c r="F357" s="120">
        <v>6</v>
      </c>
      <c r="G357" s="120">
        <v>3</v>
      </c>
      <c r="H357" s="120">
        <v>3</v>
      </c>
      <c r="I357" s="120">
        <v>3</v>
      </c>
      <c r="J357" s="151">
        <f>SUM(E357:I357)</f>
        <v>21</v>
      </c>
      <c r="K357" s="121">
        <f>J357*D357</f>
        <v>25200</v>
      </c>
    </row>
    <row r="358" spans="2:11">
      <c r="C358" s="147"/>
      <c r="D358" s="141"/>
      <c r="E358" s="148"/>
      <c r="F358" s="148"/>
      <c r="G358" s="148"/>
      <c r="H358" s="148"/>
      <c r="I358" s="148"/>
      <c r="J358" s="152"/>
      <c r="K358" s="149"/>
    </row>
    <row r="359" spans="2:11">
      <c r="B359" s="146" t="s">
        <v>304</v>
      </c>
      <c r="C359" s="169" t="s">
        <v>431</v>
      </c>
      <c r="D359" s="141"/>
      <c r="E359" s="148"/>
      <c r="F359" s="148"/>
      <c r="G359" s="148"/>
      <c r="H359" s="148"/>
      <c r="I359" s="148"/>
      <c r="J359" s="152"/>
      <c r="K359" s="149"/>
    </row>
    <row r="360" spans="2:11" ht="36">
      <c r="C360" s="142"/>
      <c r="D360" s="113" t="s">
        <v>388</v>
      </c>
      <c r="E360" s="113" t="s">
        <v>378</v>
      </c>
      <c r="F360" s="113" t="s">
        <v>379</v>
      </c>
      <c r="G360" s="113" t="s">
        <v>380</v>
      </c>
      <c r="H360" s="113" t="s">
        <v>381</v>
      </c>
      <c r="I360" s="113" t="s">
        <v>382</v>
      </c>
      <c r="J360" s="113" t="s">
        <v>29</v>
      </c>
      <c r="K360" s="113" t="s">
        <v>383</v>
      </c>
    </row>
    <row r="361" spans="2:11">
      <c r="C361" s="130" t="s">
        <v>303</v>
      </c>
      <c r="D361" s="116">
        <v>5000</v>
      </c>
      <c r="E361" s="120">
        <v>2</v>
      </c>
      <c r="F361" s="120">
        <v>2</v>
      </c>
      <c r="G361" s="120">
        <v>0</v>
      </c>
      <c r="H361" s="120">
        <v>1</v>
      </c>
      <c r="I361" s="120">
        <v>1</v>
      </c>
      <c r="J361" s="151">
        <f>SUM(E361:I361)</f>
        <v>6</v>
      </c>
      <c r="K361" s="121">
        <f>J361*D361</f>
        <v>30000</v>
      </c>
    </row>
    <row r="362" spans="2:11">
      <c r="C362" s="147"/>
      <c r="D362" s="141"/>
      <c r="E362" s="148"/>
      <c r="F362" s="148"/>
      <c r="G362" s="148"/>
      <c r="H362" s="148"/>
      <c r="I362" s="148"/>
      <c r="J362" s="152"/>
      <c r="K362" s="149"/>
    </row>
    <row r="363" spans="2:11">
      <c r="B363" s="146" t="s">
        <v>308</v>
      </c>
      <c r="C363" s="169" t="s">
        <v>124</v>
      </c>
      <c r="D363" s="141"/>
      <c r="E363" s="148"/>
      <c r="F363" s="148"/>
      <c r="G363" s="148"/>
      <c r="H363" s="148"/>
      <c r="I363" s="148"/>
      <c r="J363" s="152"/>
      <c r="K363" s="149"/>
    </row>
    <row r="364" spans="2:11" ht="36">
      <c r="C364" s="142"/>
      <c r="D364" s="113" t="s">
        <v>404</v>
      </c>
      <c r="E364" s="113" t="s">
        <v>378</v>
      </c>
      <c r="F364" s="113" t="s">
        <v>379</v>
      </c>
      <c r="G364" s="113" t="s">
        <v>380</v>
      </c>
      <c r="H364" s="113" t="s">
        <v>381</v>
      </c>
      <c r="I364" s="113" t="s">
        <v>382</v>
      </c>
      <c r="J364" s="113" t="s">
        <v>29</v>
      </c>
      <c r="K364" s="113" t="s">
        <v>383</v>
      </c>
    </row>
    <row r="365" spans="2:11" ht="24">
      <c r="C365" s="130" t="s">
        <v>307</v>
      </c>
      <c r="D365" s="116">
        <v>950</v>
      </c>
      <c r="E365" s="120">
        <v>0</v>
      </c>
      <c r="F365" s="120">
        <v>20</v>
      </c>
      <c r="G365" s="120">
        <v>20</v>
      </c>
      <c r="H365" s="120">
        <v>0</v>
      </c>
      <c r="I365" s="120">
        <v>0</v>
      </c>
      <c r="J365" s="151">
        <f>SUM(E365:I365)</f>
        <v>40</v>
      </c>
      <c r="K365" s="121">
        <f>J365*D365</f>
        <v>38000</v>
      </c>
    </row>
    <row r="366" spans="2:11">
      <c r="C366" s="147"/>
      <c r="D366" s="141"/>
      <c r="E366" s="148"/>
      <c r="F366" s="148"/>
      <c r="G366" s="148"/>
      <c r="H366" s="148"/>
      <c r="I366" s="148"/>
      <c r="J366" s="152"/>
      <c r="K366" s="149"/>
    </row>
    <row r="367" spans="2:11">
      <c r="B367" s="146" t="s">
        <v>310</v>
      </c>
      <c r="C367" s="169" t="s">
        <v>124</v>
      </c>
      <c r="D367" s="141"/>
      <c r="E367" s="148"/>
      <c r="F367" s="149"/>
      <c r="G367" s="148"/>
      <c r="H367" s="148"/>
      <c r="I367" s="148"/>
      <c r="J367" s="152"/>
      <c r="K367" s="149"/>
    </row>
    <row r="368" spans="2:11" ht="36">
      <c r="C368" s="142"/>
      <c r="D368" s="113" t="s">
        <v>406</v>
      </c>
      <c r="E368" s="113" t="s">
        <v>378</v>
      </c>
      <c r="F368" s="113" t="s">
        <v>379</v>
      </c>
      <c r="G368" s="113" t="s">
        <v>380</v>
      </c>
      <c r="H368" s="113" t="s">
        <v>381</v>
      </c>
      <c r="I368" s="113" t="s">
        <v>382</v>
      </c>
      <c r="J368" s="113" t="s">
        <v>29</v>
      </c>
      <c r="K368" s="113" t="s">
        <v>383</v>
      </c>
    </row>
    <row r="369" spans="2:11">
      <c r="C369" s="130" t="s">
        <v>309</v>
      </c>
      <c r="D369" s="116">
        <v>1500</v>
      </c>
      <c r="E369" s="120">
        <v>0</v>
      </c>
      <c r="F369" s="120">
        <v>6</v>
      </c>
      <c r="G369" s="120">
        <v>6</v>
      </c>
      <c r="H369" s="120">
        <v>3</v>
      </c>
      <c r="I369" s="120">
        <v>3</v>
      </c>
      <c r="J369" s="151">
        <f>SUM(E369:I369)</f>
        <v>18</v>
      </c>
      <c r="K369" s="121">
        <f>J369*D369</f>
        <v>27000</v>
      </c>
    </row>
    <row r="370" spans="2:11">
      <c r="C370" s="147"/>
      <c r="D370" s="141"/>
      <c r="E370" s="148"/>
      <c r="F370" s="148"/>
      <c r="G370" s="148"/>
      <c r="H370" s="148"/>
      <c r="I370" s="148"/>
      <c r="J370" s="152"/>
      <c r="K370" s="149"/>
    </row>
    <row r="371" spans="2:11">
      <c r="B371" s="146" t="s">
        <v>313</v>
      </c>
      <c r="C371" s="169" t="s">
        <v>124</v>
      </c>
      <c r="D371" s="141"/>
      <c r="E371" s="148"/>
      <c r="F371" s="149"/>
      <c r="G371" s="148"/>
      <c r="H371" s="148"/>
      <c r="I371" s="148"/>
      <c r="J371" s="152"/>
      <c r="K371" s="149"/>
    </row>
    <row r="372" spans="2:11" ht="24">
      <c r="C372" s="142"/>
      <c r="D372" s="113" t="s">
        <v>386</v>
      </c>
      <c r="E372" s="113" t="s">
        <v>378</v>
      </c>
      <c r="F372" s="113" t="s">
        <v>383</v>
      </c>
      <c r="G372" s="148"/>
      <c r="H372" s="148"/>
      <c r="I372" s="148"/>
      <c r="J372" s="152"/>
      <c r="K372" s="158"/>
    </row>
    <row r="373" spans="2:11">
      <c r="C373" s="130" t="s">
        <v>312</v>
      </c>
      <c r="D373" s="116">
        <v>23000</v>
      </c>
      <c r="E373" s="150">
        <v>0.5</v>
      </c>
      <c r="F373" s="121">
        <f>D373*E373</f>
        <v>11500</v>
      </c>
      <c r="G373" s="148"/>
      <c r="H373" s="148"/>
      <c r="I373" s="148"/>
      <c r="J373" s="152"/>
      <c r="K373" s="149"/>
    </row>
    <row r="374" spans="2:11">
      <c r="C374" s="147"/>
      <c r="D374" s="141"/>
      <c r="E374" s="148"/>
      <c r="F374" s="149"/>
      <c r="G374" s="148"/>
      <c r="H374" s="148"/>
      <c r="I374" s="148"/>
      <c r="J374" s="152"/>
      <c r="K374" s="149"/>
    </row>
    <row r="375" spans="2:11" s="159" customFormat="1">
      <c r="B375" s="146" t="s">
        <v>320</v>
      </c>
      <c r="C375" s="108" t="s">
        <v>432</v>
      </c>
      <c r="D375" s="141"/>
      <c r="E375" s="148"/>
      <c r="F375" s="148"/>
      <c r="G375" s="148"/>
      <c r="H375" s="148"/>
      <c r="I375" s="148"/>
      <c r="J375" s="152"/>
      <c r="K375" s="149"/>
    </row>
    <row r="376" spans="2:11" ht="36">
      <c r="C376" s="142"/>
      <c r="D376" s="113" t="s">
        <v>406</v>
      </c>
      <c r="E376" s="113" t="s">
        <v>433</v>
      </c>
      <c r="F376" s="113" t="s">
        <v>372</v>
      </c>
      <c r="G376" s="148"/>
      <c r="H376" s="148"/>
      <c r="I376" s="148"/>
      <c r="J376" s="152"/>
      <c r="K376" s="149"/>
    </row>
    <row r="377" spans="2:11">
      <c r="C377" s="131" t="s">
        <v>319</v>
      </c>
      <c r="D377" s="116">
        <v>1400</v>
      </c>
      <c r="E377" s="120">
        <v>12</v>
      </c>
      <c r="F377" s="121">
        <f>D377*E377</f>
        <v>16800</v>
      </c>
      <c r="G377" s="148"/>
      <c r="H377" s="148"/>
      <c r="I377" s="148"/>
      <c r="J377" s="152"/>
      <c r="K377" s="149"/>
    </row>
    <row r="378" spans="2:11">
      <c r="C378" s="131" t="s">
        <v>321</v>
      </c>
      <c r="D378" s="116">
        <v>1100</v>
      </c>
      <c r="E378" s="120">
        <v>12</v>
      </c>
      <c r="F378" s="121">
        <f t="shared" ref="F378:F379" si="3">D378*E378</f>
        <v>13200</v>
      </c>
      <c r="G378" s="148"/>
      <c r="H378" s="148"/>
      <c r="I378" s="148"/>
      <c r="J378" s="152"/>
      <c r="K378" s="149"/>
    </row>
    <row r="379" spans="2:11">
      <c r="C379" s="131" t="s">
        <v>322</v>
      </c>
      <c r="D379" s="116">
        <v>1100</v>
      </c>
      <c r="E379" s="120">
        <v>12</v>
      </c>
      <c r="F379" s="121">
        <f t="shared" si="3"/>
        <v>13200</v>
      </c>
      <c r="G379" s="148"/>
      <c r="H379" s="148"/>
      <c r="I379" s="148"/>
      <c r="J379" s="152"/>
      <c r="K379" s="149"/>
    </row>
    <row r="380" spans="2:11">
      <c r="C380" s="122" t="s">
        <v>384</v>
      </c>
      <c r="D380" s="120"/>
      <c r="E380" s="120"/>
      <c r="F380" s="121">
        <f>SUM(F377:F379)</f>
        <v>43200</v>
      </c>
      <c r="G380" s="148"/>
      <c r="H380" s="148"/>
      <c r="I380" s="148"/>
      <c r="J380" s="152"/>
      <c r="K380" s="149"/>
    </row>
    <row r="382" spans="2:11">
      <c r="B382" s="146" t="s">
        <v>324</v>
      </c>
      <c r="C382" s="108" t="s">
        <v>434</v>
      </c>
    </row>
    <row r="383" spans="2:11" ht="36">
      <c r="C383" s="161"/>
      <c r="D383" s="113" t="s">
        <v>406</v>
      </c>
      <c r="E383" s="113" t="s">
        <v>435</v>
      </c>
      <c r="F383" s="113" t="s">
        <v>372</v>
      </c>
    </row>
    <row r="384" spans="2:11">
      <c r="C384" s="131" t="s">
        <v>323</v>
      </c>
      <c r="D384" s="117">
        <v>150</v>
      </c>
      <c r="E384" s="115">
        <v>12</v>
      </c>
      <c r="F384" s="117">
        <f t="shared" ref="F384:F391" si="4">+E384*D384</f>
        <v>1800</v>
      </c>
    </row>
    <row r="385" spans="2:11">
      <c r="C385" s="131" t="s">
        <v>325</v>
      </c>
      <c r="D385" s="117">
        <v>150</v>
      </c>
      <c r="E385" s="115">
        <v>12</v>
      </c>
      <c r="F385" s="117">
        <f t="shared" si="4"/>
        <v>1800</v>
      </c>
    </row>
    <row r="386" spans="2:11">
      <c r="C386" s="131" t="s">
        <v>326</v>
      </c>
      <c r="D386" s="117">
        <v>150</v>
      </c>
      <c r="E386" s="115">
        <v>12</v>
      </c>
      <c r="F386" s="117">
        <f t="shared" si="4"/>
        <v>1800</v>
      </c>
    </row>
    <row r="387" spans="2:11">
      <c r="C387" s="131" t="s">
        <v>327</v>
      </c>
      <c r="D387" s="117">
        <v>150</v>
      </c>
      <c r="E387" s="115">
        <v>12</v>
      </c>
      <c r="F387" s="117">
        <f t="shared" si="4"/>
        <v>1800</v>
      </c>
    </row>
    <row r="388" spans="2:11">
      <c r="C388" s="131" t="s">
        <v>328</v>
      </c>
      <c r="D388" s="117">
        <v>150</v>
      </c>
      <c r="E388" s="115">
        <v>12</v>
      </c>
      <c r="F388" s="117">
        <f t="shared" si="4"/>
        <v>1800</v>
      </c>
    </row>
    <row r="389" spans="2:11">
      <c r="C389" s="131" t="s">
        <v>329</v>
      </c>
      <c r="D389" s="117">
        <v>150</v>
      </c>
      <c r="E389" s="115">
        <v>12</v>
      </c>
      <c r="F389" s="117">
        <f t="shared" si="4"/>
        <v>1800</v>
      </c>
    </row>
    <row r="390" spans="2:11">
      <c r="C390" s="131" t="s">
        <v>330</v>
      </c>
      <c r="D390" s="117">
        <v>150</v>
      </c>
      <c r="E390" s="115">
        <v>12</v>
      </c>
      <c r="F390" s="117">
        <f t="shared" si="4"/>
        <v>1800</v>
      </c>
    </row>
    <row r="391" spans="2:11">
      <c r="C391" s="131" t="s">
        <v>331</v>
      </c>
      <c r="D391" s="117">
        <v>150</v>
      </c>
      <c r="E391" s="115">
        <v>12</v>
      </c>
      <c r="F391" s="117">
        <f t="shared" si="4"/>
        <v>1800</v>
      </c>
    </row>
    <row r="392" spans="2:11">
      <c r="C392" s="131"/>
      <c r="D392" s="132"/>
      <c r="E392" s="133"/>
      <c r="F392" s="132"/>
    </row>
    <row r="393" spans="2:11">
      <c r="C393" s="122" t="s">
        <v>436</v>
      </c>
      <c r="D393" s="120"/>
      <c r="E393" s="115">
        <f>SUM(E384:E384)</f>
        <v>12</v>
      </c>
      <c r="F393" s="134">
        <f>SUM(F384:F392)</f>
        <v>14400</v>
      </c>
    </row>
    <row r="394" spans="2:11">
      <c r="C394" s="126"/>
      <c r="D394" s="135"/>
      <c r="E394" s="136"/>
      <c r="F394" s="135"/>
    </row>
    <row r="395" spans="2:11" s="159" customFormat="1">
      <c r="B395" s="146" t="s">
        <v>333</v>
      </c>
      <c r="C395" s="108" t="s">
        <v>98</v>
      </c>
      <c r="D395" s="148"/>
      <c r="E395" s="148"/>
      <c r="F395" s="154"/>
    </row>
    <row r="396" spans="2:11" s="159" customFormat="1" ht="24">
      <c r="B396" s="110"/>
      <c r="C396" s="142"/>
      <c r="D396" s="113" t="s">
        <v>386</v>
      </c>
      <c r="E396" s="113" t="s">
        <v>378</v>
      </c>
      <c r="F396" s="113" t="s">
        <v>379</v>
      </c>
      <c r="G396" s="113" t="s">
        <v>380</v>
      </c>
      <c r="H396" s="113" t="s">
        <v>381</v>
      </c>
      <c r="I396" s="113" t="s">
        <v>382</v>
      </c>
      <c r="J396" s="113" t="s">
        <v>29</v>
      </c>
      <c r="K396" s="113" t="s">
        <v>383</v>
      </c>
    </row>
    <row r="397" spans="2:11">
      <c r="C397" s="163" t="s">
        <v>332</v>
      </c>
      <c r="D397" s="117">
        <v>1000</v>
      </c>
      <c r="E397" s="162">
        <v>1</v>
      </c>
      <c r="F397" s="162">
        <v>1</v>
      </c>
      <c r="G397" s="162">
        <v>1</v>
      </c>
      <c r="H397" s="162">
        <v>1</v>
      </c>
      <c r="I397" s="162">
        <v>1</v>
      </c>
      <c r="J397" s="162">
        <f>SUM(E397:I397)</f>
        <v>5</v>
      </c>
      <c r="K397" s="164">
        <f>D397*J397</f>
        <v>5000</v>
      </c>
    </row>
    <row r="398" spans="2:11">
      <c r="C398" s="131" t="s">
        <v>334</v>
      </c>
      <c r="D398" s="117">
        <v>2500</v>
      </c>
      <c r="E398" s="120">
        <v>1</v>
      </c>
      <c r="F398" s="120">
        <v>1</v>
      </c>
      <c r="G398" s="120">
        <v>1</v>
      </c>
      <c r="H398" s="120">
        <v>1</v>
      </c>
      <c r="I398" s="120">
        <v>1</v>
      </c>
      <c r="J398" s="162">
        <f>SUM(E398:I398)</f>
        <v>5</v>
      </c>
      <c r="K398" s="164">
        <f>D398*J398</f>
        <v>12500</v>
      </c>
    </row>
    <row r="399" spans="2:11">
      <c r="C399" s="122" t="s">
        <v>384</v>
      </c>
      <c r="D399" s="120"/>
      <c r="E399" s="120"/>
      <c r="F399" s="120"/>
      <c r="G399" s="120"/>
      <c r="H399" s="120"/>
      <c r="I399" s="120"/>
      <c r="J399" s="120"/>
      <c r="K399" s="123">
        <f>SUM(K397:K398)</f>
        <v>17500</v>
      </c>
    </row>
    <row r="400" spans="2:11">
      <c r="C400" s="137"/>
      <c r="D400" s="135"/>
      <c r="E400" s="136"/>
      <c r="F400" s="135"/>
    </row>
    <row r="401" spans="2:11" s="159" customFormat="1">
      <c r="B401" s="146" t="s">
        <v>337</v>
      </c>
      <c r="C401" s="108" t="s">
        <v>107</v>
      </c>
      <c r="D401" s="148"/>
      <c r="E401" s="148"/>
      <c r="F401" s="154"/>
    </row>
    <row r="402" spans="2:11" s="159" customFormat="1" ht="24">
      <c r="B402" s="110"/>
      <c r="C402" s="142"/>
      <c r="D402" s="113" t="s">
        <v>386</v>
      </c>
      <c r="E402" s="113" t="s">
        <v>378</v>
      </c>
      <c r="F402" s="113" t="s">
        <v>379</v>
      </c>
      <c r="G402" s="113" t="s">
        <v>380</v>
      </c>
      <c r="H402" s="113" t="s">
        <v>381</v>
      </c>
      <c r="I402" s="113" t="s">
        <v>382</v>
      </c>
      <c r="J402" s="113" t="s">
        <v>29</v>
      </c>
      <c r="K402" s="113" t="s">
        <v>383</v>
      </c>
    </row>
    <row r="403" spans="2:11">
      <c r="C403" s="127" t="s">
        <v>335</v>
      </c>
      <c r="D403" s="117">
        <v>9000</v>
      </c>
      <c r="E403" s="120">
        <v>1</v>
      </c>
      <c r="F403" s="120">
        <v>1</v>
      </c>
      <c r="G403" s="120">
        <v>1</v>
      </c>
      <c r="H403" s="120">
        <v>1</v>
      </c>
      <c r="I403" s="120">
        <v>1</v>
      </c>
      <c r="J403" s="120">
        <f>SUM(E403:I403)</f>
        <v>5</v>
      </c>
      <c r="K403" s="117">
        <f>D403*J403</f>
        <v>45000</v>
      </c>
    </row>
    <row r="404" spans="2:11">
      <c r="C404" s="127" t="s">
        <v>338</v>
      </c>
      <c r="D404" s="117">
        <v>5000</v>
      </c>
      <c r="E404" s="120">
        <v>1</v>
      </c>
      <c r="F404" s="120">
        <v>1</v>
      </c>
      <c r="G404" s="120">
        <v>1</v>
      </c>
      <c r="H404" s="120">
        <v>1</v>
      </c>
      <c r="I404" s="120">
        <v>1</v>
      </c>
      <c r="J404" s="120">
        <f>SUM(E404:I404)</f>
        <v>5</v>
      </c>
      <c r="K404" s="117">
        <f>D404*J404</f>
        <v>25000</v>
      </c>
    </row>
    <row r="405" spans="2:11">
      <c r="C405" s="122" t="s">
        <v>384</v>
      </c>
      <c r="D405" s="120"/>
      <c r="E405" s="120"/>
      <c r="F405" s="120"/>
      <c r="G405" s="120"/>
      <c r="H405" s="120"/>
      <c r="I405" s="120"/>
      <c r="J405" s="120"/>
      <c r="K405" s="134">
        <f>SUM(K403:K404)</f>
        <v>70000</v>
      </c>
    </row>
    <row r="406" spans="2:11" s="159" customFormat="1">
      <c r="B406" s="110"/>
      <c r="C406" s="155"/>
      <c r="D406" s="148"/>
      <c r="E406" s="148"/>
      <c r="F406" s="148"/>
      <c r="G406" s="148"/>
      <c r="H406" s="148"/>
      <c r="I406" s="148"/>
      <c r="J406" s="148"/>
      <c r="K406" s="154"/>
    </row>
    <row r="407" spans="2:11" s="159" customFormat="1">
      <c r="B407" s="146" t="s">
        <v>341</v>
      </c>
      <c r="C407" s="108" t="s">
        <v>107</v>
      </c>
      <c r="D407" s="148"/>
      <c r="E407" s="148"/>
      <c r="F407" s="148"/>
      <c r="G407" s="148"/>
      <c r="H407" s="148"/>
      <c r="I407" s="148"/>
      <c r="J407" s="148"/>
      <c r="K407" s="154"/>
    </row>
    <row r="408" spans="2:11" ht="36">
      <c r="C408" s="142"/>
      <c r="D408" s="113" t="s">
        <v>437</v>
      </c>
      <c r="E408" s="113" t="s">
        <v>378</v>
      </c>
      <c r="F408" s="113" t="s">
        <v>379</v>
      </c>
      <c r="G408" s="113" t="s">
        <v>380</v>
      </c>
      <c r="H408" s="113" t="s">
        <v>381</v>
      </c>
      <c r="I408" s="113" t="s">
        <v>382</v>
      </c>
      <c r="J408" s="113" t="s">
        <v>29</v>
      </c>
      <c r="K408" s="113" t="s">
        <v>383</v>
      </c>
    </row>
    <row r="409" spans="2:11">
      <c r="C409" s="127" t="s">
        <v>339</v>
      </c>
      <c r="D409" s="117">
        <v>320</v>
      </c>
      <c r="E409" s="120">
        <v>25</v>
      </c>
      <c r="F409" s="120">
        <v>25</v>
      </c>
      <c r="G409" s="120">
        <v>25</v>
      </c>
      <c r="H409" s="120">
        <v>25</v>
      </c>
      <c r="I409" s="120">
        <v>25</v>
      </c>
      <c r="J409" s="120">
        <f>SUM(E409:I409)</f>
        <v>125</v>
      </c>
      <c r="K409" s="117">
        <f>D409*J409</f>
        <v>40000</v>
      </c>
    </row>
    <row r="411" spans="2:11">
      <c r="B411" s="146" t="s">
        <v>343</v>
      </c>
      <c r="C411" s="108" t="s">
        <v>98</v>
      </c>
    </row>
    <row r="412" spans="2:11" ht="24">
      <c r="C412" s="142"/>
      <c r="D412" s="113" t="s">
        <v>396</v>
      </c>
      <c r="E412" s="113" t="s">
        <v>371</v>
      </c>
      <c r="F412" s="113" t="s">
        <v>372</v>
      </c>
    </row>
    <row r="413" spans="2:11">
      <c r="C413" s="127" t="s">
        <v>342</v>
      </c>
      <c r="D413" s="120">
        <v>5</v>
      </c>
      <c r="E413" s="117">
        <v>310</v>
      </c>
      <c r="F413" s="117">
        <f>D413*E413</f>
        <v>1550</v>
      </c>
    </row>
    <row r="414" spans="2:11">
      <c r="C414" s="127" t="s">
        <v>344</v>
      </c>
      <c r="D414" s="120">
        <v>1</v>
      </c>
      <c r="E414" s="117">
        <v>5000</v>
      </c>
      <c r="F414" s="117">
        <f>D414*E414</f>
        <v>5000</v>
      </c>
    </row>
    <row r="415" spans="2:11">
      <c r="C415" s="127" t="s">
        <v>348</v>
      </c>
      <c r="D415" s="120">
        <v>6</v>
      </c>
      <c r="E415" s="117">
        <v>1200</v>
      </c>
      <c r="F415" s="117">
        <f t="shared" ref="F415:F416" si="5">D415*E415</f>
        <v>7200</v>
      </c>
    </row>
    <row r="416" spans="2:11">
      <c r="C416" s="127" t="s">
        <v>349</v>
      </c>
      <c r="D416" s="120">
        <v>7</v>
      </c>
      <c r="E416" s="117">
        <v>250</v>
      </c>
      <c r="F416" s="117">
        <f t="shared" si="5"/>
        <v>1750</v>
      </c>
    </row>
    <row r="417" spans="2:11">
      <c r="C417" s="122" t="s">
        <v>384</v>
      </c>
      <c r="D417" s="120"/>
      <c r="E417" s="120"/>
      <c r="F417" s="123">
        <f>SUM(F413:F416)</f>
        <v>15500</v>
      </c>
    </row>
    <row r="418" spans="2:11">
      <c r="C418" s="155"/>
      <c r="D418" s="148"/>
      <c r="E418" s="148"/>
      <c r="F418" s="154"/>
    </row>
    <row r="419" spans="2:11" s="159" customFormat="1">
      <c r="B419" s="146" t="s">
        <v>347</v>
      </c>
      <c r="C419" s="108" t="s">
        <v>36</v>
      </c>
      <c r="D419" s="148"/>
      <c r="E419" s="148"/>
      <c r="F419" s="148"/>
      <c r="G419" s="148"/>
      <c r="H419" s="148"/>
      <c r="I419" s="148"/>
      <c r="J419" s="148"/>
      <c r="K419" s="154"/>
    </row>
    <row r="420" spans="2:11" ht="24">
      <c r="C420" s="142"/>
      <c r="D420" s="113" t="s">
        <v>386</v>
      </c>
      <c r="E420" s="113" t="s">
        <v>378</v>
      </c>
      <c r="F420" s="113" t="s">
        <v>379</v>
      </c>
      <c r="G420" s="113" t="s">
        <v>380</v>
      </c>
      <c r="H420" s="113" t="s">
        <v>381</v>
      </c>
      <c r="I420" s="113" t="s">
        <v>382</v>
      </c>
      <c r="J420" s="113" t="s">
        <v>29</v>
      </c>
      <c r="K420" s="113" t="s">
        <v>383</v>
      </c>
    </row>
    <row r="421" spans="2:11">
      <c r="C421" s="127" t="s">
        <v>346</v>
      </c>
      <c r="D421" s="117">
        <v>10000</v>
      </c>
      <c r="E421" s="120">
        <v>1</v>
      </c>
      <c r="F421" s="150">
        <v>0.1</v>
      </c>
      <c r="G421" s="150">
        <v>0.1</v>
      </c>
      <c r="H421" s="150">
        <v>0.1</v>
      </c>
      <c r="I421" s="150">
        <v>0.1</v>
      </c>
      <c r="J421" s="150">
        <f>SUM(E421:I421)</f>
        <v>1.4000000000000004</v>
      </c>
      <c r="K421" s="117">
        <f>D421*J421</f>
        <v>14000.000000000004</v>
      </c>
    </row>
    <row r="423" spans="2:11" s="159" customFormat="1">
      <c r="B423" s="146" t="s">
        <v>351</v>
      </c>
      <c r="C423" s="108" t="s">
        <v>438</v>
      </c>
      <c r="D423" s="141"/>
      <c r="E423" s="148"/>
      <c r="F423" s="148"/>
      <c r="G423" s="148"/>
      <c r="H423" s="148"/>
      <c r="I423" s="148"/>
      <c r="J423" s="152"/>
      <c r="K423" s="149"/>
    </row>
    <row r="424" spans="2:11" ht="24">
      <c r="C424" s="142"/>
      <c r="D424" s="113" t="s">
        <v>386</v>
      </c>
      <c r="E424" s="113" t="s">
        <v>378</v>
      </c>
      <c r="F424" s="113" t="s">
        <v>379</v>
      </c>
      <c r="G424" s="113" t="s">
        <v>380</v>
      </c>
      <c r="H424" s="113" t="s">
        <v>381</v>
      </c>
      <c r="I424" s="113" t="s">
        <v>382</v>
      </c>
      <c r="J424" s="113" t="s">
        <v>29</v>
      </c>
      <c r="K424" s="113" t="s">
        <v>383</v>
      </c>
    </row>
    <row r="425" spans="2:11">
      <c r="C425" s="131" t="s">
        <v>350</v>
      </c>
      <c r="D425" s="116">
        <v>5000</v>
      </c>
      <c r="E425" s="120">
        <v>1</v>
      </c>
      <c r="F425" s="120">
        <v>0</v>
      </c>
      <c r="G425" s="120">
        <v>0</v>
      </c>
      <c r="H425" s="120">
        <v>0</v>
      </c>
      <c r="I425" s="120">
        <v>0</v>
      </c>
      <c r="J425" s="151">
        <f>SUM(E425:I425)</f>
        <v>1</v>
      </c>
      <c r="K425" s="121">
        <f>D425*J425</f>
        <v>5000</v>
      </c>
    </row>
    <row r="426" spans="2:11">
      <c r="C426" s="131" t="s">
        <v>352</v>
      </c>
      <c r="D426" s="116">
        <v>10000</v>
      </c>
      <c r="E426" s="120">
        <v>0</v>
      </c>
      <c r="F426" s="120">
        <v>0</v>
      </c>
      <c r="G426" s="120">
        <v>0</v>
      </c>
      <c r="H426" s="120">
        <v>0</v>
      </c>
      <c r="I426" s="120">
        <v>1</v>
      </c>
      <c r="J426" s="151">
        <f t="shared" ref="J426:J427" si="6">SUM(E426:I426)</f>
        <v>1</v>
      </c>
      <c r="K426" s="121">
        <f t="shared" ref="K426:K427" si="7">D426*J426</f>
        <v>10000</v>
      </c>
    </row>
    <row r="427" spans="2:11">
      <c r="C427" s="131" t="s">
        <v>353</v>
      </c>
      <c r="D427" s="116">
        <v>3000</v>
      </c>
      <c r="E427" s="120">
        <v>1</v>
      </c>
      <c r="F427" s="120">
        <v>1</v>
      </c>
      <c r="G427" s="120">
        <v>1</v>
      </c>
      <c r="H427" s="120">
        <v>1</v>
      </c>
      <c r="I427" s="120">
        <v>1</v>
      </c>
      <c r="J427" s="151">
        <f t="shared" si="6"/>
        <v>5</v>
      </c>
      <c r="K427" s="121">
        <f t="shared" si="7"/>
        <v>15000</v>
      </c>
    </row>
    <row r="428" spans="2:11">
      <c r="C428" s="122" t="s">
        <v>384</v>
      </c>
      <c r="D428" s="120"/>
      <c r="E428" s="120"/>
      <c r="F428" s="120"/>
      <c r="G428" s="120"/>
      <c r="H428" s="120"/>
      <c r="I428" s="120"/>
      <c r="J428" s="120"/>
      <c r="K428" s="120">
        <f>SUM(K425:K427)</f>
        <v>30000</v>
      </c>
    </row>
    <row r="430" spans="2:11">
      <c r="C430" s="108" t="s">
        <v>439</v>
      </c>
    </row>
  </sheetData>
  <pageMargins left="0.7" right="0.7" top="0.75" bottom="0.75" header="0.3" footer="0.3"/>
  <pageSetup orientation="portrait" horizontalDpi="4294967295" verticalDpi="4294967295"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K28"/>
  <sheetViews>
    <sheetView workbookViewId="0"/>
  </sheetViews>
  <sheetFormatPr defaultColWidth="8.85546875" defaultRowHeight="15"/>
  <cols>
    <col min="1" max="1" width="2.42578125" customWidth="1"/>
    <col min="2" max="2" width="87.7109375" customWidth="1"/>
    <col min="3" max="3" width="2.28515625" customWidth="1"/>
    <col min="4" max="4" width="50.85546875" customWidth="1"/>
    <col min="5" max="5" width="14.28515625" customWidth="1"/>
    <col min="6" max="6" width="38.140625" customWidth="1"/>
    <col min="7" max="7" width="2.42578125" customWidth="1"/>
    <col min="8" max="8" width="29.42578125" customWidth="1"/>
    <col min="9" max="9" width="2.85546875" customWidth="1"/>
  </cols>
  <sheetData>
    <row r="1" spans="2:11" ht="15.75">
      <c r="B1" s="93" t="s">
        <v>440</v>
      </c>
      <c r="D1" s="93" t="s">
        <v>441</v>
      </c>
      <c r="F1" s="93" t="s">
        <v>442</v>
      </c>
      <c r="H1" s="93" t="s">
        <v>443</v>
      </c>
    </row>
    <row r="2" spans="2:11" s="97" customFormat="1" ht="32.25" customHeight="1">
      <c r="B2" s="94" t="s">
        <v>444</v>
      </c>
      <c r="C2" s="95"/>
      <c r="D2" s="96" t="s">
        <v>445</v>
      </c>
      <c r="F2" s="98" t="s">
        <v>62</v>
      </c>
      <c r="H2" s="98" t="s">
        <v>35</v>
      </c>
      <c r="K2" s="99"/>
    </row>
    <row r="3" spans="2:11" s="97" customFormat="1" ht="39">
      <c r="C3" s="95"/>
      <c r="D3" s="100" t="s">
        <v>446</v>
      </c>
      <c r="F3" s="101" t="s">
        <v>124</v>
      </c>
      <c r="H3" s="186" t="s">
        <v>447</v>
      </c>
      <c r="K3" s="99"/>
    </row>
    <row r="4" spans="2:11" s="97" customFormat="1" ht="66.75" customHeight="1">
      <c r="C4" s="95"/>
      <c r="D4" s="96" t="s">
        <v>448</v>
      </c>
      <c r="F4" s="98" t="s">
        <v>98</v>
      </c>
      <c r="H4" s="102"/>
      <c r="K4" s="99"/>
    </row>
    <row r="5" spans="2:11" s="97" customFormat="1" ht="51.75">
      <c r="D5" s="100" t="s">
        <v>449</v>
      </c>
      <c r="F5" s="101" t="s">
        <v>42</v>
      </c>
      <c r="H5" s="102"/>
      <c r="K5" s="99"/>
    </row>
    <row r="6" spans="2:11" s="97" customFormat="1" ht="27.75" customHeight="1">
      <c r="D6" s="96" t="s">
        <v>450</v>
      </c>
      <c r="F6" s="98" t="s">
        <v>36</v>
      </c>
      <c r="H6" s="102"/>
      <c r="K6" s="103"/>
    </row>
    <row r="7" spans="2:11" s="97" customFormat="1" ht="27.75" customHeight="1">
      <c r="D7" s="100" t="s">
        <v>451</v>
      </c>
      <c r="F7" s="101" t="s">
        <v>107</v>
      </c>
      <c r="H7" s="102"/>
      <c r="K7" s="104"/>
    </row>
    <row r="8" spans="2:11" s="97" customFormat="1" ht="63.75">
      <c r="B8" s="105" t="s">
        <v>452</v>
      </c>
      <c r="D8" s="96" t="s">
        <v>453</v>
      </c>
      <c r="F8" s="98" t="s">
        <v>49</v>
      </c>
      <c r="H8" s="102"/>
    </row>
    <row r="9" spans="2:11" s="97" customFormat="1" ht="76.5">
      <c r="D9" s="100" t="s">
        <v>454</v>
      </c>
      <c r="H9" s="102"/>
    </row>
    <row r="10" spans="2:11" s="97" customFormat="1" ht="51">
      <c r="B10" s="106"/>
      <c r="D10" s="96" t="s">
        <v>455</v>
      </c>
      <c r="H10" s="102"/>
    </row>
    <row r="11" spans="2:11" s="97" customFormat="1" ht="63.75">
      <c r="D11" s="105" t="s">
        <v>456</v>
      </c>
      <c r="H11" s="102"/>
    </row>
    <row r="12" spans="2:11" s="97" customFormat="1" ht="12.75">
      <c r="B12" s="98"/>
      <c r="H12" s="102"/>
    </row>
    <row r="13" spans="2:11" s="188" customFormat="1" ht="26.25" customHeight="1">
      <c r="B13" s="187" t="s">
        <v>457</v>
      </c>
      <c r="D13" s="107"/>
      <c r="H13" s="189"/>
    </row>
    <row r="14" spans="2:11" s="97" customFormat="1" ht="12.75">
      <c r="B14" s="98"/>
      <c r="D14" s="98"/>
      <c r="H14" s="102"/>
    </row>
    <row r="15" spans="2:11" s="97" customFormat="1" ht="12.75">
      <c r="H15" s="102"/>
    </row>
    <row r="16" spans="2:11">
      <c r="F16" s="97"/>
      <c r="H16" s="102"/>
    </row>
    <row r="17" spans="6:8">
      <c r="F17" s="97"/>
      <c r="H17" s="102"/>
    </row>
    <row r="18" spans="6:8">
      <c r="F18" s="97"/>
      <c r="H18" s="102"/>
    </row>
    <row r="19" spans="6:8">
      <c r="F19" s="97"/>
      <c r="H19" s="102"/>
    </row>
    <row r="20" spans="6:8">
      <c r="H20" s="102"/>
    </row>
    <row r="21" spans="6:8">
      <c r="H21" s="102"/>
    </row>
    <row r="22" spans="6:8">
      <c r="H22" s="102"/>
    </row>
    <row r="23" spans="6:8">
      <c r="H23" s="102"/>
    </row>
    <row r="24" spans="6:8">
      <c r="H24" s="102"/>
    </row>
    <row r="25" spans="6:8">
      <c r="H25" s="102"/>
    </row>
    <row r="26" spans="6:8">
      <c r="H26" s="102"/>
    </row>
    <row r="27" spans="6:8">
      <c r="H27" s="102"/>
    </row>
    <row r="28" spans="6:8">
      <c r="H28" s="102"/>
    </row>
  </sheetData>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9" tint="0.39997558519241921"/>
  </sheetPr>
  <dimension ref="B2:E26"/>
  <sheetViews>
    <sheetView showGridLines="0" workbookViewId="0">
      <selection activeCell="I32" sqref="I32"/>
    </sheetView>
  </sheetViews>
  <sheetFormatPr defaultColWidth="8.85546875" defaultRowHeight="15"/>
  <cols>
    <col min="2" max="2" width="38.140625" customWidth="1"/>
    <col min="3" max="3" width="15.140625" customWidth="1"/>
    <col min="4" max="4" width="9.7109375" customWidth="1"/>
    <col min="5" max="5" width="11.42578125" style="78" customWidth="1"/>
  </cols>
  <sheetData>
    <row r="2" spans="2:5">
      <c r="B2" s="72" t="s">
        <v>458</v>
      </c>
      <c r="C2" s="72" t="s">
        <v>459</v>
      </c>
      <c r="D2" s="72" t="s">
        <v>460</v>
      </c>
      <c r="E2" s="73"/>
    </row>
    <row r="3" spans="2:5" ht="6.75" customHeight="1">
      <c r="B3" s="73"/>
    </row>
    <row r="4" spans="2:5">
      <c r="B4" t="s">
        <v>461</v>
      </c>
      <c r="C4" s="75">
        <f>SUM('Detailed Budget Plan'!V18,'Detailed Budget Plan'!V27,'Detailed Budget Plan'!V33,'Detailed Budget Plan'!V40,'Detailed Budget Plan'!V47,'Detailed Budget Plan'!V48,'Detailed Budget Plan'!V53,'Detailed Budget Plan'!V62,'Detailed Budget Plan'!V63,'Detailed Budget Plan'!V67,'Detailed Budget Plan'!V68,'Detailed Budget Plan'!V69,'Detailed Budget Plan'!V73,'Detailed Budget Plan'!V74,'Detailed Budget Plan'!V81,'Detailed Budget Plan'!V82,'Detailed Budget Plan'!V87,'Detailed Budget Plan'!V101,'Detailed Budget Plan'!V102,'Detailed Budget Plan'!V106,'Detailed Budget Plan'!V112,'Detailed Budget Plan'!V113,'Detailed Budget Plan'!V118,'Detailed Budget Plan'!V119,'Detailed Budget Plan'!V122,'Detailed Budget Plan'!V125,'Detailed Budget Plan'!V128,'Detailed Budget Plan'!V134,'Detailed Budget Plan'!V135,'Detailed Budget Plan'!V138,'Detailed Budget Plan'!V139,'Detailed Budget Plan'!V140,'Detailed Budget Plan'!V144,'Detailed Budget Plan'!V145,'Detailed Budget Plan'!V146,'Detailed Budget Plan'!V165,'Detailed Budget Plan'!V166,'Detailed Budget Plan'!V167)</f>
        <v>1831400</v>
      </c>
      <c r="D4" s="76">
        <f>C4/C$10</f>
        <v>0.18359899749373434</v>
      </c>
    </row>
    <row r="5" spans="2:5">
      <c r="B5" s="78" t="s">
        <v>98</v>
      </c>
      <c r="C5" s="75">
        <f>SUM('Detailed Budget Plan'!V35,'Detailed Budget Plan'!V36,'Detailed Budget Plan'!V129,'Detailed Budget Plan'!V130,'Detailed Budget Plan'!V155,'Detailed Budget Plan'!V156,'Detailed Budget Plan'!V160,'Detailed Budget Plan'!V161,'Detailed Budget Plan'!V163,'Detailed Budget Plan'!V164)</f>
        <v>270500</v>
      </c>
      <c r="D5" s="76">
        <f t="shared" ref="D5:D9" si="0">C5/C$10</f>
        <v>2.7117794486215537E-2</v>
      </c>
    </row>
    <row r="6" spans="2:5">
      <c r="B6" t="s">
        <v>107</v>
      </c>
      <c r="C6" s="75">
        <f>SUM('Detailed Budget Plan'!V39,'Detailed Budget Plan'!V157,'Detailed Budget Plan'!V158,'Detailed Budget Plan'!V159)</f>
        <v>147500</v>
      </c>
      <c r="D6" s="76">
        <f t="shared" si="0"/>
        <v>1.4786967418546366E-2</v>
      </c>
    </row>
    <row r="7" spans="2:5">
      <c r="B7" t="s">
        <v>462</v>
      </c>
      <c r="C7" s="75">
        <f>SUM('Detailed Budget Plan'!V7,'Detailed Budget Plan'!V17,'Detailed Budget Plan'!V19,'Detailed Budget Plan'!V22,'Detailed Budget Plan'!V28,'Detailed Budget Plan'!V31,'Detailed Budget Plan'!V34,'Detailed Budget Plan'!V38,'Detailed Budget Plan'!V49,'Detailed Budget Plan'!V50,'Detailed Budget Plan'!V54,'Detailed Budget Plan'!V55,'Detailed Budget Plan'!V56,'Detailed Budget Plan'!V88,'Detailed Budget Plan'!V90,'Detailed Budget Plan'!V93,'Detailed Budget Plan'!V96,'Detailed Budget Plan'!V97,'Detailed Budget Plan'!V98,'Detailed Budget Plan'!V100,'Detailed Budget Plan'!V120,'Detailed Budget Plan'!V123,'Detailed Budget Plan'!V127,'Detailed Budget Plan'!V162)</f>
        <v>5722000</v>
      </c>
      <c r="D7" s="76">
        <f t="shared" si="0"/>
        <v>0.57363408521303261</v>
      </c>
    </row>
    <row r="8" spans="2:5">
      <c r="B8" s="2" t="s">
        <v>49</v>
      </c>
      <c r="C8" s="75">
        <f>SUM('Detailed Budget Plan'!V11,'Detailed Budget Plan'!V12,'Detailed Budget Plan'!V13,'Detailed Budget Plan'!V14,'Detailed Budget Plan'!V15,'Detailed Budget Plan'!V57,'Detailed Budget Plan'!V91,'Detailed Budget Plan'!V104,'Detailed Budget Plan'!V126,'Detailed Budget Plan'!V147:V152,'Detailed Budget Plan'!V153,'Detailed Budget Plan'!V154)</f>
        <v>849600</v>
      </c>
      <c r="D8" s="76">
        <f t="shared" si="0"/>
        <v>8.5172932330827067E-2</v>
      </c>
    </row>
    <row r="9" spans="2:5">
      <c r="B9" s="2" t="s">
        <v>42</v>
      </c>
      <c r="C9" s="75">
        <f>SUM('Detailed Budget Plan'!V9,'Detailed Budget Plan'!V10,'Detailed Budget Plan'!V21,'Detailed Budget Plan'!V25,'Detailed Budget Plan'!V29,'Detailed Budget Plan'!V30,'Detailed Budget Plan'!V43,'Detailed Budget Plan'!V44,'Detailed Budget Plan'!V45,'Detailed Budget Plan'!V51,'Detailed Budget Plan'!V52,'Detailed Budget Plan'!V60,'Detailed Budget Plan'!V61,'Detailed Budget Plan'!V66,'Detailed Budget Plan'!V70,'Detailed Budget Plan'!V72,'Detailed Budget Plan'!V77,'Detailed Budget Plan'!V78,'Detailed Budget Plan'!V79,'Detailed Budget Plan'!V80,'Detailed Budget Plan'!V105,'Detailed Budget Plan'!V107,'Detailed Budget Plan'!V108,'Detailed Budget Plan'!V109,'Detailed Budget Plan'!V110,'Detailed Budget Plan'!V116,'Detailed Budget Plan'!V117,'Detailed Budget Plan'!V133,'Detailed Budget Plan'!V136)</f>
        <v>1154000</v>
      </c>
      <c r="D9" s="76">
        <f t="shared" si="0"/>
        <v>0.11568922305764411</v>
      </c>
    </row>
    <row r="10" spans="2:5">
      <c r="B10" s="74" t="s">
        <v>372</v>
      </c>
      <c r="C10" s="74">
        <f>SUM(C4:C9)</f>
        <v>9975000</v>
      </c>
      <c r="D10" s="77">
        <f>SUM(D4:D9)</f>
        <v>1</v>
      </c>
    </row>
    <row r="13" spans="2:5">
      <c r="B13" s="72" t="s">
        <v>463</v>
      </c>
      <c r="C13" s="72" t="s">
        <v>459</v>
      </c>
      <c r="D13" s="72" t="s">
        <v>460</v>
      </c>
    </row>
    <row r="14" spans="2:5">
      <c r="B14" t="s">
        <v>464</v>
      </c>
      <c r="C14" s="75">
        <f>+'Detailed Budget Plan'!S175</f>
        <v>5259250</v>
      </c>
      <c r="D14" s="76">
        <f>C14/C$17</f>
        <v>0.55360526315789471</v>
      </c>
    </row>
    <row r="15" spans="2:5">
      <c r="B15" t="s">
        <v>465</v>
      </c>
      <c r="C15" s="75">
        <f>+'Detailed Budget Plan'!S176</f>
        <v>2951600</v>
      </c>
      <c r="D15" s="76">
        <f t="shared" ref="D15:D16" si="1">C15/C$17</f>
        <v>0.31069473684210525</v>
      </c>
    </row>
    <row r="16" spans="2:5">
      <c r="B16" t="s">
        <v>466</v>
      </c>
      <c r="C16" s="75">
        <f>+'Detailed Budget Plan'!S177</f>
        <v>1289150</v>
      </c>
      <c r="D16" s="76">
        <f t="shared" si="1"/>
        <v>0.13569999999999999</v>
      </c>
    </row>
    <row r="17" spans="2:4">
      <c r="B17" s="74" t="s">
        <v>467</v>
      </c>
      <c r="C17" s="74">
        <f>SUM(C14:C16)</f>
        <v>9500000</v>
      </c>
      <c r="D17" s="77">
        <f>SUM(D14:D16)</f>
        <v>1</v>
      </c>
    </row>
    <row r="18" spans="2:4">
      <c r="B18" t="s">
        <v>317</v>
      </c>
      <c r="C18" s="75">
        <f>+'Detailed Budget Plan'!V168</f>
        <v>475000</v>
      </c>
      <c r="D18" s="76"/>
    </row>
    <row r="19" spans="2:4">
      <c r="B19" s="74" t="s">
        <v>372</v>
      </c>
      <c r="C19" s="74">
        <f>+C17+C18</f>
        <v>9975000</v>
      </c>
      <c r="D19" s="74"/>
    </row>
    <row r="20" spans="2:4" s="78" customFormat="1">
      <c r="B20" s="212"/>
      <c r="C20" s="212"/>
      <c r="D20" s="212"/>
    </row>
    <row r="22" spans="2:4">
      <c r="B22" s="72" t="s">
        <v>10</v>
      </c>
      <c r="C22" s="72" t="s">
        <v>459</v>
      </c>
      <c r="D22" s="72" t="s">
        <v>460</v>
      </c>
    </row>
    <row r="23" spans="2:4">
      <c r="B23" t="s">
        <v>31</v>
      </c>
      <c r="C23" s="75">
        <f>+'Detailed Budget Plan'!V86</f>
        <v>5599100</v>
      </c>
      <c r="D23" s="76">
        <f>C23/C$26</f>
        <v>0.5613132832080201</v>
      </c>
    </row>
    <row r="24" spans="2:4">
      <c r="B24" t="s">
        <v>199</v>
      </c>
      <c r="C24" s="75">
        <f>+'Detailed Budget Plan'!V143</f>
        <v>3900900</v>
      </c>
      <c r="D24" s="76">
        <f>C24/C$26</f>
        <v>0.39106766917293234</v>
      </c>
    </row>
    <row r="25" spans="2:4">
      <c r="B25" t="s">
        <v>317</v>
      </c>
      <c r="C25" s="75">
        <f>+'Detailed Budget Plan'!V168</f>
        <v>475000</v>
      </c>
      <c r="D25" s="76">
        <f>C25/C$26</f>
        <v>4.7619047619047616E-2</v>
      </c>
    </row>
    <row r="26" spans="2:4">
      <c r="B26" s="74" t="s">
        <v>372</v>
      </c>
      <c r="C26" s="74">
        <f>SUM(C23:C25)</f>
        <v>9975000</v>
      </c>
      <c r="D26" s="77">
        <f>SUM(D23:D25)</f>
        <v>1</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B2:J20"/>
  <sheetViews>
    <sheetView showGridLines="0" zoomScale="90" zoomScaleNormal="90" workbookViewId="0">
      <selection activeCell="H26" sqref="H26"/>
    </sheetView>
  </sheetViews>
  <sheetFormatPr defaultColWidth="8.85546875" defaultRowHeight="15"/>
  <cols>
    <col min="1" max="1" width="1.28515625" customWidth="1"/>
    <col min="2" max="2" width="8.28515625" customWidth="1"/>
    <col min="4" max="9" width="10.7109375" customWidth="1"/>
    <col min="10" max="10" width="9.7109375" customWidth="1"/>
  </cols>
  <sheetData>
    <row r="2" spans="2:10">
      <c r="B2" s="214"/>
      <c r="C2" s="214"/>
      <c r="D2" s="214"/>
      <c r="E2" s="214"/>
      <c r="F2" s="215" t="s">
        <v>468</v>
      </c>
      <c r="G2" s="214"/>
      <c r="H2" s="214"/>
      <c r="I2" s="214"/>
    </row>
    <row r="3" spans="2:10">
      <c r="B3" s="216"/>
      <c r="C3" s="216"/>
      <c r="D3" s="216"/>
      <c r="E3" s="216"/>
      <c r="F3" s="216"/>
      <c r="G3" s="216"/>
      <c r="H3" s="216"/>
      <c r="I3" s="217"/>
    </row>
    <row r="4" spans="2:10">
      <c r="B4" s="218"/>
      <c r="C4" s="218"/>
      <c r="D4" s="219" t="s">
        <v>469</v>
      </c>
      <c r="E4" s="219" t="s">
        <v>470</v>
      </c>
      <c r="F4" s="219" t="s">
        <v>471</v>
      </c>
      <c r="G4" s="219" t="s">
        <v>472</v>
      </c>
      <c r="H4" s="219" t="s">
        <v>473</v>
      </c>
      <c r="I4" s="220" t="s">
        <v>372</v>
      </c>
    </row>
    <row r="5" spans="2:10">
      <c r="B5" s="216"/>
      <c r="C5" s="221" t="s">
        <v>31</v>
      </c>
      <c r="D5" s="216"/>
      <c r="E5" s="216"/>
      <c r="F5" s="216"/>
      <c r="G5" s="216"/>
      <c r="H5" s="216"/>
      <c r="I5" s="217"/>
    </row>
    <row r="6" spans="2:10">
      <c r="B6" s="216"/>
      <c r="C6" s="222" t="s">
        <v>474</v>
      </c>
      <c r="D6" s="223">
        <f>'Detailed Budget Plan'!L24</f>
        <v>265300</v>
      </c>
      <c r="E6" s="223">
        <f>'Detailed Budget Plan'!N24</f>
        <v>283600</v>
      </c>
      <c r="F6" s="223">
        <f>'Detailed Budget Plan'!P24</f>
        <v>348600</v>
      </c>
      <c r="G6" s="223">
        <f>'Detailed Budget Plan'!R24</f>
        <v>508600</v>
      </c>
      <c r="H6" s="223">
        <f>'Detailed Budget Plan'!T24</f>
        <v>518600</v>
      </c>
      <c r="I6" s="223">
        <f>'Detailed Budget Plan'!V24</f>
        <v>1924700</v>
      </c>
      <c r="J6" s="213">
        <f>SUM(D6:H6)</f>
        <v>1924700</v>
      </c>
    </row>
    <row r="7" spans="2:10">
      <c r="B7" s="216"/>
      <c r="C7" s="222" t="s">
        <v>475</v>
      </c>
      <c r="D7" s="223">
        <f>'Detailed Budget Plan'!L42</f>
        <v>238940</v>
      </c>
      <c r="E7" s="223">
        <f>'Detailed Budget Plan'!N42</f>
        <v>306760</v>
      </c>
      <c r="F7" s="223">
        <f>'Detailed Budget Plan'!P42</f>
        <v>312200</v>
      </c>
      <c r="G7" s="223">
        <f>'Detailed Budget Plan'!R42</f>
        <v>383600</v>
      </c>
      <c r="H7" s="223">
        <f>'Detailed Budget Plan'!T42</f>
        <v>383600</v>
      </c>
      <c r="I7" s="223">
        <f>'Detailed Budget Plan'!V42</f>
        <v>1625100</v>
      </c>
      <c r="J7" s="213">
        <f t="shared" ref="J7:J11" si="0">SUM(D7:H7)</f>
        <v>1625100</v>
      </c>
    </row>
    <row r="8" spans="2:10">
      <c r="B8" s="216"/>
      <c r="C8" s="222" t="s">
        <v>476</v>
      </c>
      <c r="D8" s="223">
        <f>'Detailed Budget Plan'!L59</f>
        <v>424500</v>
      </c>
      <c r="E8" s="223">
        <f>'Detailed Budget Plan'!N59</f>
        <v>402500</v>
      </c>
      <c r="F8" s="223">
        <f>'Detailed Budget Plan'!P59</f>
        <v>382000</v>
      </c>
      <c r="G8" s="223">
        <f>'Detailed Budget Plan'!R59</f>
        <v>352000</v>
      </c>
      <c r="H8" s="223">
        <f>'Detailed Budget Plan'!T59</f>
        <v>180400</v>
      </c>
      <c r="I8" s="223">
        <f>'Detailed Budget Plan'!V59</f>
        <v>1741400</v>
      </c>
      <c r="J8" s="213">
        <f t="shared" si="0"/>
        <v>1741400</v>
      </c>
    </row>
    <row r="9" spans="2:10">
      <c r="B9" s="216"/>
      <c r="C9" s="222" t="s">
        <v>477</v>
      </c>
      <c r="D9" s="223">
        <f>'Detailed Budget Plan'!L65</f>
        <v>34700</v>
      </c>
      <c r="E9" s="223">
        <f>'Detailed Budget Plan'!N65</f>
        <v>44300</v>
      </c>
      <c r="F9" s="223">
        <f>'Detailed Budget Plan'!P65</f>
        <v>33800</v>
      </c>
      <c r="G9" s="223">
        <f>'Detailed Budget Plan'!R65</f>
        <v>28800</v>
      </c>
      <c r="H9" s="223">
        <f>'Detailed Budget Plan'!T65</f>
        <v>28800</v>
      </c>
      <c r="I9" s="223">
        <f>'Detailed Budget Plan'!V65</f>
        <v>170400</v>
      </c>
      <c r="J9" s="213">
        <f t="shared" si="0"/>
        <v>170400</v>
      </c>
    </row>
    <row r="10" spans="2:10">
      <c r="B10" s="216"/>
      <c r="C10" s="222" t="s">
        <v>478</v>
      </c>
      <c r="D10" s="223">
        <f>'Detailed Budget Plan'!L76</f>
        <v>23500</v>
      </c>
      <c r="E10" s="223">
        <f>'Detailed Budget Plan'!N76</f>
        <v>38500</v>
      </c>
      <c r="F10" s="223">
        <f>'Detailed Budget Plan'!P76</f>
        <v>2500</v>
      </c>
      <c r="G10" s="223">
        <f>'Detailed Budget Plan'!R76</f>
        <v>9250</v>
      </c>
      <c r="H10" s="223">
        <f>'Detailed Budget Plan'!T76</f>
        <v>3000</v>
      </c>
      <c r="I10" s="223">
        <f>'Detailed Budget Plan'!V76</f>
        <v>76750</v>
      </c>
      <c r="J10" s="213">
        <f t="shared" si="0"/>
        <v>76750</v>
      </c>
    </row>
    <row r="11" spans="2:10">
      <c r="B11" s="216"/>
      <c r="C11" s="222" t="s">
        <v>479</v>
      </c>
      <c r="D11" s="223">
        <f>'Detailed Budget Plan'!L84</f>
        <v>19000</v>
      </c>
      <c r="E11" s="223">
        <f>'Detailed Budget Plan'!N84</f>
        <v>13000</v>
      </c>
      <c r="F11" s="223">
        <f>'Detailed Budget Plan'!P84</f>
        <v>13250</v>
      </c>
      <c r="G11" s="223">
        <f>'Detailed Budget Plan'!R84</f>
        <v>14750</v>
      </c>
      <c r="H11" s="223">
        <f>'Detailed Budget Plan'!T84</f>
        <v>750</v>
      </c>
      <c r="I11" s="223">
        <f>'Detailed Budget Plan'!V84</f>
        <v>60750</v>
      </c>
      <c r="J11" s="213">
        <f t="shared" si="0"/>
        <v>60750</v>
      </c>
    </row>
    <row r="12" spans="2:10">
      <c r="B12" s="224"/>
      <c r="C12" s="226" t="s">
        <v>480</v>
      </c>
      <c r="D12" s="227">
        <f>SUM(D6:D11)</f>
        <v>1005940</v>
      </c>
      <c r="E12" s="227">
        <f t="shared" ref="E12:I12" si="1">SUM(E6:E11)</f>
        <v>1088660</v>
      </c>
      <c r="F12" s="227">
        <f t="shared" si="1"/>
        <v>1092350</v>
      </c>
      <c r="G12" s="227">
        <f t="shared" si="1"/>
        <v>1297000</v>
      </c>
      <c r="H12" s="227">
        <f t="shared" si="1"/>
        <v>1115150</v>
      </c>
      <c r="I12" s="227">
        <f t="shared" si="1"/>
        <v>5599100</v>
      </c>
      <c r="J12" s="76">
        <f>I12/I20</f>
        <v>0.5613132832080201</v>
      </c>
    </row>
    <row r="13" spans="2:10">
      <c r="B13" s="216"/>
      <c r="C13" s="221" t="s">
        <v>199</v>
      </c>
      <c r="D13" s="216"/>
      <c r="E13" s="216"/>
      <c r="F13" s="216"/>
      <c r="G13" s="216"/>
      <c r="H13" s="216"/>
      <c r="I13" s="217"/>
    </row>
    <row r="14" spans="2:10">
      <c r="B14" s="216"/>
      <c r="C14" s="222" t="s">
        <v>481</v>
      </c>
      <c r="D14" s="223">
        <f>'Detailed Budget Plan'!L95</f>
        <v>94700</v>
      </c>
      <c r="E14" s="223">
        <f>'Detailed Budget Plan'!N95</f>
        <v>164400</v>
      </c>
      <c r="F14" s="223">
        <f>'Detailed Budget Plan'!P95</f>
        <v>194400</v>
      </c>
      <c r="G14" s="223">
        <f>'Detailed Budget Plan'!R95</f>
        <v>314400</v>
      </c>
      <c r="H14" s="223">
        <f>'Detailed Budget Plan'!T95</f>
        <v>134400</v>
      </c>
      <c r="I14" s="223">
        <f>'Detailed Budget Plan'!V95</f>
        <v>902300</v>
      </c>
      <c r="J14" s="213">
        <f t="shared" ref="J14:J19" si="2">SUM(D14:H14)</f>
        <v>902300</v>
      </c>
    </row>
    <row r="15" spans="2:10">
      <c r="B15" s="216"/>
      <c r="C15" s="222" t="s">
        <v>482</v>
      </c>
      <c r="D15" s="223">
        <f>'Detailed Budget Plan'!L115</f>
        <v>462700</v>
      </c>
      <c r="E15" s="223">
        <f>'Detailed Budget Plan'!N115</f>
        <v>566150</v>
      </c>
      <c r="F15" s="223">
        <f>'Detailed Budget Plan'!P115</f>
        <v>55900</v>
      </c>
      <c r="G15" s="223">
        <f>'Detailed Budget Plan'!R115</f>
        <v>23700</v>
      </c>
      <c r="H15" s="223">
        <f>'Detailed Budget Plan'!T115</f>
        <v>14000</v>
      </c>
      <c r="I15" s="223">
        <f>'Detailed Budget Plan'!V115</f>
        <v>1122450</v>
      </c>
      <c r="J15" s="213">
        <f t="shared" si="2"/>
        <v>1122450</v>
      </c>
    </row>
    <row r="16" spans="2:10">
      <c r="B16" s="216"/>
      <c r="C16" s="222" t="s">
        <v>483</v>
      </c>
      <c r="D16" s="223">
        <f>'Detailed Budget Plan'!L132</f>
        <v>248450</v>
      </c>
      <c r="E16" s="223">
        <f>'Detailed Budget Plan'!N132</f>
        <v>343400</v>
      </c>
      <c r="F16" s="223">
        <f>'Detailed Budget Plan'!P132</f>
        <v>411100</v>
      </c>
      <c r="G16" s="223">
        <f>'Detailed Budget Plan'!R132</f>
        <v>348250</v>
      </c>
      <c r="H16" s="223">
        <f>'Detailed Budget Plan'!T132</f>
        <v>358250</v>
      </c>
      <c r="I16" s="223">
        <f>'Detailed Budget Plan'!V132</f>
        <v>1709450</v>
      </c>
      <c r="J16" s="213">
        <f t="shared" si="2"/>
        <v>1709450</v>
      </c>
    </row>
    <row r="17" spans="2:10">
      <c r="B17" s="216"/>
      <c r="C17" s="222" t="s">
        <v>484</v>
      </c>
      <c r="D17" s="223">
        <f>'Detailed Budget Plan'!L142</f>
        <v>43700</v>
      </c>
      <c r="E17" s="223">
        <f>'Detailed Budget Plan'!N142</f>
        <v>65200</v>
      </c>
      <c r="F17" s="223">
        <f>'Detailed Budget Plan'!P142</f>
        <v>31600</v>
      </c>
      <c r="G17" s="223">
        <f>'Detailed Budget Plan'!R142</f>
        <v>13100</v>
      </c>
      <c r="H17" s="223">
        <f>'Detailed Budget Plan'!T142</f>
        <v>13100</v>
      </c>
      <c r="I17" s="223">
        <f>'Detailed Budget Plan'!V142</f>
        <v>166700</v>
      </c>
      <c r="J17" s="213">
        <f t="shared" si="2"/>
        <v>166700</v>
      </c>
    </row>
    <row r="18" spans="2:10">
      <c r="B18" s="224"/>
      <c r="C18" s="226" t="s">
        <v>485</v>
      </c>
      <c r="D18" s="227">
        <f>SUM(D14:D17)</f>
        <v>849550</v>
      </c>
      <c r="E18" s="227">
        <f t="shared" ref="E18:I18" si="3">SUM(E14:E17)</f>
        <v>1139150</v>
      </c>
      <c r="F18" s="227">
        <f t="shared" si="3"/>
        <v>693000</v>
      </c>
      <c r="G18" s="227">
        <f t="shared" si="3"/>
        <v>699450</v>
      </c>
      <c r="H18" s="227">
        <f t="shared" si="3"/>
        <v>519750</v>
      </c>
      <c r="I18" s="227">
        <f t="shared" si="3"/>
        <v>3900900</v>
      </c>
      <c r="J18" s="76">
        <f>I18/I20</f>
        <v>0.39106766917293234</v>
      </c>
    </row>
    <row r="19" spans="2:10">
      <c r="B19" s="216"/>
      <c r="C19" s="222" t="s">
        <v>317</v>
      </c>
      <c r="D19" s="223">
        <f>'Detailed Budget Plan'!L168</f>
        <v>116600</v>
      </c>
      <c r="E19" s="223">
        <f>'Detailed Budget Plan'!N168</f>
        <v>87100</v>
      </c>
      <c r="F19" s="223">
        <f>'Detailed Budget Plan'!P168</f>
        <v>87100</v>
      </c>
      <c r="G19" s="223">
        <f>'Detailed Budget Plan'!R168</f>
        <v>87100</v>
      </c>
      <c r="H19" s="223">
        <f>'Detailed Budget Plan'!T168</f>
        <v>97100</v>
      </c>
      <c r="I19" s="223">
        <f>'Detailed Budget Plan'!V168</f>
        <v>475000</v>
      </c>
      <c r="J19" s="213">
        <f t="shared" si="2"/>
        <v>475000</v>
      </c>
    </row>
    <row r="20" spans="2:10">
      <c r="B20" s="225"/>
      <c r="C20" s="225" t="s">
        <v>486</v>
      </c>
      <c r="D20" s="225">
        <f>SUM(D12+D18+D19)</f>
        <v>1972090</v>
      </c>
      <c r="E20" s="225">
        <f t="shared" ref="E20:I20" si="4">SUM(E12+E18+E19)</f>
        <v>2314910</v>
      </c>
      <c r="F20" s="225">
        <f t="shared" si="4"/>
        <v>1872450</v>
      </c>
      <c r="G20" s="225">
        <f t="shared" si="4"/>
        <v>2083550</v>
      </c>
      <c r="H20" s="225">
        <f t="shared" si="4"/>
        <v>1732000</v>
      </c>
      <c r="I20" s="225">
        <f t="shared" si="4"/>
        <v>9975000</v>
      </c>
    </row>
  </sheetData>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B2:J11"/>
  <sheetViews>
    <sheetView showGridLines="0" zoomScale="90" zoomScaleNormal="90" workbookViewId="0">
      <selection activeCell="G7" sqref="G7"/>
    </sheetView>
  </sheetViews>
  <sheetFormatPr defaultColWidth="8.85546875" defaultRowHeight="15"/>
  <cols>
    <col min="1" max="1" width="1.28515625" customWidth="1"/>
    <col min="2" max="2" width="8.28515625" customWidth="1"/>
    <col min="4" max="9" width="10.7109375" customWidth="1"/>
    <col min="10" max="10" width="9.7109375" customWidth="1"/>
  </cols>
  <sheetData>
    <row r="2" spans="2:10">
      <c r="B2" s="214"/>
      <c r="C2" s="214"/>
      <c r="D2" s="214"/>
      <c r="E2" s="214"/>
      <c r="F2" s="215" t="s">
        <v>487</v>
      </c>
      <c r="G2" s="214"/>
      <c r="H2" s="214"/>
      <c r="I2" s="214"/>
    </row>
    <row r="3" spans="2:10" ht="5.25" customHeight="1">
      <c r="B3" s="216"/>
      <c r="C3" s="216"/>
      <c r="D3" s="216"/>
      <c r="E3" s="216"/>
      <c r="F3" s="216"/>
      <c r="G3" s="216"/>
      <c r="H3" s="216"/>
      <c r="I3" s="217"/>
    </row>
    <row r="4" spans="2:10">
      <c r="B4" s="218"/>
      <c r="C4" s="218"/>
      <c r="D4" s="219" t="s">
        <v>469</v>
      </c>
      <c r="E4" s="219" t="s">
        <v>470</v>
      </c>
      <c r="F4" s="219" t="s">
        <v>471</v>
      </c>
      <c r="G4" s="219" t="s">
        <v>472</v>
      </c>
      <c r="H4" s="219" t="s">
        <v>473</v>
      </c>
      <c r="I4" s="220" t="s">
        <v>372</v>
      </c>
    </row>
    <row r="5" spans="2:10">
      <c r="B5" s="216"/>
      <c r="C5" s="221" t="s">
        <v>31</v>
      </c>
      <c r="D5" s="216"/>
      <c r="E5" s="216"/>
      <c r="F5" s="216"/>
      <c r="G5" s="216"/>
      <c r="H5" s="216"/>
      <c r="I5" s="217"/>
    </row>
    <row r="6" spans="2:10">
      <c r="B6" s="216"/>
      <c r="C6" s="222" t="s">
        <v>32</v>
      </c>
      <c r="D6" s="223">
        <f>SUM('Detailed Budget Plan'!L24+'Detailed Budget Plan'!L42+'Detailed Budget Plan'!L132)</f>
        <v>752690</v>
      </c>
      <c r="E6" s="223">
        <f>SUM('Detailed Budget Plan'!N24+'Detailed Budget Plan'!N42+'Detailed Budget Plan'!N132)</f>
        <v>933760</v>
      </c>
      <c r="F6" s="223">
        <f>SUM('Detailed Budget Plan'!P24+'Detailed Budget Plan'!P42+'Detailed Budget Plan'!P132)</f>
        <v>1071900</v>
      </c>
      <c r="G6" s="223">
        <f>SUM('Detailed Budget Plan'!R24+'Detailed Budget Plan'!R42+'Detailed Budget Plan'!R132)</f>
        <v>1240450</v>
      </c>
      <c r="H6" s="223">
        <f>SUM('Detailed Budget Plan'!T24+'Detailed Budget Plan'!T42+'Detailed Budget Plan'!T132)</f>
        <v>1260450</v>
      </c>
      <c r="I6" s="223">
        <f>SUM('Detailed Budget Plan'!V24+'Detailed Budget Plan'!V42+'Detailed Budget Plan'!V132)</f>
        <v>5259250</v>
      </c>
      <c r="J6" s="213">
        <f>SUM(D6:H6)</f>
        <v>5259250</v>
      </c>
    </row>
    <row r="7" spans="2:10">
      <c r="B7" s="216"/>
      <c r="C7" s="222" t="s">
        <v>114</v>
      </c>
      <c r="D7" s="223">
        <f>SUM('Detailed Budget Plan'!L46+'Detailed Budget Plan'!L58+'Detailed Budget Plan'!L64+'Detailed Budget Plan'!L71+'Detailed Budget Plan'!L75+'Detailed Budget Plan'!L83+'Detailed Budget Plan'!L89+'Detailed Budget Plan'!L92+'Detailed Budget Plan'!L94)</f>
        <v>596400</v>
      </c>
      <c r="E7" s="223">
        <f>SUM('Detailed Budget Plan'!N46+'Detailed Budget Plan'!N58+'Detailed Budget Plan'!N64+'Detailed Budget Plan'!N71+'Detailed Budget Plan'!N75+'Detailed Budget Plan'!N83+'Detailed Budget Plan'!N89+'Detailed Budget Plan'!N92+'Detailed Budget Plan'!N94)</f>
        <v>662700</v>
      </c>
      <c r="F7" s="223">
        <f>SUM('Detailed Budget Plan'!P46+'Detailed Budget Plan'!P58+'Detailed Budget Plan'!P64+'Detailed Budget Plan'!P71+'Detailed Budget Plan'!P75+'Detailed Budget Plan'!P83+'Detailed Budget Plan'!P89+'Detailed Budget Plan'!P92+'Detailed Budget Plan'!P94)</f>
        <v>625950</v>
      </c>
      <c r="G7" s="223">
        <f>SUM('Detailed Budget Plan'!R46+'Detailed Budget Plan'!R58+'Detailed Budget Plan'!R64+'Detailed Budget Plan'!R71+'Detailed Budget Plan'!R75+'Detailed Budget Plan'!R83+'Detailed Budget Plan'!R89+'Detailed Budget Plan'!R92+'Detailed Budget Plan'!R94)</f>
        <v>719200</v>
      </c>
      <c r="H7" s="223">
        <f>SUM('Detailed Budget Plan'!T46+'Detailed Budget Plan'!T58+'Detailed Budget Plan'!T64+'Detailed Budget Plan'!T71+'Detailed Budget Plan'!T75+'Detailed Budget Plan'!T83+'Detailed Budget Plan'!T89+'Detailed Budget Plan'!T92+'Detailed Budget Plan'!T94)</f>
        <v>347350</v>
      </c>
      <c r="I7" s="223">
        <f>SUM('Detailed Budget Plan'!V46+'Detailed Budget Plan'!V58+'Detailed Budget Plan'!V64+'Detailed Budget Plan'!V71+'Detailed Budget Plan'!V75+'Detailed Budget Plan'!V83+'Detailed Budget Plan'!V89+'Detailed Budget Plan'!V92+'Detailed Budget Plan'!V94)</f>
        <v>2951600</v>
      </c>
      <c r="J7" s="213">
        <f t="shared" ref="J7:J8" si="0">SUM(D7:H7)</f>
        <v>2951600</v>
      </c>
    </row>
    <row r="8" spans="2:10">
      <c r="B8" s="216"/>
      <c r="C8" s="222" t="s">
        <v>218</v>
      </c>
      <c r="D8" s="223">
        <f>SUM('Detailed Budget Plan'!L99+'Detailed Budget Plan'!L103+'Detailed Budget Plan'!L111+'Detailed Budget Plan'!L114+'Detailed Budget Plan'!L137+'Detailed Budget Plan'!L141)</f>
        <v>506400</v>
      </c>
      <c r="E8" s="223">
        <f>SUM('Detailed Budget Plan'!N99+'Detailed Budget Plan'!N103+'Detailed Budget Plan'!N111+'Detailed Budget Plan'!N114+'Detailed Budget Plan'!N137+'Detailed Budget Plan'!N141)</f>
        <v>631350</v>
      </c>
      <c r="F8" s="223">
        <f>SUM('Detailed Budget Plan'!P99+'Detailed Budget Plan'!P103+'Detailed Budget Plan'!P111+'Detailed Budget Plan'!P114+'Detailed Budget Plan'!P137+'Detailed Budget Plan'!P141)</f>
        <v>87500</v>
      </c>
      <c r="G8" s="223">
        <f>SUM('Detailed Budget Plan'!R99+'Detailed Budget Plan'!R103+'Detailed Budget Plan'!R111+'Detailed Budget Plan'!R114+'Detailed Budget Plan'!R137+'Detailed Budget Plan'!R141)</f>
        <v>36800</v>
      </c>
      <c r="H8" s="223">
        <f>SUM('Detailed Budget Plan'!T99+'Detailed Budget Plan'!T103+'Detailed Budget Plan'!T111+'Detailed Budget Plan'!T114+'Detailed Budget Plan'!T137+'Detailed Budget Plan'!T141)</f>
        <v>27100</v>
      </c>
      <c r="I8" s="223">
        <f>SUM('Detailed Budget Plan'!V99+'Detailed Budget Plan'!V103+'Detailed Budget Plan'!V111+'Detailed Budget Plan'!V114+'Detailed Budget Plan'!V137+'Detailed Budget Plan'!V141)</f>
        <v>1289150</v>
      </c>
      <c r="J8" s="213">
        <f t="shared" si="0"/>
        <v>1289150</v>
      </c>
    </row>
    <row r="9" spans="2:10">
      <c r="B9" s="216"/>
      <c r="C9" s="222" t="s">
        <v>317</v>
      </c>
      <c r="D9" s="223">
        <f>'Detailed Budget Plan'!L168</f>
        <v>116600</v>
      </c>
      <c r="E9" s="223">
        <f>'Detailed Budget Plan'!N168</f>
        <v>87100</v>
      </c>
      <c r="F9" s="223">
        <f>'Detailed Budget Plan'!P168</f>
        <v>87100</v>
      </c>
      <c r="G9" s="223">
        <f>'Detailed Budget Plan'!R168</f>
        <v>87100</v>
      </c>
      <c r="H9" s="223">
        <f>'Detailed Budget Plan'!T168</f>
        <v>97100</v>
      </c>
      <c r="I9" s="223">
        <f>'Detailed Budget Plan'!V168</f>
        <v>475000</v>
      </c>
      <c r="J9" s="213">
        <f t="shared" ref="J9" si="1">SUM(D9:H9)</f>
        <v>475000</v>
      </c>
    </row>
    <row r="10" spans="2:10">
      <c r="B10" s="225"/>
      <c r="C10" s="225" t="s">
        <v>486</v>
      </c>
      <c r="D10" s="225">
        <f>SUM(D6+D7+D8+D9)</f>
        <v>1972090</v>
      </c>
      <c r="E10" s="225">
        <f t="shared" ref="E10:H10" si="2">SUM(E6+E7+E8+E9)</f>
        <v>2314910</v>
      </c>
      <c r="F10" s="225">
        <f t="shared" si="2"/>
        <v>1872450</v>
      </c>
      <c r="G10" s="225">
        <f t="shared" si="2"/>
        <v>2083550</v>
      </c>
      <c r="H10" s="225">
        <f t="shared" si="2"/>
        <v>1732000</v>
      </c>
      <c r="I10" s="225">
        <f>SUM(I6+I7+I8+I9)</f>
        <v>9975000</v>
      </c>
    </row>
    <row r="11" spans="2:10">
      <c r="D11" s="76">
        <f>D10/$I10</f>
        <v>0.19770325814536341</v>
      </c>
      <c r="E11" s="76">
        <f t="shared" ref="E11:I11" si="3">E10/$I10</f>
        <v>0.23207117794486215</v>
      </c>
      <c r="F11" s="76">
        <f t="shared" si="3"/>
        <v>0.18771428571428572</v>
      </c>
      <c r="G11" s="76">
        <f t="shared" si="3"/>
        <v>0.20887719298245613</v>
      </c>
      <c r="H11" s="76">
        <f t="shared" si="3"/>
        <v>0.17363408521303259</v>
      </c>
      <c r="I11" s="76">
        <f t="shared" si="3"/>
        <v>1</v>
      </c>
    </row>
  </sheetData>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00979F12F22C9E4F9273E32F354CEDB7" ma:contentTypeVersion="14" ma:contentTypeDescription="Create a new document." ma:contentTypeScope="" ma:versionID="20e30d4e9bb08fd08cde126d5a8214c5">
  <xsd:schema xmlns:xsd="http://www.w3.org/2001/XMLSchema" xmlns:xs="http://www.w3.org/2001/XMLSchema" xmlns:p="http://schemas.microsoft.com/office/2006/metadata/properties" xmlns:ns2="366ae72f-6d51-4737-8f6b-a9169c366b64" xmlns:ns3="a3cd7b71-671d-4139-9a97-5d1a7380fae4" targetNamespace="http://schemas.microsoft.com/office/2006/metadata/properties" ma:root="true" ma:fieldsID="1e4dae1d9d17e89866f720decb35dab9" ns2:_="" ns3:_="">
    <xsd:import namespace="366ae72f-6d51-4737-8f6b-a9169c366b64"/>
    <xsd:import namespace="a3cd7b71-671d-4139-9a97-5d1a7380fae4"/>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DateTaken" minOccurs="0"/>
                <xsd:element ref="ns2:MediaServiceLocation" minOccurs="0"/>
                <xsd:element ref="ns3:SharedWithUsers" minOccurs="0"/>
                <xsd:element ref="ns3:SharedWithDetails" minOccurs="0"/>
                <xsd:element ref="ns2:file_x0020_" minOccurs="0"/>
                <xsd:element ref="ns2:remarks" minOccurs="0"/>
                <xsd:element ref="ns2:MediaServiceGenerationTime" minOccurs="0"/>
                <xsd:element ref="ns2:MediaServiceEventHashCode"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66ae72f-6d51-4737-8f6b-a9169c366b6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description=""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DateTaken" ma:index="12" nillable="true" ma:displayName="MediaServiceDateTaken" ma:hidden="true" ma:internalName="MediaServiceDateTaken" ma:readOnly="true">
      <xsd:simpleType>
        <xsd:restriction base="dms:Text"/>
      </xsd:simpleType>
    </xsd:element>
    <xsd:element name="MediaServiceLocation" ma:index="13" nillable="true" ma:displayName="Location" ma:internalName="MediaServiceLocation" ma:readOnly="true">
      <xsd:simpleType>
        <xsd:restriction base="dms:Text"/>
      </xsd:simpleType>
    </xsd:element>
    <xsd:element name="file_x0020_" ma:index="16" nillable="true" ma:displayName="file " ma:format="Dropdown" ma:internalName="file_x0020_" ma:percentage="FALSE">
      <xsd:simpleType>
        <xsd:restriction base="dms:Number"/>
      </xsd:simpleType>
    </xsd:element>
    <xsd:element name="remarks" ma:index="17" nillable="true" ma:displayName="remarks" ma:format="Dropdown" ma:internalName="remarks">
      <xsd:simpleType>
        <xsd:restriction base="dms:Text">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a3cd7b71-671d-4139-9a97-5d1a7380fae4" elementFormDefault="qualified">
    <xsd:import namespace="http://schemas.microsoft.com/office/2006/documentManagement/types"/>
    <xsd:import namespace="http://schemas.microsoft.com/office/infopath/2007/PartnerControls"/>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remarks xmlns="366ae72f-6d51-4737-8f6b-a9169c366b64" xsi:nil="true"/>
    <file_x0020_ xmlns="366ae72f-6d51-4737-8f6b-a9169c366b64" xsi:nil="true"/>
  </documentManagement>
</p:properties>
</file>

<file path=customXml/itemProps1.xml><?xml version="1.0" encoding="utf-8"?>
<ds:datastoreItem xmlns:ds="http://schemas.openxmlformats.org/officeDocument/2006/customXml" ds:itemID="{3C16C99A-06F7-4A2C-A140-58A98422B3E2}"/>
</file>

<file path=customXml/itemProps2.xml><?xml version="1.0" encoding="utf-8"?>
<ds:datastoreItem xmlns:ds="http://schemas.openxmlformats.org/officeDocument/2006/customXml" ds:itemID="{05A5ABE7-ACC0-47A6-AF2E-60C412FF87E6}"/>
</file>

<file path=customXml/itemProps3.xml><?xml version="1.0" encoding="utf-8"?>
<ds:datastoreItem xmlns:ds="http://schemas.openxmlformats.org/officeDocument/2006/customXml" ds:itemID="{0414271D-5E1D-48EF-84E0-EA711EED576B}"/>
</file>

<file path=docProps/app.xml><?xml version="1.0" encoding="utf-8"?>
<Properties xmlns="http://schemas.openxmlformats.org/officeDocument/2006/extended-properties" xmlns:vt="http://schemas.openxmlformats.org/officeDocument/2006/docPropsVTypes">
  <Application>Microsoft Excel Online</Application>
  <Manager/>
  <Company>FAO of the UN</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Alessandro Petrucci (FOA)</dc:creator>
  <cp:keywords/>
  <dc:description/>
  <cp:lastModifiedBy>McgrathHorn, Maxwell (OCBD)</cp:lastModifiedBy>
  <cp:revision/>
  <dcterms:created xsi:type="dcterms:W3CDTF">2019-11-04T16:13:19Z</dcterms:created>
  <dcterms:modified xsi:type="dcterms:W3CDTF">2020-08-05T12:56:46Z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0x01010000979F12F22C9E4F9273E32F354CEDB7</vt:lpwstr>
  </property>
</Properties>
</file>